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0" windowWidth="13050" windowHeight="9960" activeTab="1"/>
  </bookViews>
  <sheets>
    <sheet name="Бланк кухни" sheetId="1" r:id="rId1"/>
    <sheet name="Лист1" sheetId="2" r:id="rId2"/>
    <sheet name="Цены" sheetId="3" r:id="rId3"/>
  </sheets>
  <definedNames/>
  <calcPr fullCalcOnLoad="1"/>
</workbook>
</file>

<file path=xl/comments2.xml><?xml version="1.0" encoding="utf-8"?>
<comments xmlns="http://schemas.openxmlformats.org/spreadsheetml/2006/main">
  <authors>
    <author>SobirJon</author>
  </authors>
  <commentList>
    <comment ref="F4" authorId="0">
      <text>
        <r>
          <rPr>
            <b/>
            <sz val="8"/>
            <rFont val="Tahoma"/>
            <family val="2"/>
          </rPr>
          <t>SobirJon:</t>
        </r>
        <r>
          <rPr>
            <sz val="8"/>
            <rFont val="Tahoma"/>
            <family val="2"/>
          </rPr>
          <t xml:space="preserve">
Изменить в соответсвии что будет</t>
        </r>
      </text>
    </comment>
  </commentList>
</comments>
</file>

<file path=xl/sharedStrings.xml><?xml version="1.0" encoding="utf-8"?>
<sst xmlns="http://schemas.openxmlformats.org/spreadsheetml/2006/main" count="54" uniqueCount="29">
  <si>
    <t>высота</t>
  </si>
  <si>
    <t>ширина</t>
  </si>
  <si>
    <t>глубина</t>
  </si>
  <si>
    <t>ко-во</t>
  </si>
  <si>
    <t>ЛДСП.м2</t>
  </si>
  <si>
    <t>кв.2</t>
  </si>
  <si>
    <t>ЛДСП EGGER</t>
  </si>
  <si>
    <t>Нименования</t>
  </si>
  <si>
    <t>цена</t>
  </si>
  <si>
    <t>за</t>
  </si>
  <si>
    <t>Оргалит</t>
  </si>
  <si>
    <t>ЛДСП Россия</t>
  </si>
  <si>
    <t>Нижние модули</t>
  </si>
  <si>
    <t>кромка</t>
  </si>
  <si>
    <t>Полка</t>
  </si>
  <si>
    <t>Ящик</t>
  </si>
  <si>
    <t>№</t>
  </si>
  <si>
    <t>ЛДСП</t>
  </si>
  <si>
    <t>EGGER</t>
  </si>
  <si>
    <t>Россия</t>
  </si>
  <si>
    <t>Верхние модули</t>
  </si>
  <si>
    <t>полка</t>
  </si>
  <si>
    <t>кромка 0,5</t>
  </si>
  <si>
    <t>кромка 2</t>
  </si>
  <si>
    <t>п.м</t>
  </si>
  <si>
    <t>Стоимость каркасов</t>
  </si>
  <si>
    <t>Материал нижних модулей</t>
  </si>
  <si>
    <t>Материал верхних модулей</t>
  </si>
  <si>
    <t>Формула здесь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</si>
</sst>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0" fontId="39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30" fillId="33" borderId="0" xfId="0" applyNumberFormat="1" applyFont="1" applyFill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30" fillId="33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30" fillId="0" borderId="0" xfId="0" applyFont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40" fillId="0" borderId="0" xfId="0" applyFont="1" applyAlignment="1">
      <alignment/>
    </xf>
    <xf numFmtId="0" fontId="41" fillId="2" borderId="16" xfId="0" applyFont="1" applyFill="1" applyBorder="1" applyAlignment="1">
      <alignment horizontal="center"/>
    </xf>
    <xf numFmtId="0" fontId="41" fillId="2" borderId="18" xfId="0" applyFont="1" applyFill="1" applyBorder="1" applyAlignment="1">
      <alignment horizontal="center"/>
    </xf>
    <xf numFmtId="0" fontId="41" fillId="2" borderId="17" xfId="0" applyFont="1" applyFill="1" applyBorder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41" fillId="7" borderId="18" xfId="0" applyFont="1" applyFill="1" applyBorder="1" applyAlignment="1">
      <alignment horizontal="center"/>
    </xf>
    <xf numFmtId="0" fontId="41" fillId="7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10</xdr:row>
      <xdr:rowOff>123825</xdr:rowOff>
    </xdr:from>
    <xdr:to>
      <xdr:col>11</xdr:col>
      <xdr:colOff>9525</xdr:colOff>
      <xdr:row>10</xdr:row>
      <xdr:rowOff>133350</xdr:rowOff>
    </xdr:to>
    <xdr:sp>
      <xdr:nvSpPr>
        <xdr:cNvPr id="1" name="Прямая со стрелкой 4"/>
        <xdr:cNvSpPr>
          <a:spLocks/>
        </xdr:cNvSpPr>
      </xdr:nvSpPr>
      <xdr:spPr>
        <a:xfrm flipH="1" flipV="1">
          <a:off x="5476875" y="2152650"/>
          <a:ext cx="1790700" cy="95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Таблица2" displayName="Таблица2" ref="A4:F24" comment="" totalsRowShown="0">
  <tableColumns count="6">
    <tableColumn id="1" name="№"/>
    <tableColumn id="2" name="высота"/>
    <tableColumn id="3" name="ширина"/>
    <tableColumn id="4" name="глубина"/>
    <tableColumn id="5" name="ко-во"/>
    <tableColumn id="6" name="Полка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28:F47" comment="" totalsRowShown="0">
  <tableColumns count="6">
    <tableColumn id="1" name="№"/>
    <tableColumn id="2" name="высота"/>
    <tableColumn id="3" name="ширина"/>
    <tableColumn id="4" name="глубина"/>
    <tableColumn id="5" name="ко-во"/>
    <tableColumn id="6" name="полка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6" sqref="D6"/>
    </sheetView>
  </sheetViews>
  <sheetFormatPr defaultColWidth="9.140625" defaultRowHeight="15"/>
  <sheetData>
    <row r="1" spans="1:4" ht="15">
      <c r="A1" t="s">
        <v>25</v>
      </c>
      <c r="D1">
        <f>SUM(Лист1!H24:J24,Лист1!H48:J48)</f>
        <v>10823.53</v>
      </c>
    </row>
    <row r="3" spans="1:4" ht="15">
      <c r="A3" t="s">
        <v>26</v>
      </c>
      <c r="D3" t="str">
        <f>Лист1!C2</f>
        <v>EGGER</v>
      </c>
    </row>
    <row r="5" spans="1:4" ht="15">
      <c r="A5" t="s">
        <v>27</v>
      </c>
      <c r="D5" t="str">
        <f>Лист1!C26</f>
        <v>Россия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8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5.421875" style="0" customWidth="1"/>
    <col min="2" max="2" width="9.57421875" style="0" customWidth="1"/>
    <col min="3" max="3" width="10.28125" style="0" customWidth="1"/>
    <col min="4" max="4" width="10.421875" style="0" customWidth="1"/>
    <col min="6" max="6" width="12.7109375" style="0" customWidth="1"/>
    <col min="7" max="7" width="13.28125" style="0" customWidth="1"/>
    <col min="8" max="8" width="10.57421875" style="0" bestFit="1" customWidth="1"/>
    <col min="9" max="10" width="9.7109375" style="0" bestFit="1" customWidth="1"/>
    <col min="11" max="11" width="8.00390625" style="0" customWidth="1"/>
    <col min="12" max="12" width="12.00390625" style="0" bestFit="1" customWidth="1"/>
    <col min="13" max="13" width="10.00390625" style="0" bestFit="1" customWidth="1"/>
  </cols>
  <sheetData>
    <row r="1" ht="15.75" thickBot="1"/>
    <row r="2" spans="2:6" ht="15.75" thickBot="1">
      <c r="B2" s="24" t="s">
        <v>17</v>
      </c>
      <c r="C2" s="25" t="s">
        <v>18</v>
      </c>
      <c r="F2" s="9"/>
    </row>
    <row r="3" spans="2:7" ht="21.75" thickBot="1">
      <c r="B3" s="30" t="s">
        <v>12</v>
      </c>
      <c r="C3" s="31"/>
      <c r="D3" s="31"/>
      <c r="E3" s="32"/>
      <c r="F3" s="10"/>
      <c r="G3" s="2"/>
    </row>
    <row r="4" spans="1:11" ht="15">
      <c r="A4" t="s">
        <v>16</v>
      </c>
      <c r="B4" t="s">
        <v>0</v>
      </c>
      <c r="C4" t="s">
        <v>1</v>
      </c>
      <c r="D4" t="s">
        <v>2</v>
      </c>
      <c r="E4" t="s">
        <v>3</v>
      </c>
      <c r="F4" s="12" t="s">
        <v>14</v>
      </c>
      <c r="H4" s="3" t="s">
        <v>4</v>
      </c>
      <c r="I4" s="5" t="s">
        <v>10</v>
      </c>
      <c r="J4" t="s">
        <v>13</v>
      </c>
      <c r="K4" s="19"/>
    </row>
    <row r="5" spans="1:13" ht="15">
      <c r="A5" s="14">
        <v>1</v>
      </c>
      <c r="B5" s="15">
        <v>720</v>
      </c>
      <c r="C5" s="15">
        <v>600</v>
      </c>
      <c r="D5" s="15">
        <v>550</v>
      </c>
      <c r="E5" s="16">
        <v>1</v>
      </c>
      <c r="F5" s="17">
        <v>2</v>
      </c>
      <c r="G5" s="1"/>
      <c r="H5" s="7">
        <f>IF(OR(B4=0,B4="",C4=0,C4="",D4=0,D4=""),0,((((B5*2*D5*E5)+C5*D5*E5)+C5*100*2*E5)/1000000)+IF($F$4="Полка",(C5*D5*F5)/1000000,(((C5-32)*(D5-100))+((C5-32)*299)*F5)/1000000))</f>
        <v>1.9020000000000001</v>
      </c>
      <c r="I5">
        <f>B5*C5/1000000</f>
        <v>0.432</v>
      </c>
      <c r="J5">
        <f>(((((B5*4)+C5*6)+D5*4)*E5)/1000)+IF(F4="Полка",(((C5*2)+D5*2)*F5)/1000)</f>
        <v>13.28</v>
      </c>
      <c r="K5" s="20" t="s">
        <v>14</v>
      </c>
      <c r="M5" s="29"/>
    </row>
    <row r="6" spans="2:11" ht="15.75" thickBot="1">
      <c r="B6" s="10"/>
      <c r="C6" s="10"/>
      <c r="D6" s="10"/>
      <c r="E6" s="1"/>
      <c r="F6" s="13" t="s">
        <v>14</v>
      </c>
      <c r="G6" s="1"/>
      <c r="H6" s="7"/>
      <c r="K6" s="21" t="s">
        <v>15</v>
      </c>
    </row>
    <row r="7" spans="1:14" ht="15">
      <c r="A7" s="14">
        <v>2</v>
      </c>
      <c r="B7" s="15">
        <f>$B$5</f>
        <v>720</v>
      </c>
      <c r="C7" s="15">
        <v>400</v>
      </c>
      <c r="D7" s="15">
        <f>$D$5</f>
        <v>550</v>
      </c>
      <c r="E7" s="16">
        <v>1</v>
      </c>
      <c r="F7" s="16">
        <v>1</v>
      </c>
      <c r="G7" s="1"/>
      <c r="H7" s="7">
        <f>((((B7*2*D7*E7)+C7*D7*E7)+C7*100*2*E7)/1000000)+IF($F$6="Полка",(C7*D7*F7)/1000000,(((C7-32)*(D7-100))+((C7-32)*299)*F7)/1000000)</f>
        <v>1.312</v>
      </c>
      <c r="I7">
        <f aca="true" t="shared" si="0" ref="I7:I23">B7*C7/1000000</f>
        <v>0.288</v>
      </c>
      <c r="J7">
        <f aca="true" t="shared" si="1" ref="J7:J23">(((((B7*4)+C7*6)+D7*4)*E7)/1000)+IF(F6="Полка",(((C7*2)+D7*2)*F7)/1000)</f>
        <v>9.38</v>
      </c>
      <c r="K7" s="19"/>
      <c r="N7" s="8"/>
    </row>
    <row r="8" spans="2:14" ht="15">
      <c r="B8" s="10"/>
      <c r="C8" s="10"/>
      <c r="D8" s="10"/>
      <c r="E8" s="1"/>
      <c r="F8" s="18" t="s">
        <v>14</v>
      </c>
      <c r="G8" s="1"/>
      <c r="H8" s="7"/>
      <c r="K8" s="22" t="s">
        <v>18</v>
      </c>
      <c r="N8" s="8"/>
    </row>
    <row r="9" spans="1:11" ht="15.75" thickBot="1">
      <c r="A9" s="14">
        <v>3</v>
      </c>
      <c r="B9" s="15"/>
      <c r="C9" s="15"/>
      <c r="D9" s="15"/>
      <c r="E9" s="16"/>
      <c r="F9" s="16"/>
      <c r="G9" s="1"/>
      <c r="H9" s="7">
        <f>((((B9*2*D9*E9)+C9*D9*E9)+C9*100*2*E9)/1000000)+IF($F$8="Полка",(C9*D9*F9)/1000000,(((C9-32)*(D9-100))+((C9-32)*299)*F9)/1000000)</f>
        <v>0</v>
      </c>
      <c r="I9">
        <f t="shared" si="0"/>
        <v>0</v>
      </c>
      <c r="J9">
        <f t="shared" si="1"/>
        <v>0</v>
      </c>
      <c r="K9" s="23" t="s">
        <v>19</v>
      </c>
    </row>
    <row r="10" spans="2:8" ht="15">
      <c r="B10" s="10"/>
      <c r="C10" s="10"/>
      <c r="D10" s="10"/>
      <c r="E10" s="1"/>
      <c r="F10" s="18" t="s">
        <v>15</v>
      </c>
      <c r="G10" s="1"/>
      <c r="H10" s="7"/>
    </row>
    <row r="11" spans="1:14" ht="15">
      <c r="A11" s="14">
        <v>4</v>
      </c>
      <c r="B11" s="15"/>
      <c r="C11" s="15"/>
      <c r="D11" s="15"/>
      <c r="E11" s="16"/>
      <c r="F11" s="16"/>
      <c r="G11" s="1"/>
      <c r="H11" s="7">
        <f>IF(OR(B4=0,B4="",C4=0,C4="",D4=0,D4=""),0,((((B11*2*D11*E11)+C11*D11*E11)+C11*100*2*E11)/1000000)+IF($F$10="Полка",(C11*D11*F11)/1000000,(((C11-32)*(D11-100))+((C11-32)*299)*F11)/1000000))</f>
        <v>0.0032</v>
      </c>
      <c r="I11">
        <f t="shared" si="0"/>
        <v>0</v>
      </c>
      <c r="J11">
        <f t="shared" si="1"/>
        <v>0</v>
      </c>
      <c r="L11" t="s">
        <v>28</v>
      </c>
      <c r="N11" s="11"/>
    </row>
    <row r="12" spans="2:14" ht="15">
      <c r="B12" s="10"/>
      <c r="C12" s="10"/>
      <c r="D12" s="10"/>
      <c r="E12" s="1"/>
      <c r="F12" s="18" t="s">
        <v>14</v>
      </c>
      <c r="G12" s="1"/>
      <c r="H12" s="7"/>
      <c r="M12" s="7"/>
      <c r="N12" s="11"/>
    </row>
    <row r="13" spans="1:10" ht="15">
      <c r="A13" s="14">
        <v>5</v>
      </c>
      <c r="B13" s="15"/>
      <c r="C13" s="15"/>
      <c r="D13" s="15"/>
      <c r="E13" s="16"/>
      <c r="F13" s="16"/>
      <c r="G13" s="1"/>
      <c r="H13" s="7">
        <f>((((B13*2*D13*E13)+C13*D13*E13)+C13*100*2*E13)/1000000)+IF($F$12="Полка",(C13*D13*F13)/1000000,(((C13-32)*(D13-100))+((C13-32)*299)*F13)/1000000)</f>
        <v>0</v>
      </c>
      <c r="I13">
        <f t="shared" si="0"/>
        <v>0</v>
      </c>
      <c r="J13">
        <f t="shared" si="1"/>
        <v>0</v>
      </c>
    </row>
    <row r="14" spans="2:13" ht="15">
      <c r="B14" s="10"/>
      <c r="C14" s="10"/>
      <c r="D14" s="10"/>
      <c r="E14" s="1"/>
      <c r="F14" s="18" t="s">
        <v>14</v>
      </c>
      <c r="G14" s="1"/>
      <c r="H14" s="7"/>
      <c r="M14">
        <f>ROUND(((((B5*2*D5*E5)+C5*D5*E5)+C5*100*2*E5)/1000000)+IF($F$4="Полка",(C5*D5*F5)/1000000,(((C5-32)*(D5-100))+((C5-32)*299)*F5)/1000000),0)</f>
        <v>2</v>
      </c>
    </row>
    <row r="15" spans="1:10" ht="15">
      <c r="A15" s="14">
        <v>6</v>
      </c>
      <c r="B15" s="15"/>
      <c r="C15" s="15"/>
      <c r="D15" s="15"/>
      <c r="E15" s="16"/>
      <c r="F15" s="16"/>
      <c r="G15" s="1"/>
      <c r="H15" s="7">
        <f>((((B15*2*D15*E15)+C15*D15*E15)+C15*100*2*E15)/1000000)+IF($F$14="Полка",(C15*D15*F15)/1000000,(((C15-32)*(D15-100))+((C15-32)*299)*F15)/1000000)</f>
        <v>0</v>
      </c>
      <c r="I15">
        <f t="shared" si="0"/>
        <v>0</v>
      </c>
      <c r="J15">
        <f t="shared" si="1"/>
        <v>0</v>
      </c>
    </row>
    <row r="16" spans="2:8" ht="15">
      <c r="B16" s="10"/>
      <c r="C16" s="10"/>
      <c r="D16" s="10"/>
      <c r="E16" s="1"/>
      <c r="F16" s="18" t="s">
        <v>14</v>
      </c>
      <c r="G16" s="1"/>
      <c r="H16" s="7"/>
    </row>
    <row r="17" spans="1:12" ht="15">
      <c r="A17" s="14">
        <v>7</v>
      </c>
      <c r="B17" s="15"/>
      <c r="C17" s="15"/>
      <c r="D17" s="15"/>
      <c r="E17" s="16"/>
      <c r="F17" s="16"/>
      <c r="G17" s="1"/>
      <c r="H17" s="7">
        <f>((((B17*2*D17*E17)+C17*D17*E17)+C17*100*2*E17)/1000000)+IF($F$16="Полка",(C17*D17*F17)/1000000,(((C17-32)*(D17-100))+((C17-32)*299)*F17)/1000000)</f>
        <v>0</v>
      </c>
      <c r="I17">
        <f t="shared" si="0"/>
        <v>0</v>
      </c>
      <c r="J17">
        <f t="shared" si="1"/>
        <v>0</v>
      </c>
      <c r="L17" s="7"/>
    </row>
    <row r="18" spans="2:12" ht="15">
      <c r="B18" s="10"/>
      <c r="C18" s="10"/>
      <c r="D18" s="10"/>
      <c r="E18" s="1"/>
      <c r="F18" s="18" t="s">
        <v>14</v>
      </c>
      <c r="G18" s="1"/>
      <c r="H18" s="7"/>
      <c r="L18" s="7"/>
    </row>
    <row r="19" spans="1:11" ht="15">
      <c r="A19" s="14">
        <v>8</v>
      </c>
      <c r="B19" s="15"/>
      <c r="C19" s="15"/>
      <c r="D19" s="15"/>
      <c r="E19" s="16"/>
      <c r="F19" s="16"/>
      <c r="G19" s="1"/>
      <c r="H19" s="7">
        <f>((((B19*2*D19*E19)+C19*D19*E19)+C19*100*2*E19)/1000000)+IF($F$18="Полка",(C19*D19*F19)/1000000,(((C19-32)*(D19-100))+((C19-32)*299)*F19)/1000000)</f>
        <v>0</v>
      </c>
      <c r="I19">
        <f t="shared" si="0"/>
        <v>0</v>
      </c>
      <c r="J19">
        <f t="shared" si="1"/>
        <v>0</v>
      </c>
      <c r="K19" s="6"/>
    </row>
    <row r="20" spans="2:11" ht="15">
      <c r="B20" s="10"/>
      <c r="C20" s="10"/>
      <c r="D20" s="10"/>
      <c r="E20" s="1"/>
      <c r="F20" s="18" t="s">
        <v>14</v>
      </c>
      <c r="G20" s="1"/>
      <c r="H20" s="7"/>
      <c r="K20" s="6"/>
    </row>
    <row r="21" spans="1:12" ht="15">
      <c r="A21" s="14">
        <v>9</v>
      </c>
      <c r="B21" s="15"/>
      <c r="C21" s="15"/>
      <c r="D21" s="15"/>
      <c r="E21" s="16"/>
      <c r="F21" s="16"/>
      <c r="G21" s="1"/>
      <c r="H21" s="7">
        <f>((((B21*2*D21*E21)+C21*D21*E21)+C21*100*2*E21)/1000000)+IF($F$20="Полка",(C21*D21*F21)/1000000,(((C21-32)*(D21-100))+((C21-32)*299)*F21)/1000000)</f>
        <v>0</v>
      </c>
      <c r="I21">
        <f t="shared" si="0"/>
        <v>0</v>
      </c>
      <c r="J21">
        <f t="shared" si="1"/>
        <v>0</v>
      </c>
      <c r="L21" s="26"/>
    </row>
    <row r="22" spans="2:8" ht="15">
      <c r="B22" s="10"/>
      <c r="C22" s="10"/>
      <c r="D22" s="10"/>
      <c r="E22" s="1"/>
      <c r="F22" s="18" t="s">
        <v>14</v>
      </c>
      <c r="G22" s="1"/>
      <c r="H22" s="7"/>
    </row>
    <row r="23" spans="1:11" ht="15">
      <c r="A23" s="14">
        <v>10</v>
      </c>
      <c r="B23" s="15">
        <v>720</v>
      </c>
      <c r="C23" s="15">
        <v>500</v>
      </c>
      <c r="D23" s="15">
        <v>550</v>
      </c>
      <c r="E23" s="16">
        <v>2</v>
      </c>
      <c r="F23" s="16">
        <v>2</v>
      </c>
      <c r="G23" s="1"/>
      <c r="H23" s="7">
        <f>((((B23*2*D23*E23)+C23*D23*E23)+C23*100*2*E23)/1000000)+IF($F$22="Полка",(C23*D23*F23)/1000000,(((C23-32)*(D23-100))+((C23-32)*299)*F23)/1000000)</f>
        <v>2.8840000000000003</v>
      </c>
      <c r="I23">
        <f t="shared" si="0"/>
        <v>0.36</v>
      </c>
      <c r="J23">
        <f t="shared" si="1"/>
        <v>20.36</v>
      </c>
      <c r="K23" s="7"/>
    </row>
    <row r="24" spans="8:10" ht="15">
      <c r="H24" s="4">
        <f>IF(C2=K8,SUM(H5,H7,H9,H11,H13,H15,H17,H19,H21,H23,)*Цены!B2,IF(C2=K9,SUM(H5,H7,H9,H11,H13,H15,H17,H19,H21,H23,)*Цены!B3))</f>
        <v>7931.56</v>
      </c>
      <c r="I24" s="4">
        <f>SUM(I5,I7,I9,I11,I13,I15,I17,I19,I21,I23)*Цены!B4</f>
        <v>648</v>
      </c>
      <c r="J24" s="4">
        <f>SUM(J5,J7,J9,J11,J13,J15,J17,J19,J21,J23)*Цены!B5</f>
        <v>860.3999999999999</v>
      </c>
    </row>
    <row r="25" spans="8:9" ht="15.75" thickBot="1">
      <c r="H25" s="4"/>
      <c r="I25" s="4"/>
    </row>
    <row r="26" spans="2:15" ht="15.75" thickBot="1">
      <c r="B26" s="27" t="s">
        <v>17</v>
      </c>
      <c r="C26" s="28" t="s">
        <v>19</v>
      </c>
      <c r="L26">
        <v>20</v>
      </c>
      <c r="M26">
        <v>30</v>
      </c>
      <c r="N26">
        <v>40</v>
      </c>
      <c r="O26">
        <v>50</v>
      </c>
    </row>
    <row r="27" spans="2:5" ht="21.75" thickBot="1">
      <c r="B27" s="33" t="s">
        <v>20</v>
      </c>
      <c r="C27" s="34"/>
      <c r="D27" s="34"/>
      <c r="E27" s="35"/>
    </row>
    <row r="28" spans="1:10" ht="15">
      <c r="A28" t="s">
        <v>16</v>
      </c>
      <c r="B28" t="s">
        <v>0</v>
      </c>
      <c r="C28" t="s">
        <v>1</v>
      </c>
      <c r="D28" t="s">
        <v>2</v>
      </c>
      <c r="E28" t="s">
        <v>3</v>
      </c>
      <c r="F28" t="s">
        <v>21</v>
      </c>
      <c r="H28" t="s">
        <v>4</v>
      </c>
      <c r="I28" t="s">
        <v>10</v>
      </c>
      <c r="J28" t="s">
        <v>13</v>
      </c>
    </row>
    <row r="29" spans="1:12" ht="15">
      <c r="A29">
        <v>1</v>
      </c>
      <c r="B29" s="10">
        <v>720</v>
      </c>
      <c r="C29" s="10">
        <v>600</v>
      </c>
      <c r="D29" s="10">
        <v>315</v>
      </c>
      <c r="E29" s="10">
        <v>1</v>
      </c>
      <c r="F29" s="10">
        <v>1</v>
      </c>
      <c r="H29">
        <f>((((B29*D29*2)+C29*D29*2)*E29)+C29*F29*D29)/1000000</f>
        <v>1.0206</v>
      </c>
      <c r="I29">
        <f>B29*C29*E29/1000000</f>
        <v>0.432</v>
      </c>
      <c r="J29">
        <f>((((((B29+C29+D29)*4)*E29)/1000)+(((C29*2*F29)+D315*2*F29)/1000)))</f>
        <v>7.74</v>
      </c>
      <c r="L29">
        <f>(((((B29+C29+D29)*4)*E29)/1000)+(((C29*2*F29)+D315*2*F29)/1000))</f>
        <v>7.74</v>
      </c>
    </row>
    <row r="30" spans="2:12" ht="15">
      <c r="B30" s="10"/>
      <c r="C30" s="10"/>
      <c r="D30" s="10"/>
      <c r="E30" s="10"/>
      <c r="F30" s="10"/>
      <c r="L30" t="e">
        <f>SUM((B29:D29)*4)</f>
        <v>#VALUE!</v>
      </c>
    </row>
    <row r="31" spans="1:10" ht="15">
      <c r="A31">
        <v>2</v>
      </c>
      <c r="B31" s="10">
        <v>720</v>
      </c>
      <c r="C31" s="10">
        <v>500</v>
      </c>
      <c r="D31" s="10"/>
      <c r="E31" s="10"/>
      <c r="F31" s="10"/>
      <c r="H31">
        <f aca="true" t="shared" si="2" ref="H31:H47">((((B31*D31*2)+C31*D31*2)*E31)+C31*F31*D31)/1000000</f>
        <v>0</v>
      </c>
      <c r="I31">
        <f aca="true" t="shared" si="3" ref="I31:I47">B31*C31*E31/1000000</f>
        <v>0</v>
      </c>
      <c r="J31">
        <f aca="true" t="shared" si="4" ref="J31:J47">((((((B31+C31+D31)*4)*E31)/1000)+(((C31*2*F31)+D317*2*F31)/1000)))</f>
        <v>0</v>
      </c>
    </row>
    <row r="32" spans="2:6" ht="15">
      <c r="B32" s="10"/>
      <c r="C32" s="10"/>
      <c r="D32" s="10"/>
      <c r="E32" s="10"/>
      <c r="F32" s="10"/>
    </row>
    <row r="33" spans="1:10" ht="15">
      <c r="A33">
        <v>3</v>
      </c>
      <c r="B33" s="10"/>
      <c r="C33" s="10"/>
      <c r="D33" s="10"/>
      <c r="E33" s="10"/>
      <c r="F33" s="10"/>
      <c r="H33">
        <f t="shared" si="2"/>
        <v>0</v>
      </c>
      <c r="I33">
        <f t="shared" si="3"/>
        <v>0</v>
      </c>
      <c r="J33">
        <f t="shared" si="4"/>
        <v>0</v>
      </c>
    </row>
    <row r="34" spans="2:6" ht="15">
      <c r="B34" s="10"/>
      <c r="C34" s="10"/>
      <c r="D34" s="10"/>
      <c r="E34" s="10"/>
      <c r="F34" s="10"/>
    </row>
    <row r="35" spans="1:10" ht="15">
      <c r="A35">
        <v>4</v>
      </c>
      <c r="B35" s="10"/>
      <c r="C35" s="10"/>
      <c r="D35" s="10"/>
      <c r="E35" s="10"/>
      <c r="F35" s="10"/>
      <c r="H35">
        <f t="shared" si="2"/>
        <v>0</v>
      </c>
      <c r="I35">
        <f t="shared" si="3"/>
        <v>0</v>
      </c>
      <c r="J35">
        <f t="shared" si="4"/>
        <v>0</v>
      </c>
    </row>
    <row r="36" spans="2:6" ht="15">
      <c r="B36" s="10"/>
      <c r="C36" s="10"/>
      <c r="D36" s="10"/>
      <c r="E36" s="10"/>
      <c r="F36" s="10"/>
    </row>
    <row r="37" spans="1:10" ht="15">
      <c r="A37">
        <v>5</v>
      </c>
      <c r="B37" s="10"/>
      <c r="C37" s="10"/>
      <c r="D37" s="10"/>
      <c r="E37" s="10"/>
      <c r="F37" s="10"/>
      <c r="H37">
        <f t="shared" si="2"/>
        <v>0</v>
      </c>
      <c r="I37">
        <f t="shared" si="3"/>
        <v>0</v>
      </c>
      <c r="J37">
        <f t="shared" si="4"/>
        <v>0</v>
      </c>
    </row>
    <row r="38" spans="2:6" ht="15">
      <c r="B38" s="10"/>
      <c r="C38" s="10"/>
      <c r="D38" s="10"/>
      <c r="E38" s="10"/>
      <c r="F38" s="10"/>
    </row>
    <row r="39" spans="1:10" ht="15">
      <c r="A39">
        <v>6</v>
      </c>
      <c r="B39" s="10"/>
      <c r="C39" s="10"/>
      <c r="D39" s="10"/>
      <c r="E39" s="10"/>
      <c r="F39" s="10"/>
      <c r="H39">
        <f t="shared" si="2"/>
        <v>0</v>
      </c>
      <c r="I39">
        <f t="shared" si="3"/>
        <v>0</v>
      </c>
      <c r="J39">
        <f t="shared" si="4"/>
        <v>0</v>
      </c>
    </row>
    <row r="40" spans="2:6" ht="15">
      <c r="B40" s="10"/>
      <c r="C40" s="10"/>
      <c r="D40" s="10"/>
      <c r="E40" s="10"/>
      <c r="F40" s="10"/>
    </row>
    <row r="41" spans="1:10" ht="15">
      <c r="A41">
        <v>7</v>
      </c>
      <c r="B41" s="10"/>
      <c r="C41" s="10"/>
      <c r="D41" s="10"/>
      <c r="E41" s="10"/>
      <c r="F41" s="10"/>
      <c r="H41">
        <f t="shared" si="2"/>
        <v>0</v>
      </c>
      <c r="I41">
        <f t="shared" si="3"/>
        <v>0</v>
      </c>
      <c r="J41">
        <f t="shared" si="4"/>
        <v>0</v>
      </c>
    </row>
    <row r="42" spans="2:6" ht="15">
      <c r="B42" s="10"/>
      <c r="C42" s="10"/>
      <c r="D42" s="10"/>
      <c r="E42" s="10"/>
      <c r="F42" s="10"/>
    </row>
    <row r="43" spans="1:10" ht="15">
      <c r="A43">
        <v>8</v>
      </c>
      <c r="B43" s="10"/>
      <c r="C43" s="10"/>
      <c r="D43" s="10"/>
      <c r="E43" s="10"/>
      <c r="F43" s="10"/>
      <c r="H43">
        <f t="shared" si="2"/>
        <v>0</v>
      </c>
      <c r="I43">
        <f t="shared" si="3"/>
        <v>0</v>
      </c>
      <c r="J43">
        <f t="shared" si="4"/>
        <v>0</v>
      </c>
    </row>
    <row r="44" spans="2:6" ht="15">
      <c r="B44" s="10"/>
      <c r="C44" s="10"/>
      <c r="D44" s="10"/>
      <c r="E44" s="10"/>
      <c r="F44" s="10"/>
    </row>
    <row r="45" spans="1:10" ht="15">
      <c r="A45">
        <v>9</v>
      </c>
      <c r="B45" s="10"/>
      <c r="C45" s="10"/>
      <c r="D45" s="10"/>
      <c r="E45" s="10"/>
      <c r="F45" s="10"/>
      <c r="H45">
        <f t="shared" si="2"/>
        <v>0</v>
      </c>
      <c r="I45">
        <f t="shared" si="3"/>
        <v>0</v>
      </c>
      <c r="J45">
        <f t="shared" si="4"/>
        <v>0</v>
      </c>
    </row>
    <row r="46" spans="2:6" ht="15">
      <c r="B46" s="10"/>
      <c r="C46" s="10"/>
      <c r="D46" s="10"/>
      <c r="E46" s="10"/>
      <c r="F46" s="10"/>
    </row>
    <row r="47" spans="1:10" ht="15">
      <c r="A47">
        <v>10</v>
      </c>
      <c r="B47" s="10"/>
      <c r="C47" s="10"/>
      <c r="D47" s="10"/>
      <c r="E47" s="10"/>
      <c r="F47" s="10"/>
      <c r="H47">
        <f t="shared" si="2"/>
        <v>0</v>
      </c>
      <c r="I47">
        <f t="shared" si="3"/>
        <v>0</v>
      </c>
      <c r="J47">
        <f t="shared" si="4"/>
        <v>0</v>
      </c>
    </row>
    <row r="48" spans="8:10" ht="15">
      <c r="H48" s="4">
        <f>IF(C26=K8,SUM(H29,H31,H33,H35,H37,H39,H41,H43,H45,H47,)*Цены!B2,IF(C26=K9,SUM(H29,H31,H33,H35,H37,H39,H41,H43,H45,H47,)*Цены!B3))</f>
        <v>969.5699999999999</v>
      </c>
      <c r="I48" s="4">
        <f>SUM(I29,I31,I33,I35,I37,I39,I41,I43,I45,I47,)*Цены!B4</f>
        <v>259.2</v>
      </c>
      <c r="J48" s="4">
        <f>SUM(J29,J31,J33,J35,J37,J39,J41,J43,J45,J47,)*Цены!B5</f>
        <v>154.8</v>
      </c>
    </row>
  </sheetData>
  <sheetProtection/>
  <mergeCells count="2">
    <mergeCell ref="B3:E3"/>
    <mergeCell ref="B27:E27"/>
  </mergeCells>
  <dataValidations count="2">
    <dataValidation type="list" allowBlank="1" showInputMessage="1" showErrorMessage="1" sqref="F4 F6 F8 F10 F12 F14 F16 F18 F20 F22">
      <formula1>$K$4:$K$6</formula1>
    </dataValidation>
    <dataValidation type="list" allowBlank="1" showInputMessage="1" showErrorMessage="1" sqref="C2 C26">
      <formula1>$K$7:$K$9</formula1>
    </dataValidation>
  </dataValidations>
  <printOptions/>
  <pageMargins left="0.7" right="0.7" top="0.75" bottom="0.75" header="0.3" footer="0.3"/>
  <pageSetup orientation="portrait" paperSize="9" r:id="rId6"/>
  <drawing r:id="rId5"/>
  <legacyDrawing r:id="rId2"/>
  <tableParts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6.140625" style="0" customWidth="1"/>
    <col min="2" max="2" width="9.7109375" style="4" bestFit="1" customWidth="1"/>
  </cols>
  <sheetData>
    <row r="1" spans="1:3" ht="15">
      <c r="A1" t="s">
        <v>7</v>
      </c>
      <c r="B1" s="4" t="s">
        <v>8</v>
      </c>
      <c r="C1" t="s">
        <v>9</v>
      </c>
    </row>
    <row r="2" spans="1:3" ht="15">
      <c r="A2" t="s">
        <v>6</v>
      </c>
      <c r="B2" s="4">
        <v>1300</v>
      </c>
      <c r="C2" t="s">
        <v>5</v>
      </c>
    </row>
    <row r="3" spans="1:3" ht="15">
      <c r="A3" t="s">
        <v>11</v>
      </c>
      <c r="B3" s="4">
        <v>950</v>
      </c>
      <c r="C3" t="s">
        <v>5</v>
      </c>
    </row>
    <row r="4" spans="1:3" ht="15">
      <c r="A4" t="s">
        <v>10</v>
      </c>
      <c r="B4" s="4">
        <v>600</v>
      </c>
      <c r="C4" t="s">
        <v>5</v>
      </c>
    </row>
    <row r="5" spans="1:3" ht="15">
      <c r="A5" t="s">
        <v>22</v>
      </c>
      <c r="B5" s="4">
        <v>20</v>
      </c>
      <c r="C5" t="s">
        <v>24</v>
      </c>
    </row>
    <row r="6" spans="1:3" ht="15">
      <c r="A6" t="s">
        <v>23</v>
      </c>
      <c r="B6" s="4">
        <v>80</v>
      </c>
      <c r="C6" t="s">
        <v>24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SobirJon</dc:creator>
  <cp:keywords/>
  <dc:description/>
  <cp:lastModifiedBy>SobirJon</cp:lastModifiedBy>
  <dcterms:created xsi:type="dcterms:W3CDTF">2014-04-20T12:03:10Z</dcterms:created>
  <dcterms:modified xsi:type="dcterms:W3CDTF">2014-05-03T13:05:59Z</dcterms:modified>
  <cp:category/>
  <cp:version/>
  <cp:contentType/>
  <cp:contentStatus/>
</cp:coreProperties>
</file>