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<sst xmlns="http://schemas.openxmlformats.org/spreadsheetml/2006/main" count="50" uniqueCount="38">
  <si>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Машинист Лукашин А.М.</t>
  </si>
  <si>
    <t xml:space="preserve">Норма на месяц - </t>
  </si>
  <si>
    <t>День</t>
  </si>
  <si>
    <t>Дата</t>
  </si>
  <si>
    <t>Поезд</t>
  </si>
  <si>
    <t>Лок</t>
  </si>
  <si>
    <t>Явка</t>
  </si>
  <si>
    <t>Сдача</t>
  </si>
  <si>
    <t>Туда/Назад</t>
  </si>
  <si>
    <t>Общие</t>
  </si>
  <si>
    <t>Всего</t>
  </si>
  <si>
    <t>Ночные</t>
  </si>
  <si>
    <t>Вечерние</t>
  </si>
  <si>
    <t>Переотд.</t>
  </si>
  <si>
    <t>Чт</t>
  </si>
  <si>
    <t>8-017_2</t>
  </si>
  <si>
    <t>Сб</t>
  </si>
  <si>
    <t>4-204_1</t>
  </si>
  <si>
    <t>Пн</t>
  </si>
  <si>
    <t>8-032_1</t>
  </si>
  <si>
    <t>Ср</t>
  </si>
  <si>
    <t>8-003_1</t>
  </si>
  <si>
    <t>8-018_1</t>
  </si>
  <si>
    <t>Пт</t>
  </si>
  <si>
    <t>4-055_1</t>
  </si>
  <si>
    <t>4-178_2</t>
  </si>
  <si>
    <t>4-178_1</t>
  </si>
  <si>
    <t>4-083_2</t>
  </si>
  <si>
    <t>4-083_1</t>
  </si>
  <si>
    <t>8-004_2</t>
  </si>
  <si>
    <t>4-141_1</t>
  </si>
  <si>
    <t>Вт</t>
  </si>
  <si>
    <t>8-076_1</t>
  </si>
  <si>
    <t>4-017_2</t>
  </si>
  <si>
    <t>4-201_2</t>
  </si>
  <si>
    <t>4-049</t>
  </si>
  <si>
    <t>4-130_1</t>
  </si>
  <si>
    <t>4-036_2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</si>
</sst>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;;;"/>
    <numFmt numFmtId="165" formatCode="[h]:mm;@"/>
    <numFmt numFmtId="166" formatCode="0.00;[Red]0.00"/>
    <numFmt numFmtId="167" formatCode="dd/mm/yy;@"/>
    <numFmt numFmtId="168" formatCode="h:mm"/>
    <numFmt numFmtId="169" formatCode="h:mm;@"/>
    <numFmt numFmtId="170" formatCode="h:mm;;&quot;&quot;"/>
  </numFmts>
  <fonts count="15">
    <font>
      <sz val="10"/>
      <name val="Arial Cyr"/>
      <family val="0"/>
    </font>
    <font>
      <sz val="10"/>
      <name val="Arial"/>
      <family val="2"/>
    </font>
    <font>
      <sz val="10"/>
      <color indexed="12"/>
      <name val="Times New Roman"/>
      <family val="1"/>
    </font>
    <font>
      <b/>
      <i/>
      <sz val="10"/>
      <color indexed="10"/>
      <name val="Arial"/>
      <family val="2"/>
    </font>
    <font>
      <b/>
      <i/>
      <sz val="10"/>
      <color indexed="13"/>
      <name val="Arial"/>
      <family val="2"/>
    </font>
    <font>
      <b/>
      <i/>
      <sz val="10"/>
      <color indexed="9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48"/>
      <name val="Arial"/>
      <family val="2"/>
    </font>
    <font>
      <b/>
      <i/>
      <sz val="10"/>
      <color indexed="60"/>
      <name val="Arial"/>
      <family val="2"/>
    </font>
    <font>
      <i/>
      <sz val="10"/>
      <color indexed="60"/>
      <name val="Arial"/>
      <family val="2"/>
    </font>
    <font>
      <sz val="10"/>
      <color indexed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ck">
        <color indexed="13"/>
      </right>
      <top style="medium"/>
      <bottom style="thick">
        <color indexed="13"/>
      </bottom>
    </border>
    <border>
      <left style="thick">
        <color indexed="13"/>
      </left>
      <right style="thick">
        <color indexed="13"/>
      </right>
      <top style="medium"/>
      <bottom style="thick">
        <color indexed="13"/>
      </bottom>
    </border>
    <border>
      <left style="thick">
        <color indexed="13"/>
      </left>
      <right style="medium"/>
      <top style="medium"/>
      <bottom style="thick">
        <color indexed="1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ck">
        <color indexed="13"/>
      </right>
      <top style="thick">
        <color indexed="13"/>
      </top>
      <bottom style="medium"/>
    </border>
    <border>
      <left style="thick">
        <color indexed="13"/>
      </left>
      <right style="thick">
        <color indexed="13"/>
      </right>
      <top style="thick">
        <color indexed="13"/>
      </top>
      <bottom style="medium"/>
    </border>
    <border>
      <left style="thick">
        <color indexed="13"/>
      </left>
      <right style="medium"/>
      <top style="thick">
        <color indexed="1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/>
      <protection hidden="1"/>
    </xf>
    <xf numFmtId="0" fontId="1" fillId="2" borderId="2" xfId="0" applyFont="1" applyFill="1" applyBorder="1" applyAlignment="1" applyProtection="1">
      <alignment/>
      <protection hidden="1"/>
    </xf>
    <xf numFmtId="49" fontId="2" fillId="3" borderId="3" xfId="0" applyNumberFormat="1" applyFont="1" applyFill="1" applyBorder="1" applyAlignment="1" applyProtection="1">
      <alignment horizontal="center"/>
      <protection hidden="1"/>
    </xf>
    <xf numFmtId="49" fontId="2" fillId="3" borderId="4" xfId="0" applyNumberFormat="1" applyFont="1" applyFill="1" applyBorder="1" applyAlignment="1" applyProtection="1">
      <alignment horizontal="center"/>
      <protection hidden="1"/>
    </xf>
    <xf numFmtId="49" fontId="2" fillId="3" borderId="4" xfId="0" applyNumberFormat="1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164" fontId="3" fillId="4" borderId="6" xfId="0" applyNumberFormat="1" applyFont="1" applyFill="1" applyBorder="1" applyAlignment="1" applyProtection="1">
      <alignment horizontal="center" vertical="distributed" wrapText="1"/>
      <protection hidden="1"/>
    </xf>
    <xf numFmtId="164" fontId="3" fillId="4" borderId="7" xfId="0" applyNumberFormat="1" applyFont="1" applyFill="1" applyBorder="1" applyAlignment="1" applyProtection="1">
      <alignment horizontal="center" vertical="distributed" wrapText="1"/>
      <protection hidden="1"/>
    </xf>
    <xf numFmtId="0" fontId="4" fillId="4" borderId="7" xfId="0" applyNumberFormat="1" applyFont="1" applyFill="1" applyBorder="1" applyAlignment="1" applyProtection="1">
      <alignment horizontal="center" vertical="distributed" wrapText="1"/>
      <protection hidden="1"/>
    </xf>
    <xf numFmtId="1" fontId="4" fillId="5" borderId="7" xfId="0" applyNumberFormat="1" applyFont="1" applyFill="1" applyBorder="1" applyAlignment="1" applyProtection="1">
      <alignment horizontal="center" vertical="distributed" wrapText="1"/>
      <protection hidden="1" locked="0"/>
    </xf>
    <xf numFmtId="165" fontId="5" fillId="6" borderId="8" xfId="0" applyNumberFormat="1" applyFont="1" applyFill="1" applyBorder="1" applyAlignment="1" applyProtection="1">
      <alignment vertical="distributed" wrapText="1"/>
      <protection locked="0"/>
    </xf>
    <xf numFmtId="166" fontId="5" fillId="7" borderId="9" xfId="0" applyNumberFormat="1" applyFont="1" applyFill="1" applyBorder="1" applyAlignment="1" applyProtection="1">
      <alignment vertical="distributed" wrapText="1"/>
      <protection locked="0"/>
    </xf>
    <xf numFmtId="2" fontId="5" fillId="7" borderId="9" xfId="0" applyNumberFormat="1" applyFont="1" applyFill="1" applyBorder="1" applyAlignment="1" applyProtection="1">
      <alignment horizontal="right" vertical="distributed" wrapText="1"/>
      <protection hidden="1"/>
    </xf>
    <xf numFmtId="2" fontId="5" fillId="7" borderId="10" xfId="0" applyNumberFormat="1" applyFont="1" applyFill="1" applyBorder="1" applyAlignment="1" applyProtection="1">
      <alignment horizontal="right" vertical="distributed" wrapText="1"/>
      <protection hidden="1"/>
    </xf>
    <xf numFmtId="0" fontId="6" fillId="8" borderId="11" xfId="0" applyFont="1" applyFill="1" applyBorder="1" applyAlignment="1" applyProtection="1">
      <alignment horizontal="center" vertical="distributed"/>
      <protection hidden="1"/>
    </xf>
    <xf numFmtId="0" fontId="6" fillId="9" borderId="12" xfId="0" applyFont="1" applyFill="1" applyBorder="1" applyAlignment="1" applyProtection="1">
      <alignment horizontal="center" vertical="distributed"/>
      <protection hidden="1"/>
    </xf>
    <xf numFmtId="0" fontId="6" fillId="8" borderId="12" xfId="0" applyFont="1" applyFill="1" applyBorder="1" applyAlignment="1" applyProtection="1">
      <alignment horizontal="center" vertical="distributed" wrapText="1"/>
      <protection hidden="1"/>
    </xf>
    <xf numFmtId="0" fontId="6" fillId="8" borderId="13" xfId="0" applyFont="1" applyFill="1" applyBorder="1" applyAlignment="1" applyProtection="1">
      <alignment horizontal="center" vertical="distributed" wrapText="1"/>
      <protection hidden="1"/>
    </xf>
    <xf numFmtId="0" fontId="7" fillId="10" borderId="14" xfId="0" applyFont="1" applyFill="1" applyBorder="1" applyAlignment="1" applyProtection="1">
      <alignment horizontal="center" vertical="distributed" wrapText="1"/>
      <protection hidden="1"/>
    </xf>
    <xf numFmtId="0" fontId="8" fillId="10" borderId="15" xfId="0" applyFont="1" applyFill="1" applyBorder="1" applyAlignment="1" applyProtection="1">
      <alignment horizontal="center" vertical="distributed" wrapText="1"/>
      <protection hidden="1"/>
    </xf>
    <xf numFmtId="0" fontId="8" fillId="10" borderId="16" xfId="0" applyFont="1" applyFill="1" applyBorder="1" applyAlignment="1" applyProtection="1">
      <alignment horizontal="center" vertical="distributed" wrapText="1"/>
      <protection hidden="1"/>
    </xf>
    <xf numFmtId="0" fontId="9" fillId="11" borderId="17" xfId="0" applyFont="1" applyFill="1" applyBorder="1" applyAlignment="1" applyProtection="1">
      <alignment horizontal="center"/>
      <protection hidden="1" locked="0"/>
    </xf>
    <xf numFmtId="167" fontId="9" fillId="12" borderId="18" xfId="0" applyNumberFormat="1" applyFont="1" applyFill="1" applyBorder="1" applyAlignment="1" applyProtection="1">
      <alignment/>
      <protection hidden="1" locked="0"/>
    </xf>
    <xf numFmtId="0" fontId="10" fillId="12" borderId="18" xfId="0" applyFont="1" applyFill="1" applyBorder="1" applyAlignment="1" applyProtection="1">
      <alignment/>
      <protection hidden="1" locked="0"/>
    </xf>
    <xf numFmtId="168" fontId="11" fillId="12" borderId="18" xfId="0" applyNumberFormat="1" applyFont="1" applyFill="1" applyBorder="1" applyAlignment="1" applyProtection="1">
      <alignment horizontal="center"/>
      <protection hidden="1" locked="0"/>
    </xf>
    <xf numFmtId="169" fontId="9" fillId="12" borderId="18" xfId="0" applyNumberFormat="1" applyFont="1" applyFill="1" applyBorder="1" applyAlignment="1" applyProtection="1">
      <alignment/>
      <protection hidden="1" locked="0"/>
    </xf>
    <xf numFmtId="169" fontId="9" fillId="12" borderId="19" xfId="0" applyNumberFormat="1" applyFont="1" applyFill="1" applyBorder="1" applyAlignment="1" applyProtection="1">
      <alignment/>
      <protection hidden="1" locked="0"/>
    </xf>
    <xf numFmtId="2" fontId="12" fillId="13" borderId="18" xfId="0" applyNumberFormat="1" applyFont="1" applyFill="1" applyBorder="1" applyAlignment="1" applyProtection="1">
      <alignment/>
      <protection hidden="1"/>
    </xf>
    <xf numFmtId="2" fontId="12" fillId="14" borderId="18" xfId="0" applyNumberFormat="1" applyFont="1" applyFill="1" applyBorder="1" applyAlignment="1" applyProtection="1">
      <alignment horizontal="right"/>
      <protection hidden="1"/>
    </xf>
    <xf numFmtId="0" fontId="9" fillId="0" borderId="20" xfId="0" applyFont="1" applyBorder="1" applyAlignment="1" applyProtection="1">
      <alignment horizontal="center"/>
      <protection hidden="1" locked="0"/>
    </xf>
    <xf numFmtId="167" fontId="9" fillId="0" borderId="21" xfId="0" applyNumberFormat="1" applyFont="1" applyBorder="1" applyAlignment="1" applyProtection="1">
      <alignment/>
      <protection hidden="1" locked="0"/>
    </xf>
    <xf numFmtId="0" fontId="10" fillId="0" borderId="21" xfId="0" applyFont="1" applyBorder="1" applyAlignment="1" applyProtection="1">
      <alignment/>
      <protection hidden="1" locked="0"/>
    </xf>
    <xf numFmtId="0" fontId="11" fillId="0" borderId="21" xfId="0" applyFont="1" applyBorder="1" applyAlignment="1" applyProtection="1">
      <alignment horizontal="center"/>
      <protection hidden="1" locked="0"/>
    </xf>
    <xf numFmtId="169" fontId="9" fillId="0" borderId="21" xfId="0" applyNumberFormat="1" applyFont="1" applyBorder="1" applyAlignment="1" applyProtection="1">
      <alignment/>
      <protection hidden="1" locked="0"/>
    </xf>
    <xf numFmtId="169" fontId="9" fillId="0" borderId="22" xfId="0" applyNumberFormat="1" applyFont="1" applyBorder="1" applyAlignment="1" applyProtection="1">
      <alignment/>
      <protection hidden="1" locked="0"/>
    </xf>
    <xf numFmtId="2" fontId="12" fillId="0" borderId="21" xfId="0" applyNumberFormat="1" applyFont="1" applyFill="1" applyBorder="1" applyAlignment="1" applyProtection="1">
      <alignment/>
      <protection hidden="1"/>
    </xf>
    <xf numFmtId="2" fontId="12" fillId="0" borderId="21" xfId="0" applyNumberFormat="1" applyFont="1" applyFill="1" applyBorder="1" applyAlignment="1" applyProtection="1">
      <alignment horizontal="right"/>
      <protection hidden="1"/>
    </xf>
    <xf numFmtId="0" fontId="9" fillId="11" borderId="20" xfId="0" applyFont="1" applyFill="1" applyBorder="1" applyAlignment="1" applyProtection="1">
      <alignment horizontal="center"/>
      <protection hidden="1" locked="0"/>
    </xf>
    <xf numFmtId="167" fontId="9" fillId="15" borderId="21" xfId="0" applyNumberFormat="1" applyFont="1" applyFill="1" applyBorder="1" applyAlignment="1" applyProtection="1">
      <alignment/>
      <protection hidden="1" locked="0"/>
    </xf>
    <xf numFmtId="0" fontId="10" fillId="12" borderId="21" xfId="0" applyFont="1" applyFill="1" applyBorder="1" applyAlignment="1" applyProtection="1">
      <alignment/>
      <protection hidden="1" locked="0"/>
    </xf>
    <xf numFmtId="0" fontId="11" fillId="12" borderId="21" xfId="0" applyFont="1" applyFill="1" applyBorder="1" applyAlignment="1" applyProtection="1">
      <alignment horizontal="center"/>
      <protection hidden="1" locked="0"/>
    </xf>
    <xf numFmtId="169" fontId="9" fillId="12" borderId="21" xfId="0" applyNumberFormat="1" applyFont="1" applyFill="1" applyBorder="1" applyAlignment="1" applyProtection="1">
      <alignment/>
      <protection hidden="1" locked="0"/>
    </xf>
    <xf numFmtId="169" fontId="9" fillId="12" borderId="22" xfId="0" applyNumberFormat="1" applyFont="1" applyFill="1" applyBorder="1" applyAlignment="1" applyProtection="1">
      <alignment/>
      <protection hidden="1" locked="0"/>
    </xf>
    <xf numFmtId="2" fontId="12" fillId="13" borderId="21" xfId="0" applyNumberFormat="1" applyFont="1" applyFill="1" applyBorder="1" applyAlignment="1" applyProtection="1">
      <alignment/>
      <protection hidden="1"/>
    </xf>
    <xf numFmtId="2" fontId="12" fillId="14" borderId="21" xfId="0" applyNumberFormat="1" applyFont="1" applyFill="1" applyBorder="1" applyAlignment="1" applyProtection="1">
      <alignment horizontal="right"/>
      <protection hidden="1"/>
    </xf>
    <xf numFmtId="167" fontId="9" fillId="0" borderId="21" xfId="0" applyNumberFormat="1" applyFont="1" applyFill="1" applyBorder="1" applyAlignment="1" applyProtection="1">
      <alignment/>
      <protection hidden="1" locked="0"/>
    </xf>
    <xf numFmtId="167" fontId="9" fillId="12" borderId="21" xfId="0" applyNumberFormat="1" applyFont="1" applyFill="1" applyBorder="1" applyAlignment="1" applyProtection="1">
      <alignment/>
      <protection hidden="1" locked="0"/>
    </xf>
    <xf numFmtId="167" fontId="9" fillId="16" borderId="23" xfId="0" applyNumberFormat="1" applyFont="1" applyFill="1" applyBorder="1" applyAlignment="1" applyProtection="1">
      <alignment/>
      <protection hidden="1" locked="0"/>
    </xf>
    <xf numFmtId="0" fontId="13" fillId="12" borderId="23" xfId="0" applyFont="1" applyFill="1" applyBorder="1" applyAlignment="1" applyProtection="1">
      <alignment/>
      <protection hidden="1" locked="0"/>
    </xf>
    <xf numFmtId="0" fontId="14" fillId="12" borderId="23" xfId="0" applyFont="1" applyFill="1" applyBorder="1" applyAlignment="1" applyProtection="1">
      <alignment horizontal="center"/>
      <protection hidden="1" locked="0"/>
    </xf>
    <xf numFmtId="169" fontId="9" fillId="12" borderId="23" xfId="0" applyNumberFormat="1" applyFont="1" applyFill="1" applyBorder="1" applyAlignment="1" applyProtection="1">
      <alignment/>
      <protection hidden="1" locked="0"/>
    </xf>
    <xf numFmtId="169" fontId="9" fillId="12" borderId="24" xfId="0" applyNumberFormat="1" applyFont="1" applyFill="1" applyBorder="1" applyAlignment="1" applyProtection="1">
      <alignment/>
      <protection hidden="1" locked="0"/>
    </xf>
    <xf numFmtId="0" fontId="9" fillId="0" borderId="25" xfId="0" applyFont="1" applyBorder="1" applyAlignment="1" applyProtection="1">
      <alignment horizontal="center"/>
      <protection hidden="1" locked="0"/>
    </xf>
    <xf numFmtId="167" fontId="9" fillId="0" borderId="26" xfId="0" applyNumberFormat="1" applyFont="1" applyFill="1" applyBorder="1" applyAlignment="1" applyProtection="1">
      <alignment/>
      <protection hidden="1" locked="0"/>
    </xf>
    <xf numFmtId="0" fontId="13" fillId="0" borderId="26" xfId="0" applyFont="1" applyBorder="1" applyAlignment="1" applyProtection="1">
      <alignment/>
      <protection hidden="1" locked="0"/>
    </xf>
    <xf numFmtId="0" fontId="14" fillId="0" borderId="26" xfId="0" applyFont="1" applyBorder="1" applyAlignment="1" applyProtection="1">
      <alignment horizontal="center"/>
      <protection hidden="1" locked="0"/>
    </xf>
    <xf numFmtId="169" fontId="9" fillId="0" borderId="26" xfId="0" applyNumberFormat="1" applyFont="1" applyBorder="1" applyAlignment="1" applyProtection="1">
      <alignment/>
      <protection hidden="1" locked="0"/>
    </xf>
    <xf numFmtId="169" fontId="9" fillId="0" borderId="27" xfId="0" applyNumberFormat="1" applyFont="1" applyBorder="1" applyAlignment="1" applyProtection="1">
      <alignment/>
      <protection hidden="1" locked="0"/>
    </xf>
    <xf numFmtId="2" fontId="12" fillId="0" borderId="28" xfId="0" applyNumberFormat="1" applyFont="1" applyFill="1" applyBorder="1" applyAlignment="1" applyProtection="1">
      <alignment/>
      <protection hidden="1"/>
    </xf>
    <xf numFmtId="2" fontId="12" fillId="0" borderId="28" xfId="0" applyNumberFormat="1" applyFont="1" applyFill="1" applyBorder="1" applyAlignment="1" applyProtection="1">
      <alignment horizontal="right"/>
      <protection hidden="1"/>
    </xf>
    <xf numFmtId="165" fontId="12" fillId="17" borderId="17" xfId="0" applyNumberFormat="1" applyFont="1" applyFill="1" applyBorder="1" applyAlignment="1" applyProtection="1">
      <alignment/>
      <protection hidden="1"/>
    </xf>
    <xf numFmtId="170" fontId="4" fillId="18" borderId="29" xfId="0" applyNumberFormat="1" applyFont="1" applyFill="1" applyBorder="1" applyAlignment="1" applyProtection="1">
      <alignment/>
      <protection hidden="1"/>
    </xf>
    <xf numFmtId="165" fontId="12" fillId="17" borderId="20" xfId="0" applyNumberFormat="1" applyFont="1" applyFill="1" applyBorder="1" applyAlignment="1" applyProtection="1">
      <alignment/>
      <protection hidden="1"/>
    </xf>
    <xf numFmtId="170" fontId="4" fillId="18" borderId="21" xfId="0" applyNumberFormat="1" applyFont="1" applyFill="1" applyBorder="1" applyAlignment="1" applyProtection="1">
      <alignment/>
      <protection hidden="1"/>
    </xf>
    <xf numFmtId="165" fontId="12" fillId="17" borderId="25" xfId="0" applyNumberFormat="1" applyFont="1" applyFill="1" applyBorder="1" applyAlignment="1" applyProtection="1">
      <alignment/>
      <protection hidden="1"/>
    </xf>
    <xf numFmtId="170" fontId="4" fillId="18" borderId="28" xfId="0" applyNumberFormat="1" applyFont="1" applyFill="1" applyBorder="1" applyAlignment="1" applyProtection="1">
      <alignment/>
      <protection hidden="1"/>
    </xf>
    <xf numFmtId="170" fontId="4" fillId="19" borderId="29" xfId="0" applyNumberFormat="1" applyFont="1" applyFill="1" applyBorder="1" applyAlignment="1" applyProtection="1">
      <alignment/>
      <protection hidden="1"/>
    </xf>
    <xf numFmtId="170" fontId="12" fillId="20" borderId="30" xfId="0" applyNumberFormat="1" applyFont="1" applyFill="1" applyBorder="1" applyAlignment="1" applyProtection="1">
      <alignment/>
      <protection hidden="1"/>
    </xf>
    <xf numFmtId="170" fontId="4" fillId="19" borderId="21" xfId="0" applyNumberFormat="1" applyFont="1" applyFill="1" applyBorder="1" applyAlignment="1" applyProtection="1">
      <alignment/>
      <protection hidden="1"/>
    </xf>
    <xf numFmtId="170" fontId="12" fillId="20" borderId="22" xfId="0" applyNumberFormat="1" applyFont="1" applyFill="1" applyBorder="1" applyAlignment="1" applyProtection="1">
      <alignment/>
      <protection hidden="1"/>
    </xf>
    <xf numFmtId="170" fontId="4" fillId="19" borderId="28" xfId="0" applyNumberFormat="1" applyFont="1" applyFill="1" applyBorder="1" applyAlignment="1" applyProtection="1">
      <alignment/>
      <protection hidden="1"/>
    </xf>
    <xf numFmtId="170" fontId="12" fillId="20" borderId="31" xfId="0" applyNumberFormat="1" applyFont="1" applyFill="1" applyBorder="1" applyAlignment="1" applyProtection="1">
      <alignment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b/>
        <i val="0"/>
        <color rgb="FFFF0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5" sqref="A5"/>
    </sheetView>
  </sheetViews>
  <sheetFormatPr defaultColWidth="9.00390625" defaultRowHeight="12.75"/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 thickBot="1">
      <c r="A2" s="3"/>
      <c r="B2" s="4"/>
      <c r="C2" s="4"/>
      <c r="D2" s="4"/>
      <c r="E2" s="4"/>
      <c r="F2" s="5"/>
      <c r="G2" s="6" t="s">
        <v>0</v>
      </c>
      <c r="H2" s="6"/>
      <c r="I2" s="6"/>
      <c r="J2" s="6"/>
      <c r="K2" s="6"/>
      <c r="L2" s="6"/>
    </row>
    <row r="3" spans="1:12" ht="14.25" thickBot="1" thickTop="1">
      <c r="A3" s="7"/>
      <c r="B3" s="8"/>
      <c r="C3" s="8"/>
      <c r="D3" s="9" t="s">
        <v>1</v>
      </c>
      <c r="E3" s="9"/>
      <c r="F3" s="10">
        <v>160</v>
      </c>
      <c r="G3" s="11" t="str">
        <f>IF(I3&gt;F3,"Перераб","Недораб")</f>
        <v>Перераб</v>
      </c>
      <c r="H3" s="12">
        <f>F3-I3</f>
        <v>-8.816666666666691</v>
      </c>
      <c r="I3" s="13">
        <f>SUM(H5:H23)</f>
        <v>168.8166666666667</v>
      </c>
      <c r="J3" s="13">
        <f>SUM(J5:J24)*24</f>
        <v>62.08333333333333</v>
      </c>
      <c r="K3" s="13">
        <f>SUM(K5:K24)*24</f>
        <v>22.48333333333333</v>
      </c>
      <c r="L3" s="14">
        <f>SUM(L5:L24)*24</f>
        <v>57.70833333333332</v>
      </c>
    </row>
    <row r="4" spans="1:12" ht="14.25" thickBot="1" thickTop="1">
      <c r="A4" s="15" t="s">
        <v>2</v>
      </c>
      <c r="B4" s="16" t="s">
        <v>3</v>
      </c>
      <c r="C4" s="17" t="s">
        <v>4</v>
      </c>
      <c r="D4" s="17" t="s">
        <v>5</v>
      </c>
      <c r="E4" s="17" t="s">
        <v>6</v>
      </c>
      <c r="F4" s="18" t="s">
        <v>7</v>
      </c>
      <c r="G4" s="19" t="s">
        <v>8</v>
      </c>
      <c r="H4" s="20" t="s">
        <v>9</v>
      </c>
      <c r="I4" s="20" t="s">
        <v>10</v>
      </c>
      <c r="J4" s="20" t="s">
        <v>11</v>
      </c>
      <c r="K4" s="20" t="s">
        <v>12</v>
      </c>
      <c r="L4" s="21" t="s">
        <v>13</v>
      </c>
    </row>
    <row r="5" spans="1:12" ht="12.75">
      <c r="A5" s="22" t="s">
        <v>14</v>
      </c>
      <c r="B5" s="23">
        <v>41669</v>
      </c>
      <c r="C5" s="24">
        <v>80</v>
      </c>
      <c r="D5" s="25" t="s">
        <v>15</v>
      </c>
      <c r="E5" s="26">
        <v>0.8506944444444444</v>
      </c>
      <c r="F5" s="27">
        <v>0.2986111111111111</v>
      </c>
      <c r="G5" s="61">
        <f aca="true" t="shared" si="0" ref="G5:G24">IF(F5=0,"",F5-E5+(F5&lt;E5))</f>
        <v>0.44791666666666674</v>
      </c>
      <c r="H5" s="28">
        <f>IF(F5="","",SUM(G5:G6)*24)</f>
        <v>21.85</v>
      </c>
      <c r="I5" s="29">
        <f>H5</f>
        <v>21.85</v>
      </c>
      <c r="J5" s="62">
        <f aca="true" t="shared" si="1" ref="J5:J24">IF(G5="","",MAX(0,6/24-E5)+MIN(2/24,1-E5)+MIN(6/24,F5)+MAX(0,F5-22/24)+(INT(B5+E5+G5)-B5-1)*8/24)</f>
        <v>0.3333333333333333</v>
      </c>
      <c r="K5" s="67">
        <f aca="true" t="shared" si="2" ref="K5:K24">MAX(,MIN(F5+(E5&gt;F5),22/24)-MAX(E5,18/24))</f>
        <v>0.06597222222222221</v>
      </c>
      <c r="L5" s="68">
        <f>IF(E6="","",IF(F5=E6,0,E6-F5+(F5&gt;E6)-(G5/2)))</f>
        <v>0.46354166666666663</v>
      </c>
    </row>
    <row r="6" spans="1:12" ht="12.75">
      <c r="A6" s="30" t="s">
        <v>16</v>
      </c>
      <c r="B6" s="31">
        <v>41671</v>
      </c>
      <c r="C6" s="32">
        <v>17</v>
      </c>
      <c r="D6" s="33" t="s">
        <v>17</v>
      </c>
      <c r="E6" s="34">
        <v>0.9861111111111112</v>
      </c>
      <c r="F6" s="35">
        <v>0.4486111111111111</v>
      </c>
      <c r="G6" s="63">
        <f t="shared" si="0"/>
        <v>0.4624999999999999</v>
      </c>
      <c r="H6" s="36"/>
      <c r="I6" s="37"/>
      <c r="J6" s="64">
        <f t="shared" si="1"/>
        <v>0.26388888888888884</v>
      </c>
      <c r="K6" s="69">
        <f t="shared" si="2"/>
        <v>0</v>
      </c>
      <c r="L6" s="70"/>
    </row>
    <row r="7" spans="1:12" ht="12.75">
      <c r="A7" s="38" t="s">
        <v>18</v>
      </c>
      <c r="B7" s="39">
        <v>41673</v>
      </c>
      <c r="C7" s="40">
        <v>80</v>
      </c>
      <c r="D7" s="41" t="s">
        <v>19</v>
      </c>
      <c r="E7" s="42">
        <v>0.8506944444444444</v>
      </c>
      <c r="F7" s="43">
        <v>0.3</v>
      </c>
      <c r="G7" s="63">
        <f t="shared" si="0"/>
        <v>0.4493055555555556</v>
      </c>
      <c r="H7" s="44">
        <f>IF(F7="","",SUM(G7:G8)*24)</f>
        <v>20.883333333333336</v>
      </c>
      <c r="I7" s="45">
        <f aca="true" t="shared" si="3" ref="I7:I22">IF(H7="","",I5+H7)</f>
        <v>42.733333333333334</v>
      </c>
      <c r="J7" s="64">
        <f t="shared" si="1"/>
        <v>0.3333333333333333</v>
      </c>
      <c r="K7" s="69">
        <f t="shared" si="2"/>
        <v>0.06597222222222221</v>
      </c>
      <c r="L7" s="70">
        <f>IF(E8="","",IF(F7=E8,0,E8-F7+(F7&gt;E8)-(G7/2)))</f>
        <v>0.5086805555555556</v>
      </c>
    </row>
    <row r="8" spans="1:12" ht="12.75">
      <c r="A8" s="30" t="s">
        <v>20</v>
      </c>
      <c r="B8" s="46">
        <v>41675</v>
      </c>
      <c r="C8" s="32">
        <v>17</v>
      </c>
      <c r="D8" s="33" t="s">
        <v>21</v>
      </c>
      <c r="E8" s="34">
        <v>0.03333333333333333</v>
      </c>
      <c r="F8" s="35">
        <v>0.45416666666666666</v>
      </c>
      <c r="G8" s="63">
        <f t="shared" si="0"/>
        <v>0.42083333333333334</v>
      </c>
      <c r="H8" s="36"/>
      <c r="I8" s="37">
        <f t="shared" si="3"/>
      </c>
      <c r="J8" s="64">
        <f t="shared" si="1"/>
        <v>0.21666666666666673</v>
      </c>
      <c r="K8" s="69">
        <f t="shared" si="2"/>
        <v>0</v>
      </c>
      <c r="L8" s="70"/>
    </row>
    <row r="9" spans="1:12" ht="12.75">
      <c r="A9" s="38" t="s">
        <v>14</v>
      </c>
      <c r="B9" s="39">
        <v>41676</v>
      </c>
      <c r="C9" s="40">
        <v>342</v>
      </c>
      <c r="D9" s="41" t="s">
        <v>22</v>
      </c>
      <c r="E9" s="42">
        <v>0.4583333333333333</v>
      </c>
      <c r="F9" s="43">
        <v>0.9020833333333333</v>
      </c>
      <c r="G9" s="63">
        <f t="shared" si="0"/>
        <v>0.44375000000000003</v>
      </c>
      <c r="H9" s="44">
        <f>IF(F9="","",SUM(G9:G10)*24)</f>
        <v>20.833333333333336</v>
      </c>
      <c r="I9" s="45">
        <f t="shared" si="3"/>
        <v>63.56666666666667</v>
      </c>
      <c r="J9" s="64">
        <f t="shared" si="1"/>
        <v>0</v>
      </c>
      <c r="K9" s="69">
        <f t="shared" si="2"/>
        <v>0.15208333333333335</v>
      </c>
      <c r="L9" s="70">
        <f>IF(E10="","",IF(F9=E10,0,E10-F9+(F9&gt;E10)-(G9/2)))</f>
        <v>0.021875000000000006</v>
      </c>
    </row>
    <row r="10" spans="1:12" ht="12.75">
      <c r="A10" s="30" t="s">
        <v>23</v>
      </c>
      <c r="B10" s="31">
        <v>41677</v>
      </c>
      <c r="C10" s="32">
        <v>47</v>
      </c>
      <c r="D10" s="33" t="s">
        <v>24</v>
      </c>
      <c r="E10" s="34">
        <v>0.14583333333333334</v>
      </c>
      <c r="F10" s="35">
        <v>0.5701388888888889</v>
      </c>
      <c r="G10" s="63">
        <f t="shared" si="0"/>
        <v>0.4243055555555555</v>
      </c>
      <c r="H10" s="36"/>
      <c r="I10" s="37">
        <f t="shared" si="3"/>
      </c>
      <c r="J10" s="64">
        <f t="shared" si="1"/>
        <v>0.10416666666666669</v>
      </c>
      <c r="K10" s="69">
        <f t="shared" si="2"/>
        <v>0</v>
      </c>
      <c r="L10" s="70"/>
    </row>
    <row r="11" spans="1:12" ht="12.75">
      <c r="A11" s="38" t="s">
        <v>16</v>
      </c>
      <c r="B11" s="47">
        <v>41678</v>
      </c>
      <c r="C11" s="40">
        <v>186</v>
      </c>
      <c r="D11" s="41" t="s">
        <v>25</v>
      </c>
      <c r="E11" s="42">
        <v>0.5305555555555556</v>
      </c>
      <c r="F11" s="43">
        <v>0.7777777777777778</v>
      </c>
      <c r="G11" s="63">
        <f t="shared" si="0"/>
        <v>0.24722222222222223</v>
      </c>
      <c r="H11" s="44">
        <f>IF(F11="","",SUM(G11:G12)*24)</f>
        <v>11.083333333333334</v>
      </c>
      <c r="I11" s="45">
        <f t="shared" si="3"/>
        <v>74.65</v>
      </c>
      <c r="J11" s="64">
        <f t="shared" si="1"/>
        <v>0</v>
      </c>
      <c r="K11" s="69">
        <f t="shared" si="2"/>
        <v>0.02777777777777779</v>
      </c>
      <c r="L11" s="70">
        <f>IF(E12="","",IF(F11=E12,0,E12-F11+(F11&gt;E12)-(G11/2)))</f>
        <v>0</v>
      </c>
    </row>
    <row r="12" spans="1:12" ht="12.75">
      <c r="A12" s="30" t="s">
        <v>16</v>
      </c>
      <c r="B12" s="31">
        <v>41678</v>
      </c>
      <c r="C12" s="32">
        <v>185</v>
      </c>
      <c r="D12" s="33" t="s">
        <v>26</v>
      </c>
      <c r="E12" s="34">
        <v>0.7777777777777778</v>
      </c>
      <c r="F12" s="35">
        <v>0.9923611111111111</v>
      </c>
      <c r="G12" s="63">
        <f t="shared" si="0"/>
        <v>0.21458333333333335</v>
      </c>
      <c r="H12" s="36"/>
      <c r="I12" s="37">
        <f t="shared" si="3"/>
      </c>
      <c r="J12" s="64">
        <f t="shared" si="1"/>
        <v>0.07569444444444451</v>
      </c>
      <c r="K12" s="69">
        <f t="shared" si="2"/>
        <v>0.13888888888888884</v>
      </c>
      <c r="L12" s="70"/>
    </row>
    <row r="13" spans="1:12" ht="12.75">
      <c r="A13" s="38" t="s">
        <v>20</v>
      </c>
      <c r="B13" s="47">
        <v>41682</v>
      </c>
      <c r="C13" s="40">
        <v>48</v>
      </c>
      <c r="D13" s="41" t="s">
        <v>27</v>
      </c>
      <c r="E13" s="42">
        <v>0.05555555555555555</v>
      </c>
      <c r="F13" s="43">
        <v>0.425</v>
      </c>
      <c r="G13" s="63">
        <f t="shared" si="0"/>
        <v>0.36944444444444446</v>
      </c>
      <c r="H13" s="44">
        <f>IF(F13="","",SUM(G13:G14)*24)</f>
        <v>18.5</v>
      </c>
      <c r="I13" s="45">
        <f t="shared" si="3"/>
        <v>93.15</v>
      </c>
      <c r="J13" s="64">
        <f t="shared" si="1"/>
        <v>0.19444444444444448</v>
      </c>
      <c r="K13" s="69">
        <f t="shared" si="2"/>
        <v>0</v>
      </c>
      <c r="L13" s="70">
        <f>IF(E14="","",IF(F13=E14,0,E14-F13+(F13&gt;E14)-(G13/2)))</f>
        <v>0.4326388888888889</v>
      </c>
    </row>
    <row r="14" spans="1:12" ht="12.75">
      <c r="A14" s="30" t="s">
        <v>14</v>
      </c>
      <c r="B14" s="31">
        <v>41683</v>
      </c>
      <c r="C14" s="32">
        <v>5</v>
      </c>
      <c r="D14" s="33" t="s">
        <v>28</v>
      </c>
      <c r="E14" s="34">
        <v>0.04236111111111111</v>
      </c>
      <c r="F14" s="35">
        <v>0.44375</v>
      </c>
      <c r="G14" s="63">
        <f t="shared" si="0"/>
        <v>0.40138888888888885</v>
      </c>
      <c r="H14" s="36"/>
      <c r="I14" s="37">
        <f t="shared" si="3"/>
      </c>
      <c r="J14" s="64">
        <f t="shared" si="1"/>
        <v>0.20763888888888887</v>
      </c>
      <c r="K14" s="69">
        <f t="shared" si="2"/>
        <v>0</v>
      </c>
      <c r="L14" s="70"/>
    </row>
    <row r="15" spans="1:12" ht="12.75">
      <c r="A15" s="38" t="s">
        <v>23</v>
      </c>
      <c r="B15" s="39">
        <v>41684</v>
      </c>
      <c r="C15" s="40">
        <v>168</v>
      </c>
      <c r="D15" s="41" t="s">
        <v>29</v>
      </c>
      <c r="E15" s="42">
        <v>0.21875</v>
      </c>
      <c r="F15" s="43">
        <v>0.5715277777777777</v>
      </c>
      <c r="G15" s="63">
        <f t="shared" si="0"/>
        <v>0.35277777777777775</v>
      </c>
      <c r="H15" s="44">
        <f>IF(F15="","",SUM(G15:G16)*24)</f>
        <v>18.43333333333333</v>
      </c>
      <c r="I15" s="45">
        <f t="shared" si="3"/>
        <v>111.58333333333334</v>
      </c>
      <c r="J15" s="64">
        <f t="shared" si="1"/>
        <v>0.03125</v>
      </c>
      <c r="K15" s="69">
        <f t="shared" si="2"/>
        <v>0</v>
      </c>
      <c r="L15" s="70">
        <f>IF(E16="","",IF(F15=E16,0,E16-F15+(F15&gt;E16)-(G15/2)))</f>
        <v>0.2923611111111111</v>
      </c>
    </row>
    <row r="16" spans="1:12" ht="12.75">
      <c r="A16" s="30" t="s">
        <v>16</v>
      </c>
      <c r="B16" s="46">
        <v>41685</v>
      </c>
      <c r="C16" s="32">
        <v>17</v>
      </c>
      <c r="D16" s="33" t="s">
        <v>30</v>
      </c>
      <c r="E16" s="34">
        <v>0.04027777777777778</v>
      </c>
      <c r="F16" s="35">
        <v>0.45555555555555555</v>
      </c>
      <c r="G16" s="63">
        <f t="shared" si="0"/>
        <v>0.41527777777777775</v>
      </c>
      <c r="H16" s="36"/>
      <c r="I16" s="37">
        <f t="shared" si="3"/>
      </c>
      <c r="J16" s="64">
        <f t="shared" si="1"/>
        <v>0.2097222222222223</v>
      </c>
      <c r="K16" s="69">
        <f t="shared" si="2"/>
        <v>0</v>
      </c>
      <c r="L16" s="70"/>
    </row>
    <row r="17" spans="1:12" ht="12.75">
      <c r="A17" s="38" t="s">
        <v>31</v>
      </c>
      <c r="B17" s="47">
        <v>41688</v>
      </c>
      <c r="C17" s="40">
        <v>168</v>
      </c>
      <c r="D17" s="41" t="s">
        <v>32</v>
      </c>
      <c r="E17" s="42">
        <v>0.21875</v>
      </c>
      <c r="F17" s="43">
        <v>0.5840277777777778</v>
      </c>
      <c r="G17" s="63">
        <f t="shared" si="0"/>
        <v>0.3652777777777778</v>
      </c>
      <c r="H17" s="44">
        <f>IF(F17="","",SUM(G17:G18)*24)</f>
        <v>18.816666666666666</v>
      </c>
      <c r="I17" s="45">
        <f t="shared" si="3"/>
        <v>130.4</v>
      </c>
      <c r="J17" s="64">
        <f t="shared" si="1"/>
        <v>0.03125</v>
      </c>
      <c r="K17" s="69">
        <f t="shared" si="2"/>
        <v>0</v>
      </c>
      <c r="L17" s="70">
        <f>IF(E18="","",IF(F17=E18,0,E18-F17+(F17&gt;E18)-(G17/2)))</f>
        <v>0.273611111111111</v>
      </c>
    </row>
    <row r="18" spans="1:12" ht="12.75">
      <c r="A18" s="30" t="s">
        <v>20</v>
      </c>
      <c r="B18" s="31">
        <v>41689</v>
      </c>
      <c r="C18" s="32">
        <v>17</v>
      </c>
      <c r="D18" s="33" t="s">
        <v>33</v>
      </c>
      <c r="E18" s="34">
        <v>0.04027777777777778</v>
      </c>
      <c r="F18" s="35">
        <v>0.4590277777777778</v>
      </c>
      <c r="G18" s="63">
        <f t="shared" si="0"/>
        <v>0.41875</v>
      </c>
      <c r="H18" s="36"/>
      <c r="I18" s="37">
        <f t="shared" si="3"/>
      </c>
      <c r="J18" s="64">
        <f t="shared" si="1"/>
        <v>0.2097222222222223</v>
      </c>
      <c r="K18" s="69">
        <f t="shared" si="2"/>
        <v>0</v>
      </c>
      <c r="L18" s="70"/>
    </row>
    <row r="19" spans="1:12" ht="12.75">
      <c r="A19" s="38" t="s">
        <v>14</v>
      </c>
      <c r="B19" s="47">
        <v>41690</v>
      </c>
      <c r="C19" s="40">
        <v>6</v>
      </c>
      <c r="D19" s="41" t="s">
        <v>34</v>
      </c>
      <c r="E19" s="42">
        <v>0.6888888888888889</v>
      </c>
      <c r="F19" s="43">
        <v>0.06388888888888888</v>
      </c>
      <c r="G19" s="63">
        <f t="shared" si="0"/>
        <v>0.375</v>
      </c>
      <c r="H19" s="44">
        <f>IF(F19="","",SUM(G19:G20)*24)</f>
        <v>18.8</v>
      </c>
      <c r="I19" s="45">
        <f t="shared" si="3"/>
        <v>149.20000000000002</v>
      </c>
      <c r="J19" s="64">
        <f t="shared" si="1"/>
        <v>0.1472222222222222</v>
      </c>
      <c r="K19" s="69">
        <f t="shared" si="2"/>
        <v>0.16666666666666663</v>
      </c>
      <c r="L19" s="70">
        <f>IF(E20="","",IF(F19=E20,0,E20-F19+(F19&gt;E20)-(G19/2)))</f>
        <v>0.38125</v>
      </c>
    </row>
    <row r="20" spans="1:12" ht="12.75">
      <c r="A20" s="30" t="s">
        <v>23</v>
      </c>
      <c r="B20" s="31">
        <v>41691</v>
      </c>
      <c r="C20" s="32">
        <v>341</v>
      </c>
      <c r="D20" s="33" t="s">
        <v>35</v>
      </c>
      <c r="E20" s="34">
        <v>0.6326388888888889</v>
      </c>
      <c r="F20" s="35">
        <v>0.04097222222222222</v>
      </c>
      <c r="G20" s="63">
        <f t="shared" si="0"/>
        <v>0.4083333333333333</v>
      </c>
      <c r="H20" s="36"/>
      <c r="I20" s="37">
        <f t="shared" si="3"/>
      </c>
      <c r="J20" s="64">
        <f t="shared" si="1"/>
        <v>0.12430555555555556</v>
      </c>
      <c r="K20" s="69">
        <f t="shared" si="2"/>
        <v>0.16666666666666663</v>
      </c>
      <c r="L20" s="70"/>
    </row>
    <row r="21" spans="1:12" ht="12.75">
      <c r="A21" s="38" t="s">
        <v>14</v>
      </c>
      <c r="B21" s="47">
        <v>41697</v>
      </c>
      <c r="C21" s="40">
        <v>342</v>
      </c>
      <c r="D21" s="41" t="s">
        <v>36</v>
      </c>
      <c r="E21" s="42">
        <v>0.4777777777777778</v>
      </c>
      <c r="F21" s="43">
        <v>0.9027777777777778</v>
      </c>
      <c r="G21" s="63">
        <f t="shared" si="0"/>
        <v>0.425</v>
      </c>
      <c r="H21" s="44">
        <f>IF(F21="","",SUM(G21:G22)*24)</f>
        <v>19.616666666666664</v>
      </c>
      <c r="I21" s="45">
        <f t="shared" si="3"/>
        <v>168.8166666666667</v>
      </c>
      <c r="J21" s="64">
        <f t="shared" si="1"/>
        <v>0</v>
      </c>
      <c r="K21" s="69">
        <f t="shared" si="2"/>
        <v>0.1527777777777778</v>
      </c>
      <c r="L21" s="70">
        <f>IF(E22="","",IF(F21=E22,0,E22-F21+(F21&gt;E22)-(G21/2)))</f>
        <v>0.030555555555555586</v>
      </c>
    </row>
    <row r="22" spans="1:12" ht="12.75">
      <c r="A22" s="30" t="s">
        <v>23</v>
      </c>
      <c r="B22" s="31">
        <v>41698</v>
      </c>
      <c r="C22" s="32">
        <v>47</v>
      </c>
      <c r="D22" s="33" t="s">
        <v>37</v>
      </c>
      <c r="E22" s="34">
        <v>0.14583333333333334</v>
      </c>
      <c r="F22" s="35">
        <v>0.5381944444444444</v>
      </c>
      <c r="G22" s="63">
        <f t="shared" si="0"/>
        <v>0.39236111111111105</v>
      </c>
      <c r="H22" s="36"/>
      <c r="I22" s="37">
        <f t="shared" si="3"/>
      </c>
      <c r="J22" s="64">
        <f t="shared" si="1"/>
        <v>0.10416666666666669</v>
      </c>
      <c r="K22" s="69">
        <f t="shared" si="2"/>
        <v>0</v>
      </c>
      <c r="L22" s="70"/>
    </row>
    <row r="23" spans="1:12" ht="12.75">
      <c r="A23" s="38"/>
      <c r="B23" s="48"/>
      <c r="C23" s="49"/>
      <c r="D23" s="50"/>
      <c r="E23" s="51"/>
      <c r="F23" s="52"/>
      <c r="G23" s="63">
        <f t="shared" si="0"/>
      </c>
      <c r="H23" s="44">
        <f>IF(F23="","",SUM(G23:G24)*24)</f>
      </c>
      <c r="I23" s="45">
        <f>IF(H23="","",#REF!+H23)</f>
      </c>
      <c r="J23" s="64">
        <f t="shared" si="1"/>
      </c>
      <c r="K23" s="69">
        <f t="shared" si="2"/>
        <v>0</v>
      </c>
      <c r="L23" s="70">
        <f>IF(E24="","",IF(F23=E24,0,E24-F23+(F23&gt;E24)-(G23/2)))</f>
      </c>
    </row>
    <row r="24" spans="1:12" ht="13.5" thickBot="1">
      <c r="A24" s="53"/>
      <c r="B24" s="54"/>
      <c r="C24" s="55"/>
      <c r="D24" s="56"/>
      <c r="E24" s="57"/>
      <c r="F24" s="58"/>
      <c r="G24" s="65">
        <f t="shared" si="0"/>
      </c>
      <c r="H24" s="59"/>
      <c r="I24" s="60">
        <f>IF(H24="","",#REF!+H24)</f>
      </c>
      <c r="J24" s="66">
        <f t="shared" si="1"/>
      </c>
      <c r="K24" s="71">
        <f t="shared" si="2"/>
        <v>0</v>
      </c>
      <c r="L24" s="72"/>
    </row>
  </sheetData>
  <sheetProtection password="F22D" sheet="1" objects="1" scenarios="1" selectLockedCells="1"/>
  <mergeCells count="3">
    <mergeCell ref="A2:E2"/>
    <mergeCell ref="G2:L2"/>
    <mergeCell ref="D3:E3"/>
  </mergeCells>
  <conditionalFormatting sqref="H3">
    <cfRule type="cellIs" priority="1" dxfId="0" operator="greaterThanOrEqual" stopIfTrue="1">
      <formula>"""F1"""</formula>
    </cfRule>
  </conditionalFormatting>
  <conditionalFormatting sqref="G5:G24">
    <cfRule type="cellIs" priority="2" dxfId="1" operator="greaterThan" stopIfTrue="1">
      <formula>0.5</formula>
    </cfRule>
  </conditionalFormatting>
  <conditionalFormatting sqref="A5:A24">
    <cfRule type="cellIs" priority="3" dxfId="1" operator="equal" stopIfTrue="1">
      <formula>"Сб"</formula>
    </cfRule>
    <cfRule type="cellIs" priority="4" dxfId="1" operator="equal" stopIfTrue="1">
      <formula>"Вс"</formula>
    </cfRule>
  </conditionalFormatting>
  <conditionalFormatting sqref="G3">
    <cfRule type="cellIs" priority="5" dxfId="1" operator="equal" stopIfTrue="1">
      <formula>"Перераб"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Arkadiy</dc:creator>
  <cp:keywords/>
  <dc:description/>
  <cp:lastModifiedBy>Arkadiy</cp:lastModifiedBy>
  <dcterms:created xsi:type="dcterms:W3CDTF">2014-05-12T09:03:42Z</dcterms:created>
  <dcterms:modified xsi:type="dcterms:W3CDTF">2014-05-12T09:07:58Z</dcterms:modified>
  <cp:category/>
  <cp:version/>
  <cp:contentType/>
  <cp:contentStatus/>
</cp:coreProperties>
</file>