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118" yWindow="118" windowWidth="19010" windowHeight="11477"/>
  </bookViews>
  <sheets>
    <sheet name="Карточка" sheetId="1" r:id="rId1"/>
    <sheet name="Список" sheetId="2" r:id="rId2"/>
    <sheet name="Лист3" sheetId="3" r:id="rId3"/>
  </sheets>
  <definedNames>
    <definedName name="_xlnm._FilterDatabase" localSheetId="1" hidden="1">Список!$A$1:$W$1</definedName>
    <definedName name="_xlnm.Print_Area" localSheetId="0">Карточка!$A$1:$AS$75</definedName>
  </definedNames>
  <calcPr calcId="124519" refMode="R1C1"/>
</workbook>
</file>

<file path=xl/calcChain.xml><?xml version="1.0" encoding="utf-8"?>
<calcChain xmlns="http://schemas.openxmlformats.org/spreadsheetml/2006/main">
  <c r="Q19" i="1" a="1"/>
  <c r="Q19" s="1"/>
  <c r="AA28" a="1"/>
  <c r="AA28" s="1"/>
  <c r="L25" a="1"/>
  <c r="L25" s="1"/>
  <c r="O37"/>
  <c r="AF37"/>
  <c r="S37"/>
  <c r="H37"/>
  <c r="B37"/>
  <c r="AI10"/>
  <c r="G8" s="1"/>
  <c r="A20" l="1" a="1"/>
  <c r="A20" s="1"/>
  <c r="A21" s="1" a="1"/>
  <c r="A21" s="1"/>
  <c r="A26" a="1"/>
  <c r="A26" s="1"/>
  <c r="A27" s="1" a="1"/>
  <c r="A27" s="1"/>
  <c r="A29" a="1"/>
  <c r="A29" s="1"/>
  <c r="A30" l="1" a="1"/>
  <c r="A30" s="1"/>
  <c r="A31" s="1" a="1"/>
  <c r="A31" s="1"/>
  <c r="R63"/>
  <c r="K63"/>
  <c r="E2" i="2"/>
  <c r="A32" i="1" l="1" a="1"/>
  <c r="A32" s="1"/>
  <c r="K5" i="2"/>
  <c r="K4"/>
  <c r="K3"/>
  <c r="K2"/>
  <c r="A17" i="1"/>
  <c r="I15"/>
  <c r="AI8"/>
  <c r="H14"/>
</calcChain>
</file>

<file path=xl/sharedStrings.xml><?xml version="1.0" encoding="utf-8"?>
<sst xmlns="http://schemas.openxmlformats.org/spreadsheetml/2006/main" count="173" uniqueCount="116">
  <si>
    <t>Команда №</t>
  </si>
  <si>
    <t>Время явки</t>
  </si>
  <si>
    <t>Участок №</t>
  </si>
  <si>
    <t>Маршрут</t>
  </si>
  <si>
    <t>Дата сверок</t>
  </si>
  <si>
    <t>с военным комиссаром</t>
  </si>
  <si>
    <t>с карточками регистрации</t>
  </si>
  <si>
    <t>(прописки), дом. книгами</t>
  </si>
  <si>
    <t>с формой № Т-2</t>
  </si>
  <si>
    <t>Год рожения</t>
  </si>
  <si>
    <t>№ ВУС</t>
  </si>
  <si>
    <t>КАРТОЧКА ПЕРВИЧНОГО УЧЕТА</t>
  </si>
  <si>
    <t>(Фамилия, Имя, Отчество)</t>
  </si>
  <si>
    <t>1.</t>
  </si>
  <si>
    <t>2.</t>
  </si>
  <si>
    <t>3.</t>
  </si>
  <si>
    <t>Группа учета</t>
  </si>
  <si>
    <t>Воинское звание</t>
  </si>
  <si>
    <t>Образование</t>
  </si>
  <si>
    <t>РА/</t>
  </si>
  <si>
    <t>4.</t>
  </si>
  <si>
    <t>Основная гражданская специальность</t>
  </si>
  <si>
    <t>5.</t>
  </si>
  <si>
    <t>Место работы и должность</t>
  </si>
  <si>
    <t>ОАО "Охинская ТЭЦ"</t>
  </si>
  <si>
    <t>6.</t>
  </si>
  <si>
    <t>Место жительства</t>
  </si>
  <si>
    <t>РФ</t>
  </si>
  <si>
    <t>г.</t>
  </si>
  <si>
    <t>7.</t>
  </si>
  <si>
    <t>Состав семьи (год рождения несовершеннолетних детей) и адрес</t>
  </si>
  <si>
    <t>8.</t>
  </si>
  <si>
    <t>Категория годности к военной службе по состоянию здоровья</t>
  </si>
  <si>
    <t>О немедленной явке в</t>
  </si>
  <si>
    <t>с документами и вещами, указанными в моб.предписании, мне объявленно</t>
  </si>
  <si>
    <t>в</t>
  </si>
  <si>
    <t>час.</t>
  </si>
  <si>
    <t>мин.</t>
  </si>
  <si>
    <t>"</t>
  </si>
  <si>
    <t>20</t>
  </si>
  <si>
    <t>Подпись</t>
  </si>
  <si>
    <t>9.</t>
  </si>
  <si>
    <t>Отметка о постановке и снятии с воинского учета</t>
  </si>
  <si>
    <t>Принят на учет</t>
  </si>
  <si>
    <t>Когда сообщено в военный комиссариат</t>
  </si>
  <si>
    <t>Снят с учета</t>
  </si>
  <si>
    <t>Прибыл из</t>
  </si>
  <si>
    <t>(по какой причине и</t>
  </si>
  <si>
    <t>куда убыл)</t>
  </si>
  <si>
    <t>Военный билет</t>
  </si>
  <si>
    <t>Серия</t>
  </si>
  <si>
    <t>№</t>
  </si>
  <si>
    <t>Выдан</t>
  </si>
  <si>
    <t>Основные антропометрические данные:</t>
  </si>
  <si>
    <t>Рост</t>
  </si>
  <si>
    <t>Окр. головы</t>
  </si>
  <si>
    <t>Противогаз</t>
  </si>
  <si>
    <t>Обмундирование (одежда)</t>
  </si>
  <si>
    <t>Обувь</t>
  </si>
  <si>
    <t>(подпись лица, ответственного за ведение первичного воинского учета)</t>
  </si>
  <si>
    <t>«</t>
  </si>
  <si>
    <t>»</t>
  </si>
  <si>
    <t>№ п/п</t>
  </si>
  <si>
    <t>Цех</t>
  </si>
  <si>
    <t>Дата приема</t>
  </si>
  <si>
    <t>ФИО (краткое)</t>
  </si>
  <si>
    <t>Год рождения</t>
  </si>
  <si>
    <t>Дата рождения</t>
  </si>
  <si>
    <t>Должность</t>
  </si>
  <si>
    <t>Пол</t>
  </si>
  <si>
    <t>Адрес по прописке</t>
  </si>
  <si>
    <t>Стаж</t>
  </si>
  <si>
    <t>АСФ КЧС ПУФ</t>
  </si>
  <si>
    <t>№ раздела и пункта брони</t>
  </si>
  <si>
    <t>Наименование воинской должности</t>
  </si>
  <si>
    <t>№ военного билета</t>
  </si>
  <si>
    <t>Категория запаса</t>
  </si>
  <si>
    <t>Наличие моб.предписания</t>
  </si>
  <si>
    <t>Семейное положение</t>
  </si>
  <si>
    <t>УПР</t>
  </si>
  <si>
    <t>04.10.2012</t>
  </si>
  <si>
    <t xml:space="preserve">Абдуллина Алена Валерьевна </t>
  </si>
  <si>
    <t>31.07.1982</t>
  </si>
  <si>
    <t>ж</t>
  </si>
  <si>
    <t>ЭЦ</t>
  </si>
  <si>
    <t>13.09.2012</t>
  </si>
  <si>
    <t>Абрамов Никита Евгеньевич</t>
  </si>
  <si>
    <t>01.06.1990</t>
  </si>
  <si>
    <t>Инженер 1 кат.</t>
  </si>
  <si>
    <t>м</t>
  </si>
  <si>
    <t>60 лет СССР, 19/1, 3</t>
  </si>
  <si>
    <t>высшее</t>
  </si>
  <si>
    <t>общий</t>
  </si>
  <si>
    <t>рядовой</t>
  </si>
  <si>
    <t>664256 А</t>
  </si>
  <si>
    <t>Механик релейной защиты и автоматики</t>
  </si>
  <si>
    <t>АХ 0994650</t>
  </si>
  <si>
    <t>РА</t>
  </si>
  <si>
    <t>ЭС</t>
  </si>
  <si>
    <t>01.01.2000</t>
  </si>
  <si>
    <t>Авдошкина Юлия Ивановна</t>
  </si>
  <si>
    <t>21.04.1972</t>
  </si>
  <si>
    <t>УТАИ</t>
  </si>
  <si>
    <t>17.01.2011</t>
  </si>
  <si>
    <t>Акмурзинов Тимур Олегович</t>
  </si>
  <si>
    <t>11.10.1992</t>
  </si>
  <si>
    <t>Электрослесарь по ремонту и обслуживанию автоматики и средств измерений электростанции 4 раз.</t>
  </si>
  <si>
    <t>Комсомольская, 39А, 38</t>
  </si>
  <si>
    <t>нач.проф.</t>
  </si>
  <si>
    <t>Призывник</t>
  </si>
  <si>
    <t>ХА 0337283</t>
  </si>
  <si>
    <t>Столбец1</t>
  </si>
  <si>
    <t>Группа учета2</t>
  </si>
  <si>
    <t xml:space="preserve"> </t>
  </si>
  <si>
    <t xml:space="preserve">Инженер по тендерной работе 2 категории Инженер по тендерной работе 2 категории Инженер по тендерной работе 2 категории Инженер по тендерной работе 2 категории Инженер по тендерной работе 2 категории </t>
  </si>
  <si>
    <t>лопррлл орпроп варлвапр лаполва вапнап овлшанп лопррвапл орапрп лопррлл орпроп варлвапр лаполва вапнап овлшанп лопррвапл орапрп лопррлл орпроп варлвапр лаполва вапнап овлшанп лопррвапл орапрп лопррлл орпроп варлвапр лаполва вапнап овлшанп лопррвапл орапрп лопррлл орпроп варлвапр лаполва вапнап овлшанп лопррвапл орапрп лопррлл орпроп варлвапр лаполва вапнап овлшанп лопррвапл орапрп лопррлл орпроп варлвапр лаполва вапнап овлшанп лопррвапл орапрп лопррлл орпроп варлвапр лаполва вапнап овлшанп лопррвапл орапрп 111</t>
  </si>
</sst>
</file>

<file path=xl/styles.xml><?xml version="1.0" encoding="utf-8"?>
<styleSheet xmlns="http://schemas.openxmlformats.org/spreadsheetml/2006/main">
  <numFmts count="1">
    <numFmt numFmtId="165" formatCode="[$-F800]dddd\,\ mmmm\ dd\,\ yyyy"/>
  </numFmts>
  <fonts count="7">
    <font>
      <sz val="11"/>
      <color theme="1"/>
      <name val="Calibri"/>
      <family val="2"/>
      <charset val="204"/>
      <scheme val="minor"/>
    </font>
    <font>
      <sz val="8"/>
      <color theme="1"/>
      <name val="Times New Roman"/>
      <family val="1"/>
      <charset val="204"/>
    </font>
    <font>
      <b/>
      <sz val="11"/>
      <color theme="1"/>
      <name val="Times New Roman"/>
      <family val="1"/>
      <charset val="204"/>
    </font>
    <font>
      <i/>
      <sz val="8"/>
      <color theme="1"/>
      <name val="Times New Roman"/>
      <family val="1"/>
      <charset val="204"/>
    </font>
    <font>
      <sz val="8"/>
      <color theme="1"/>
      <name val="Calibri"/>
      <family val="2"/>
      <charset val="204"/>
    </font>
    <font>
      <sz val="7"/>
      <name val="Arial"/>
      <family val="2"/>
      <charset val="204"/>
    </font>
    <font>
      <sz val="7"/>
      <name val="Times New Roman"/>
      <family val="1"/>
      <charset val="204"/>
    </font>
  </fonts>
  <fills count="6">
    <fill>
      <patternFill patternType="none"/>
    </fill>
    <fill>
      <patternFill patternType="gray125"/>
    </fill>
    <fill>
      <patternFill patternType="solid">
        <fgColor indexed="26"/>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6">
    <xf numFmtId="0" fontId="0" fillId="0" borderId="0" xfId="0"/>
    <xf numFmtId="1" fontId="5" fillId="0" borderId="2" xfId="0" applyNumberFormat="1" applyFont="1" applyFill="1" applyBorder="1" applyAlignment="1">
      <alignment horizontal="center" vertical="center" wrapText="1"/>
    </xf>
    <xf numFmtId="0" fontId="5" fillId="0" borderId="2" xfId="0" applyNumberFormat="1" applyFont="1" applyBorder="1" applyAlignment="1">
      <alignment horizontal="center" vertical="top" wrapText="1"/>
    </xf>
    <xf numFmtId="0" fontId="5" fillId="0" borderId="2" xfId="0" applyNumberFormat="1" applyFont="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left"/>
    </xf>
    <xf numFmtId="0" fontId="5" fillId="0" borderId="2" xfId="0" applyNumberFormat="1" applyFont="1" applyFill="1" applyBorder="1" applyAlignment="1">
      <alignment horizontal="center" vertical="top" wrapText="1"/>
    </xf>
    <xf numFmtId="0" fontId="5" fillId="3" borderId="2" xfId="0" applyNumberFormat="1" applyFont="1" applyFill="1" applyBorder="1" applyAlignment="1">
      <alignment horizontal="left" vertical="top" wrapText="1"/>
    </xf>
    <xf numFmtId="0" fontId="5" fillId="3" borderId="2" xfId="0" applyNumberFormat="1" applyFont="1" applyFill="1" applyBorder="1" applyAlignment="1">
      <alignment horizontal="center" vertical="top"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1" fillId="0" borderId="0" xfId="0" applyNumberFormat="1" applyFont="1" applyBorder="1"/>
    <xf numFmtId="0" fontId="0" fillId="0" borderId="0" xfId="0" applyNumberFormat="1"/>
    <xf numFmtId="0" fontId="1" fillId="0" borderId="0" xfId="0" applyNumberFormat="1" applyFont="1" applyBorder="1" applyAlignment="1"/>
    <xf numFmtId="0" fontId="1" fillId="0" borderId="13" xfId="0" applyNumberFormat="1" applyFont="1" applyBorder="1"/>
    <xf numFmtId="0" fontId="1" fillId="0" borderId="11" xfId="0" applyNumberFormat="1" applyFont="1" applyBorder="1"/>
    <xf numFmtId="0" fontId="1" fillId="0" borderId="10" xfId="0" applyNumberFormat="1" applyFont="1" applyBorder="1"/>
    <xf numFmtId="0" fontId="1" fillId="0" borderId="1" xfId="0" applyNumberFormat="1" applyFont="1" applyBorder="1"/>
    <xf numFmtId="0" fontId="1" fillId="0" borderId="3" xfId="0" applyNumberFormat="1" applyFont="1" applyBorder="1"/>
    <xf numFmtId="0" fontId="1" fillId="0" borderId="4" xfId="0" applyNumberFormat="1" applyFont="1" applyBorder="1"/>
    <xf numFmtId="0" fontId="1" fillId="0" borderId="5" xfId="0" applyNumberFormat="1" applyFont="1" applyBorder="1"/>
    <xf numFmtId="0" fontId="0" fillId="0" borderId="8" xfId="0" applyNumberFormat="1" applyBorder="1"/>
    <xf numFmtId="0" fontId="1" fillId="0" borderId="9" xfId="0" applyNumberFormat="1" applyFont="1" applyBorder="1"/>
    <xf numFmtId="0" fontId="1" fillId="0" borderId="8" xfId="0" applyNumberFormat="1" applyFont="1" applyBorder="1"/>
    <xf numFmtId="0" fontId="1" fillId="0" borderId="6" xfId="0" applyNumberFormat="1" applyFont="1" applyBorder="1"/>
    <xf numFmtId="0" fontId="1" fillId="0" borderId="7" xfId="0" applyNumberFormat="1" applyFont="1" applyBorder="1"/>
    <xf numFmtId="0" fontId="1" fillId="0" borderId="0" xfId="0" applyNumberFormat="1" applyFont="1" applyBorder="1" applyAlignment="1">
      <alignment wrapText="1"/>
    </xf>
    <xf numFmtId="0" fontId="1" fillId="0" borderId="0" xfId="0" applyNumberFormat="1" applyFont="1" applyBorder="1" applyAlignment="1">
      <alignment horizontal="center"/>
    </xf>
    <xf numFmtId="0" fontId="4" fillId="0" borderId="0" xfId="0" applyNumberFormat="1" applyFont="1" applyBorder="1"/>
    <xf numFmtId="0" fontId="0" fillId="0" borderId="16" xfId="0" applyBorder="1" applyAlignment="1">
      <alignment horizontal="center" vertical="center"/>
    </xf>
    <xf numFmtId="0" fontId="0" fillId="0" borderId="15" xfId="0" applyBorder="1"/>
    <xf numFmtId="0" fontId="5" fillId="0" borderId="15" xfId="0" applyFont="1" applyBorder="1" applyAlignment="1">
      <alignment horizontal="center" vertical="center"/>
    </xf>
    <xf numFmtId="0" fontId="5" fillId="2" borderId="7" xfId="0" applyNumberFormat="1" applyFont="1" applyFill="1" applyBorder="1" applyAlignment="1">
      <alignment horizontal="center" vertical="center" wrapText="1"/>
    </xf>
    <xf numFmtId="0" fontId="5" fillId="2" borderId="17"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0" fillId="0" borderId="5" xfId="0" applyBorder="1" applyAlignment="1">
      <alignment horizontal="center" vertical="center"/>
    </xf>
    <xf numFmtId="1" fontId="5" fillId="0" borderId="18"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top" wrapText="1"/>
    </xf>
    <xf numFmtId="0" fontId="5" fillId="3" borderId="18" xfId="0" applyNumberFormat="1" applyFont="1" applyFill="1" applyBorder="1" applyAlignment="1">
      <alignment horizontal="left" vertical="top" wrapText="1"/>
    </xf>
    <xf numFmtId="0" fontId="5" fillId="3" borderId="18" xfId="0" applyNumberFormat="1" applyFont="1" applyFill="1" applyBorder="1" applyAlignment="1">
      <alignment horizontal="center" vertical="top" wrapText="1"/>
    </xf>
    <xf numFmtId="0" fontId="5" fillId="0" borderId="18" xfId="0" applyNumberFormat="1" applyFont="1" applyFill="1" applyBorder="1" applyAlignment="1">
      <alignment horizontal="left" vertical="top" wrapText="1"/>
    </xf>
    <xf numFmtId="0" fontId="5" fillId="0" borderId="18" xfId="0" applyNumberFormat="1"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8"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8" xfId="0" applyFont="1" applyBorder="1" applyAlignment="1">
      <alignment horizontal="left" wrapText="1"/>
    </xf>
    <xf numFmtId="0" fontId="5" fillId="0" borderId="3" xfId="0" applyFont="1" applyBorder="1" applyAlignment="1">
      <alignment horizontal="center" vertical="center"/>
    </xf>
    <xf numFmtId="0" fontId="1" fillId="0" borderId="10" xfId="0" applyNumberFormat="1" applyFont="1" applyBorder="1" applyAlignment="1"/>
    <xf numFmtId="0" fontId="1" fillId="0" borderId="0" xfId="0" applyNumberFormat="1" applyFont="1" applyBorder="1" applyAlignment="1">
      <alignment horizontal="left"/>
    </xf>
    <xf numFmtId="0" fontId="1" fillId="0" borderId="14" xfId="0" applyNumberFormat="1" applyFont="1" applyBorder="1" applyAlignment="1"/>
    <xf numFmtId="0" fontId="1" fillId="0" borderId="1" xfId="0" applyNumberFormat="1" applyFont="1" applyBorder="1" applyAlignment="1">
      <alignment horizontal="center"/>
    </xf>
    <xf numFmtId="0" fontId="3" fillId="0" borderId="4" xfId="0" applyNumberFormat="1" applyFont="1" applyBorder="1" applyAlignment="1">
      <alignment horizontal="center" vertical="top"/>
    </xf>
    <xf numFmtId="0" fontId="1" fillId="0" borderId="4" xfId="0" applyNumberFormat="1" applyFont="1" applyBorder="1" applyAlignment="1">
      <alignment horizontal="center" vertical="top"/>
    </xf>
    <xf numFmtId="0" fontId="1" fillId="0" borderId="0" xfId="0" applyNumberFormat="1" applyFont="1" applyBorder="1" applyAlignment="1">
      <alignment horizontal="center"/>
    </xf>
    <xf numFmtId="0" fontId="1" fillId="0" borderId="15"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2" xfId="0" applyNumberFormat="1" applyFont="1" applyBorder="1" applyAlignment="1">
      <alignment horizontal="center"/>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9"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4" xfId="0" applyNumberFormat="1" applyFont="1" applyBorder="1" applyAlignment="1">
      <alignment horizontal="center"/>
    </xf>
    <xf numFmtId="0" fontId="1" fillId="0" borderId="10" xfId="0" applyNumberFormat="1" applyFont="1" applyBorder="1" applyAlignment="1">
      <alignment horizontal="center"/>
    </xf>
    <xf numFmtId="0" fontId="3" fillId="0" borderId="4" xfId="0" applyNumberFormat="1" applyFont="1" applyBorder="1" applyAlignment="1">
      <alignment horizontal="center"/>
    </xf>
    <xf numFmtId="0" fontId="3" fillId="0" borderId="1" xfId="0" applyNumberFormat="1" applyFont="1" applyBorder="1" applyAlignment="1">
      <alignment horizontal="center"/>
    </xf>
    <xf numFmtId="0" fontId="1" fillId="0" borderId="2" xfId="0" applyNumberFormat="1" applyFont="1" applyBorder="1" applyAlignment="1">
      <alignment horizontal="center" vertical="center" wrapText="1"/>
    </xf>
    <xf numFmtId="0" fontId="1" fillId="0" borderId="14" xfId="0" applyNumberFormat="1" applyFont="1" applyBorder="1" applyAlignment="1">
      <alignment horizontal="center"/>
    </xf>
    <xf numFmtId="0" fontId="1" fillId="3" borderId="1" xfId="0" applyNumberFormat="1" applyFont="1" applyFill="1" applyBorder="1" applyAlignment="1">
      <alignment horizontal="center"/>
    </xf>
    <xf numFmtId="0" fontId="1" fillId="3" borderId="13" xfId="0" applyNumberFormat="1" applyFont="1" applyFill="1" applyBorder="1" applyAlignment="1">
      <alignment horizontal="center"/>
    </xf>
    <xf numFmtId="0" fontId="1" fillId="0" borderId="13" xfId="0" applyNumberFormat="1" applyFont="1" applyBorder="1" applyAlignment="1">
      <alignment horizontal="center"/>
    </xf>
    <xf numFmtId="0" fontId="1" fillId="5" borderId="11" xfId="0" applyNumberFormat="1" applyFont="1" applyFill="1" applyBorder="1" applyAlignment="1">
      <alignment horizontal="center"/>
    </xf>
    <xf numFmtId="0" fontId="3" fillId="0" borderId="12" xfId="0" applyNumberFormat="1" applyFont="1" applyBorder="1" applyAlignment="1">
      <alignment horizontal="center" vertical="top"/>
    </xf>
    <xf numFmtId="0" fontId="1" fillId="0" borderId="12" xfId="0" applyNumberFormat="1" applyFont="1" applyBorder="1" applyAlignment="1">
      <alignment horizontal="center" vertical="top"/>
    </xf>
    <xf numFmtId="0" fontId="1" fillId="0" borderId="3" xfId="0" applyNumberFormat="1" applyFont="1" applyBorder="1" applyAlignment="1">
      <alignment horizontal="center"/>
    </xf>
    <xf numFmtId="0" fontId="1" fillId="0" borderId="5" xfId="0" applyNumberFormat="1" applyFont="1" applyBorder="1" applyAlignment="1">
      <alignment horizontal="center"/>
    </xf>
    <xf numFmtId="0" fontId="1" fillId="0" borderId="6" xfId="0" applyNumberFormat="1" applyFont="1" applyBorder="1" applyAlignment="1">
      <alignment horizontal="center"/>
    </xf>
    <xf numFmtId="0" fontId="1" fillId="0" borderId="7" xfId="0" applyNumberFormat="1" applyFont="1" applyBorder="1" applyAlignment="1">
      <alignment horizontal="center"/>
    </xf>
    <xf numFmtId="0" fontId="2" fillId="0" borderId="8" xfId="0" applyNumberFormat="1" applyFont="1" applyBorder="1" applyAlignment="1">
      <alignment horizontal="center"/>
    </xf>
    <xf numFmtId="0" fontId="2" fillId="0" borderId="0" xfId="0" applyNumberFormat="1" applyFont="1" applyBorder="1" applyAlignment="1">
      <alignment horizontal="center"/>
    </xf>
    <xf numFmtId="0" fontId="2" fillId="0" borderId="9" xfId="0" applyNumberFormat="1" applyFont="1" applyBorder="1" applyAlignment="1">
      <alignment horizontal="center"/>
    </xf>
    <xf numFmtId="0" fontId="1" fillId="3" borderId="3" xfId="0" applyNumberFormat="1" applyFont="1" applyFill="1" applyBorder="1" applyAlignment="1">
      <alignment horizontal="center"/>
    </xf>
    <xf numFmtId="0" fontId="1" fillId="3" borderId="4" xfId="0" applyNumberFormat="1" applyFont="1" applyFill="1" applyBorder="1" applyAlignment="1">
      <alignment horizontal="center"/>
    </xf>
    <xf numFmtId="0" fontId="1" fillId="3" borderId="5" xfId="0" applyNumberFormat="1" applyFont="1" applyFill="1" applyBorder="1" applyAlignment="1">
      <alignment horizontal="center"/>
    </xf>
    <xf numFmtId="0" fontId="1" fillId="3" borderId="6" xfId="0" applyNumberFormat="1" applyFont="1" applyFill="1" applyBorder="1" applyAlignment="1">
      <alignment horizontal="center"/>
    </xf>
    <xf numFmtId="0" fontId="1" fillId="3" borderId="7" xfId="0" applyNumberFormat="1" applyFont="1" applyFill="1" applyBorder="1" applyAlignment="1">
      <alignment horizontal="center"/>
    </xf>
    <xf numFmtId="165" fontId="1" fillId="0" borderId="1" xfId="0" applyNumberFormat="1" applyFont="1" applyBorder="1" applyAlignment="1">
      <alignment horizontal="center"/>
    </xf>
    <xf numFmtId="0" fontId="1" fillId="4" borderId="10" xfId="0" applyNumberFormat="1" applyFont="1" applyFill="1" applyBorder="1" applyAlignment="1">
      <alignment horizontal="center"/>
    </xf>
    <xf numFmtId="0" fontId="0" fillId="0" borderId="15" xfId="0" applyBorder="1" applyAlignment="1">
      <alignment wrapText="1"/>
    </xf>
    <xf numFmtId="0" fontId="1" fillId="4" borderId="1" xfId="0" applyNumberFormat="1" applyFont="1" applyFill="1" applyBorder="1" applyAlignment="1">
      <alignment horizontal="center" wrapText="1"/>
    </xf>
    <xf numFmtId="0" fontId="1" fillId="4" borderId="10" xfId="0" applyNumberFormat="1" applyFont="1" applyFill="1" applyBorder="1" applyAlignment="1">
      <alignment horizontal="center" wrapText="1"/>
    </xf>
    <xf numFmtId="0" fontId="1" fillId="4" borderId="10" xfId="0" applyNumberFormat="1" applyFont="1" applyFill="1" applyBorder="1" applyAlignment="1">
      <alignment horizontal="justify"/>
    </xf>
    <xf numFmtId="0" fontId="1" fillId="4" borderId="1" xfId="0" applyNumberFormat="1" applyFont="1" applyFill="1" applyBorder="1" applyAlignment="1">
      <alignment horizontal="justify"/>
    </xf>
  </cellXfs>
  <cellStyles count="1">
    <cellStyle name="Обычный" xfId="0" builtinId="0"/>
  </cellStyles>
  <dxfs count="13">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auto="1"/>
        <name val="Arial"/>
        <scheme val="none"/>
      </font>
      <numFmt numFmtId="0" formatCode="General"/>
      <fill>
        <patternFill patternType="solid">
          <fgColor indexed="64"/>
          <bgColor indexed="26"/>
        </patternFill>
      </fill>
      <alignment horizontal="center" vertical="center" textRotation="0" wrapText="1"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7"/>
        <color auto="1"/>
        <name val="Arial"/>
        <scheme val="none"/>
      </font>
      <alignment horizontal="center" vertical="center"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auto="1"/>
        <name val="Arial"/>
        <scheme val="none"/>
      </font>
      <alignment horizontal="center" vertical="center"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auto="1"/>
        <name val="Arial"/>
        <scheme val="none"/>
      </font>
      <alignment horizontal="center" vertical="center"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auto="1"/>
        <name val="Arial"/>
        <scheme val="none"/>
      </font>
      <alignment horizontal="center" vertical="center"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auto="1"/>
        <name val="Arial"/>
        <scheme val="none"/>
      </font>
      <alignment horizontal="center" vertical="center"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auto="1"/>
        <name val="Arial"/>
        <scheme val="none"/>
      </font>
      <numFmt numFmtId="0" formatCode="General"/>
      <fill>
        <patternFill patternType="none">
          <fgColor indexed="64"/>
          <bgColor indexed="65"/>
        </patternFill>
      </fill>
      <alignment horizontal="center"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auto="1"/>
        <name val="Arial"/>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7"/>
        <color auto="1"/>
        <name val="Arial"/>
        <scheme val="none"/>
      </font>
      <numFmt numFmtId="1" formatCode="0"/>
      <fill>
        <patternFill patternType="none">
          <fgColor indexed="64"/>
          <bgColor indexed="65"/>
        </patternFill>
      </fill>
      <alignment horizontal="center"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center" textRotation="0" wrapText="0" indent="0" relativeIndent="0" justifyLastLine="0" shrinkToFit="0" mergeCell="0" readingOrder="0"/>
      <border diagonalUp="0" diagonalDown="0" outline="0">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3" name="список1" displayName="список1" ref="A1:W5" totalsRowShown="0" headerRowDxfId="3" headerRowBorderDxfId="1" tableBorderDxfId="2" totalsRowBorderDxfId="0">
  <autoFilter ref="A1:W5"/>
  <tableColumns count="23">
    <tableColumn id="1" name="№ п/п" dataDxfId="12"/>
    <tableColumn id="2" name="Цех" dataDxfId="11"/>
    <tableColumn id="3" name="Дата приема"/>
    <tableColumn id="4" name="ФИО (краткое)"/>
    <tableColumn id="5" name="Год рождения"/>
    <tableColumn id="6" name="Дата рождения"/>
    <tableColumn id="7" name="Должность" dataDxfId="10"/>
    <tableColumn id="8" name="Пол" dataDxfId="9"/>
    <tableColumn id="9" name="Адрес по прописке"/>
    <tableColumn id="10" name="Образование"/>
    <tableColumn id="11" name="Стаж" dataDxfId="8">
      <calculatedColumnFormula>YEAR(TODAY())-YEAR(C2)</calculatedColumnFormula>
    </tableColumn>
    <tableColumn id="12" name="АСФ КЧС ПУФ"/>
    <tableColumn id="13" name="Столбец1" dataDxfId="7"/>
    <tableColumn id="14" name="Группа учета" dataDxfId="6"/>
    <tableColumn id="15" name="№ раздела и пункта брони" dataDxfId="5"/>
    <tableColumn id="16" name="Воинское звание"/>
    <tableColumn id="17" name="№ ВУС" dataDxfId="4"/>
    <tableColumn id="18" name="Наименование воинской должности"/>
    <tableColumn id="19" name="№ военного билета"/>
    <tableColumn id="20" name="Группа учета2"/>
    <tableColumn id="21" name="Категория запаса"/>
    <tableColumn id="22" name="Наличие моб.предписания"/>
    <tableColumn id="23" name="Семейное положение"/>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Лист1"/>
  <dimension ref="A1:AS174"/>
  <sheetViews>
    <sheetView tabSelected="1" view="pageBreakPreview" topLeftCell="A10" zoomScaleSheetLayoutView="100" zoomScalePageLayoutView="115" workbookViewId="0">
      <selection activeCell="AT19" sqref="AT19"/>
    </sheetView>
  </sheetViews>
  <sheetFormatPr defaultColWidth="9.09765625" defaultRowHeight="14"/>
  <cols>
    <col min="1" max="45" width="1.69921875" style="17" customWidth="1"/>
    <col min="46" max="46" width="2.69921875" style="17" customWidth="1"/>
    <col min="47" max="16384" width="9.09765625" style="17"/>
  </cols>
  <sheetData>
    <row r="1" spans="1:45" ht="15.05" customHeight="1">
      <c r="A1" s="16" t="s">
        <v>0</v>
      </c>
      <c r="B1" s="16"/>
      <c r="C1" s="16"/>
      <c r="D1" s="16"/>
      <c r="E1" s="16"/>
      <c r="F1" s="57"/>
      <c r="G1" s="57"/>
      <c r="H1" s="57"/>
      <c r="I1" s="57"/>
      <c r="J1" s="16" t="s">
        <v>1</v>
      </c>
      <c r="K1" s="16"/>
      <c r="L1" s="16"/>
      <c r="M1" s="16"/>
      <c r="N1" s="16"/>
      <c r="O1" s="57"/>
      <c r="P1" s="57"/>
      <c r="Q1" s="57"/>
      <c r="R1" s="57"/>
      <c r="S1" s="57"/>
      <c r="T1" s="57"/>
      <c r="U1" s="57"/>
      <c r="V1" s="16" t="s">
        <v>2</v>
      </c>
      <c r="W1" s="16"/>
      <c r="X1" s="16"/>
      <c r="Y1" s="16"/>
      <c r="Z1" s="16"/>
      <c r="AA1" s="57"/>
      <c r="AB1" s="57"/>
      <c r="AC1" s="57"/>
      <c r="AD1" s="57"/>
      <c r="AE1" s="57"/>
      <c r="AF1" s="16" t="s">
        <v>3</v>
      </c>
      <c r="AG1" s="16"/>
      <c r="AH1" s="16"/>
      <c r="AI1" s="16"/>
      <c r="AJ1" s="16"/>
      <c r="AK1" s="57"/>
      <c r="AL1" s="57"/>
      <c r="AM1" s="57"/>
      <c r="AN1" s="57"/>
      <c r="AO1" s="57"/>
      <c r="AP1" s="57"/>
      <c r="AQ1" s="57"/>
      <c r="AR1" s="57"/>
      <c r="AS1" s="57"/>
    </row>
    <row r="2" spans="1:45" ht="15.0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row>
    <row r="3" spans="1:45" ht="15.05" customHeight="1">
      <c r="A3" s="16"/>
      <c r="B3" s="16"/>
      <c r="C3" s="16"/>
      <c r="D3" s="16"/>
      <c r="E3" s="16"/>
      <c r="F3" s="16"/>
      <c r="G3" s="16"/>
      <c r="H3" s="16"/>
      <c r="I3" s="16"/>
      <c r="J3" s="16"/>
      <c r="K3" s="16"/>
      <c r="L3" s="16"/>
      <c r="M3" s="16"/>
      <c r="N3" s="16"/>
      <c r="O3" s="16"/>
      <c r="Q3" s="16" t="s">
        <v>4</v>
      </c>
      <c r="S3" s="16"/>
      <c r="T3" s="16"/>
      <c r="U3" s="16"/>
      <c r="V3" s="18"/>
      <c r="W3" s="57"/>
      <c r="X3" s="57"/>
      <c r="Y3" s="57"/>
      <c r="Z3" s="57"/>
      <c r="AA3" s="57"/>
      <c r="AB3" s="57"/>
      <c r="AC3" s="57"/>
      <c r="AD3" s="16"/>
      <c r="AE3" s="16"/>
      <c r="AF3" s="16"/>
      <c r="AG3" s="16"/>
      <c r="AH3" s="16"/>
      <c r="AI3" s="16"/>
      <c r="AJ3" s="16"/>
      <c r="AK3" s="16"/>
      <c r="AL3" s="16"/>
      <c r="AM3" s="16"/>
      <c r="AN3" s="16"/>
      <c r="AO3" s="16"/>
      <c r="AP3" s="16"/>
      <c r="AQ3" s="16"/>
      <c r="AR3" s="16"/>
      <c r="AS3" s="16"/>
    </row>
    <row r="4" spans="1:45" ht="15.05" customHeight="1">
      <c r="A4" s="16"/>
      <c r="B4" s="16"/>
      <c r="C4" s="57"/>
      <c r="D4" s="57"/>
      <c r="E4" s="57"/>
      <c r="F4" s="57"/>
      <c r="G4" s="57"/>
      <c r="H4" s="57"/>
      <c r="I4" s="16"/>
      <c r="J4" s="16"/>
      <c r="K4" s="16"/>
      <c r="L4" s="16"/>
      <c r="M4" s="16"/>
      <c r="N4" s="16"/>
      <c r="O4" s="16"/>
      <c r="P4" s="16"/>
      <c r="Q4" s="16"/>
      <c r="R4" s="16"/>
      <c r="S4" s="16"/>
      <c r="T4" s="57"/>
      <c r="U4" s="57"/>
      <c r="V4" s="57"/>
      <c r="W4" s="57"/>
      <c r="X4" s="57"/>
      <c r="Y4" s="57"/>
      <c r="Z4" s="57"/>
      <c r="AA4" s="16"/>
      <c r="AB4" s="16"/>
      <c r="AC4" s="16"/>
      <c r="AD4" s="16"/>
      <c r="AE4" s="16"/>
      <c r="AF4" s="16"/>
      <c r="AG4" s="16"/>
      <c r="AH4" s="16"/>
      <c r="AI4" s="16"/>
      <c r="AJ4" s="16"/>
      <c r="AK4" s="16"/>
      <c r="AL4" s="57"/>
      <c r="AM4" s="57"/>
      <c r="AN4" s="57"/>
      <c r="AO4" s="57"/>
      <c r="AP4" s="57"/>
      <c r="AQ4" s="57"/>
      <c r="AR4" s="57"/>
      <c r="AS4" s="16"/>
    </row>
    <row r="5" spans="1:45" ht="15.05" customHeight="1">
      <c r="A5" s="16" t="s">
        <v>5</v>
      </c>
      <c r="B5" s="16"/>
      <c r="C5" s="16"/>
      <c r="D5" s="16"/>
      <c r="E5" s="16"/>
      <c r="F5" s="16"/>
      <c r="G5" s="16"/>
      <c r="H5" s="16"/>
      <c r="I5" s="16"/>
      <c r="J5" s="16"/>
      <c r="K5" s="16"/>
      <c r="L5" s="16"/>
      <c r="M5" s="16"/>
      <c r="N5" s="16"/>
      <c r="O5" s="16"/>
      <c r="Q5" s="16"/>
      <c r="R5" s="16" t="s">
        <v>6</v>
      </c>
      <c r="S5" s="16"/>
      <c r="T5" s="16"/>
      <c r="U5" s="16"/>
      <c r="V5" s="16"/>
      <c r="W5" s="16"/>
      <c r="X5" s="16"/>
      <c r="Y5" s="16"/>
      <c r="Z5" s="16"/>
      <c r="AA5" s="16"/>
      <c r="AB5" s="16"/>
      <c r="AC5" s="16"/>
      <c r="AD5" s="16"/>
      <c r="AE5" s="16"/>
      <c r="AF5" s="16"/>
      <c r="AG5" s="16"/>
      <c r="AH5" s="16"/>
      <c r="AI5" s="16"/>
      <c r="AJ5" s="16"/>
      <c r="AL5" s="16" t="s">
        <v>8</v>
      </c>
      <c r="AN5" s="16"/>
      <c r="AO5" s="16"/>
      <c r="AP5" s="16"/>
      <c r="AQ5" s="16"/>
      <c r="AR5" s="16"/>
      <c r="AS5" s="16"/>
    </row>
    <row r="6" spans="1:45" ht="15.05" customHeight="1">
      <c r="A6" s="16"/>
      <c r="B6" s="16"/>
      <c r="C6" s="16"/>
      <c r="D6" s="16"/>
      <c r="E6" s="16"/>
      <c r="F6" s="16"/>
      <c r="G6" s="16"/>
      <c r="H6" s="16"/>
      <c r="I6" s="16"/>
      <c r="J6" s="16"/>
      <c r="K6" s="16"/>
      <c r="L6" s="16"/>
      <c r="M6" s="16"/>
      <c r="N6" s="16"/>
      <c r="O6" s="16"/>
      <c r="Q6" s="16"/>
      <c r="R6" s="16" t="s">
        <v>7</v>
      </c>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15.05" customHeigh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row>
    <row r="8" spans="1:45" ht="15.05" customHeight="1">
      <c r="A8" s="16" t="s">
        <v>9</v>
      </c>
      <c r="B8" s="16"/>
      <c r="C8" s="16"/>
      <c r="D8" s="16"/>
      <c r="E8" s="16"/>
      <c r="F8" s="16"/>
      <c r="G8" s="81">
        <f>YEAR(VLOOKUP($AI$10,список1[],6))</f>
        <v>1982</v>
      </c>
      <c r="H8" s="81"/>
      <c r="I8" s="81"/>
      <c r="J8" s="81"/>
      <c r="K8" s="81"/>
      <c r="L8" s="16"/>
      <c r="M8" s="16"/>
      <c r="N8" s="16"/>
      <c r="O8" s="16"/>
      <c r="P8" s="16"/>
      <c r="Q8" s="16"/>
      <c r="R8" s="16"/>
      <c r="S8" s="16"/>
      <c r="T8" s="16"/>
      <c r="U8" s="16"/>
      <c r="V8" s="16"/>
      <c r="W8" s="16"/>
      <c r="X8" s="16"/>
      <c r="Y8" s="16"/>
      <c r="Z8" s="16"/>
      <c r="AA8" s="16"/>
      <c r="AB8" s="16"/>
      <c r="AC8" s="16"/>
      <c r="AD8" s="16"/>
      <c r="AE8" s="16" t="s">
        <v>10</v>
      </c>
      <c r="AF8" s="16"/>
      <c r="AG8" s="16"/>
      <c r="AH8" s="16"/>
      <c r="AI8" s="81" t="str">
        <f>TEXT(VLOOKUP($AI$10,список1[],17),"0;;;@")</f>
        <v/>
      </c>
      <c r="AJ8" s="81"/>
      <c r="AK8" s="81"/>
      <c r="AL8" s="81"/>
      <c r="AM8" s="81"/>
      <c r="AN8" s="81"/>
      <c r="AO8" s="81"/>
      <c r="AP8" s="81"/>
      <c r="AQ8" s="81"/>
      <c r="AR8" s="81"/>
      <c r="AS8" s="81"/>
    </row>
    <row r="9" spans="1:45" ht="15.05" customHeight="1">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row>
    <row r="10" spans="1:45" ht="15.05" customHeight="1">
      <c r="A10" s="87"/>
      <c r="B10" s="75"/>
      <c r="C10" s="75"/>
      <c r="D10" s="75"/>
      <c r="E10" s="75"/>
      <c r="F10" s="75"/>
      <c r="G10" s="75"/>
      <c r="H10" s="75"/>
      <c r="I10" s="75"/>
      <c r="J10" s="75"/>
      <c r="K10" s="88"/>
      <c r="L10" s="16"/>
      <c r="M10" s="16"/>
      <c r="N10" s="16"/>
      <c r="O10" s="16"/>
      <c r="P10" s="16"/>
      <c r="Q10" s="16"/>
      <c r="R10" s="16"/>
      <c r="S10" s="16"/>
      <c r="T10" s="16"/>
      <c r="U10" s="16"/>
      <c r="V10" s="16"/>
      <c r="W10" s="16"/>
      <c r="X10" s="16"/>
      <c r="Y10" s="16"/>
      <c r="Z10" s="16"/>
      <c r="AA10" s="16"/>
      <c r="AB10" s="16"/>
      <c r="AC10" s="16"/>
      <c r="AD10" s="16"/>
      <c r="AE10" s="16"/>
      <c r="AF10" s="16"/>
      <c r="AG10" s="16"/>
      <c r="AH10" s="16"/>
      <c r="AI10" s="94">
        <f>MATCH($A$12,список1[ФИО (краткое)])</f>
        <v>1</v>
      </c>
      <c r="AJ10" s="95"/>
      <c r="AK10" s="95"/>
      <c r="AL10" s="95"/>
      <c r="AM10" s="95"/>
      <c r="AN10" s="95"/>
      <c r="AO10" s="95"/>
      <c r="AP10" s="95"/>
      <c r="AQ10" s="95"/>
      <c r="AR10" s="95"/>
      <c r="AS10" s="96"/>
    </row>
    <row r="11" spans="1:45" ht="15.05" customHeight="1">
      <c r="A11" s="89"/>
      <c r="B11" s="57"/>
      <c r="C11" s="57"/>
      <c r="D11" s="57"/>
      <c r="E11" s="57"/>
      <c r="F11" s="57"/>
      <c r="G11" s="57"/>
      <c r="H11" s="57"/>
      <c r="I11" s="57"/>
      <c r="J11" s="57"/>
      <c r="K11" s="90"/>
      <c r="L11" s="91" t="s">
        <v>11</v>
      </c>
      <c r="M11" s="92"/>
      <c r="N11" s="92"/>
      <c r="O11" s="92"/>
      <c r="P11" s="92"/>
      <c r="Q11" s="92"/>
      <c r="R11" s="92"/>
      <c r="S11" s="92"/>
      <c r="T11" s="92"/>
      <c r="U11" s="92"/>
      <c r="V11" s="92"/>
      <c r="W11" s="92"/>
      <c r="X11" s="92"/>
      <c r="Y11" s="92"/>
      <c r="Z11" s="92"/>
      <c r="AA11" s="92"/>
      <c r="AB11" s="92"/>
      <c r="AC11" s="92"/>
      <c r="AD11" s="92"/>
      <c r="AE11" s="92"/>
      <c r="AF11" s="92"/>
      <c r="AG11" s="92"/>
      <c r="AH11" s="93"/>
      <c r="AI11" s="97"/>
      <c r="AJ11" s="81"/>
      <c r="AK11" s="81"/>
      <c r="AL11" s="81"/>
      <c r="AM11" s="81"/>
      <c r="AN11" s="81"/>
      <c r="AO11" s="81"/>
      <c r="AP11" s="81"/>
      <c r="AQ11" s="81"/>
      <c r="AR11" s="81"/>
      <c r="AS11" s="98"/>
    </row>
    <row r="12" spans="1:45" ht="15.05" customHeight="1" thickBot="1">
      <c r="A12" s="84" t="s">
        <v>81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row>
    <row r="13" spans="1:45" ht="15.05" customHeight="1" thickBot="1">
      <c r="A13" s="85" t="s">
        <v>12</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row>
    <row r="14" spans="1:45" ht="15.05" customHeight="1">
      <c r="A14" s="16" t="s">
        <v>13</v>
      </c>
      <c r="B14" s="16" t="s">
        <v>16</v>
      </c>
      <c r="C14" s="16"/>
      <c r="D14" s="16"/>
      <c r="E14" s="16"/>
      <c r="F14" s="16"/>
      <c r="G14" s="16"/>
      <c r="H14" s="82" t="str">
        <f>TEXT(VLOOKUP($AI$10,список1[],20),"0;;;@")</f>
        <v/>
      </c>
      <c r="I14" s="82"/>
      <c r="J14" s="82"/>
      <c r="K14" s="82"/>
      <c r="L14" s="82"/>
      <c r="M14" s="82"/>
      <c r="N14" s="82"/>
      <c r="O14" s="82"/>
      <c r="P14" s="82"/>
      <c r="Q14" s="82"/>
      <c r="R14" s="82"/>
      <c r="S14" s="82"/>
      <c r="T14" s="82"/>
      <c r="U14" s="82"/>
      <c r="V14" s="82"/>
      <c r="W14" s="82"/>
      <c r="X14" s="82"/>
      <c r="Y14" s="82"/>
      <c r="Z14" s="82"/>
      <c r="AA14" s="82"/>
      <c r="AB14" s="82"/>
      <c r="AC14" s="82"/>
      <c r="AD14" s="19" t="s">
        <v>19</v>
      </c>
      <c r="AE14" s="19"/>
      <c r="AF14" s="83"/>
      <c r="AG14" s="83"/>
      <c r="AH14" s="83"/>
      <c r="AI14" s="83"/>
      <c r="AJ14" s="83"/>
      <c r="AK14" s="83"/>
      <c r="AL14" s="83"/>
      <c r="AM14" s="83"/>
      <c r="AN14" s="83"/>
      <c r="AO14" s="83"/>
      <c r="AP14" s="83"/>
      <c r="AQ14" s="16"/>
      <c r="AR14" s="16"/>
      <c r="AS14" s="16"/>
    </row>
    <row r="15" spans="1:45" ht="15.05" customHeight="1">
      <c r="A15" s="16" t="s">
        <v>14</v>
      </c>
      <c r="B15" s="16" t="s">
        <v>17</v>
      </c>
      <c r="C15" s="16"/>
      <c r="D15" s="16"/>
      <c r="E15" s="16"/>
      <c r="F15" s="16"/>
      <c r="G15" s="16"/>
      <c r="H15" s="16"/>
      <c r="I15" s="81" t="str">
        <f>TEXT(VLOOKUP($AI$10,список1[],16),"")</f>
        <v/>
      </c>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16"/>
      <c r="AR15" s="16"/>
      <c r="AS15" s="16"/>
    </row>
    <row r="16" spans="1:45" ht="15.05" customHeight="1" thickBot="1">
      <c r="A16" s="20" t="s">
        <v>15</v>
      </c>
      <c r="B16" s="20" t="s">
        <v>18</v>
      </c>
      <c r="C16" s="20"/>
      <c r="D16" s="20"/>
      <c r="E16" s="20"/>
      <c r="F16" s="20"/>
      <c r="G16" s="20"/>
      <c r="H16" s="20"/>
      <c r="I16" s="20"/>
      <c r="J16" s="20"/>
      <c r="K16" s="20"/>
      <c r="L16" s="20"/>
      <c r="M16" s="20"/>
      <c r="N16" s="20"/>
      <c r="O16" s="20"/>
      <c r="P16" s="20"/>
      <c r="Q16" s="56"/>
      <c r="R16" s="56"/>
      <c r="S16" s="56"/>
      <c r="T16" s="20" t="s">
        <v>113</v>
      </c>
      <c r="U16" s="20" t="s">
        <v>113</v>
      </c>
      <c r="V16" s="20" t="s">
        <v>113</v>
      </c>
      <c r="W16" s="20" t="s">
        <v>113</v>
      </c>
      <c r="X16" s="20" t="s">
        <v>113</v>
      </c>
      <c r="Y16" s="20" t="s">
        <v>113</v>
      </c>
      <c r="Z16" s="20" t="s">
        <v>113</v>
      </c>
      <c r="AA16" s="20" t="s">
        <v>113</v>
      </c>
      <c r="AB16" s="20" t="s">
        <v>113</v>
      </c>
      <c r="AC16" s="20" t="s">
        <v>113</v>
      </c>
      <c r="AD16" s="20" t="s">
        <v>113</v>
      </c>
      <c r="AE16" s="20" t="s">
        <v>113</v>
      </c>
      <c r="AF16" s="20" t="s">
        <v>113</v>
      </c>
      <c r="AG16" s="20" t="s">
        <v>113</v>
      </c>
      <c r="AH16" s="20" t="s">
        <v>113</v>
      </c>
      <c r="AI16" s="20" t="s">
        <v>113</v>
      </c>
      <c r="AJ16" s="20" t="s">
        <v>113</v>
      </c>
      <c r="AK16" s="20" t="s">
        <v>113</v>
      </c>
      <c r="AL16" s="20" t="s">
        <v>113</v>
      </c>
      <c r="AM16" s="20" t="s">
        <v>113</v>
      </c>
      <c r="AN16" s="20" t="s">
        <v>113</v>
      </c>
      <c r="AO16" s="20" t="s">
        <v>113</v>
      </c>
      <c r="AP16" s="20" t="s">
        <v>113</v>
      </c>
      <c r="AQ16" s="20" t="s">
        <v>113</v>
      </c>
      <c r="AR16" s="20" t="s">
        <v>113</v>
      </c>
      <c r="AS16" s="20" t="s">
        <v>113</v>
      </c>
    </row>
    <row r="17" spans="1:45" ht="15.05" customHeight="1">
      <c r="A17" s="82" t="str">
        <f>TEXT(VLOOKUP($AI$10,список1[],10),"")</f>
        <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row>
    <row r="18" spans="1:45" ht="15.05" customHeight="1">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row>
    <row r="19" spans="1:45" ht="15.05" customHeight="1">
      <c r="A19" s="55" t="s">
        <v>20</v>
      </c>
      <c r="B19" s="55" t="s">
        <v>21</v>
      </c>
      <c r="C19" s="55"/>
      <c r="D19" s="55"/>
      <c r="E19" s="55"/>
      <c r="F19" s="55"/>
      <c r="G19" s="55"/>
      <c r="H19" s="55"/>
      <c r="I19" s="55"/>
      <c r="J19" s="55"/>
      <c r="K19" s="55"/>
      <c r="L19" s="55"/>
      <c r="M19" s="55"/>
      <c r="N19" s="55"/>
      <c r="O19" s="55"/>
      <c r="P19" s="55"/>
      <c r="Q19" s="104" t="str">
        <f t="array" ref="Q19">TRIM(LEFT(VLOOKUP($AI$10,список1[],7)&amp;" ",MAX(IF((MID(LEFT(VLOOKUP($AI$10,список1[],7)&amp;" ",FLOOR((46-COLUMN())*2.6,1)),COLUMN($1:$1),1)=" ")+(MID(LEFT(VLOOKUP($AI$10,список1[],7)&amp;" ",FLOOR((46-COLUMN())*2.6,1)),COLUMN($1:$1),1)=" "),COLUMN($1:$1),0))))</f>
        <v>Инженер по тендерной работе 2 категории Инженер по тендерной работе 2</v>
      </c>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row>
    <row r="20" spans="1:45" ht="15.05" customHeight="1">
      <c r="A20" s="105" t="str">
        <f t="array" ref="A20">TRIM(LEFT(SUBSTITUTE(VLOOKUP($AI$10,список1[],7)&amp;" ",$Q$19,"",1),MAX(IF((MID(LEFT(SUBSTITUTE(VLOOKUP($AI$10,список1[],7)&amp;" ",$Q$19,"",1),FLOOR((46-COLUMN())*2.6,1)),COLUMN($1:$1),1)=" ")+(MID(LEFT(SUBSTITUTE(VLOOKUP($AI$10,список1[],7)&amp;" ",$Q$19,"",1),FLOOR((46-COLUMN())*2.6,1)),COLUMN($1:$1),1)=" "),COLUMN($1:$1),0))))</f>
        <v>категории Инженер по тендерной работе 2 категории Инженер по тендерной работе 2 категории Инженер по тендерной</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row>
    <row r="21" spans="1:45" ht="15.05" customHeight="1">
      <c r="A21" s="104" t="str">
        <f t="array" ref="A21">TRIM(LEFT(SUBSTITUTE(SUBSTITUTE(VLOOKUP($AI$10,список1[],7)&amp;" ",$Q$19,"",1),$A$20,"",1),MAX(IF((MID(LEFT(SUBSTITUTE(SUBSTITUTE(VLOOKUP($AI$10,список1[],7)&amp;" ",$Q$19,"",1),$A$20,"",1),FLOOR((46-COLUMN())*2.6,1)),COLUMN($1:$1),1)=" ")+(MID(LEFT(SUBSTITUTE(SUBSTITUTE(VLOOKUP($AI$10,список1[],7)&amp;" ",$Q$19,"",1),$A$20,"",1),FLOOR((46-COLUMN())*2.6,1)),COLUMN($1:$1),1)=" "),COLUMN($1:$1),0))))</f>
        <v>работе 2 категории</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row>
    <row r="22" spans="1:45" ht="15.05" customHeight="1">
      <c r="A22" s="16" t="s">
        <v>22</v>
      </c>
      <c r="B22" s="16" t="s">
        <v>23</v>
      </c>
      <c r="C22" s="16"/>
      <c r="D22" s="16"/>
      <c r="E22" s="16"/>
      <c r="F22" s="16"/>
      <c r="G22" s="16"/>
      <c r="H22" s="16"/>
      <c r="I22" s="16"/>
      <c r="J22" s="16"/>
      <c r="K22" s="16"/>
      <c r="L22" s="16"/>
      <c r="M22" s="16"/>
      <c r="N22" s="76" t="s">
        <v>24</v>
      </c>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row>
    <row r="23" spans="1:45" ht="15.05" customHeight="1">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row>
    <row r="24" spans="1:45" ht="15.05" customHeight="1">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row>
    <row r="25" spans="1:45" ht="15.05" customHeight="1">
      <c r="A25" s="16" t="s">
        <v>25</v>
      </c>
      <c r="B25" s="16" t="s">
        <v>26</v>
      </c>
      <c r="C25" s="16"/>
      <c r="D25" s="16"/>
      <c r="E25" s="16"/>
      <c r="F25" s="16"/>
      <c r="G25" s="16"/>
      <c r="H25" s="16"/>
      <c r="I25" s="16"/>
      <c r="J25" s="54" t="s">
        <v>27</v>
      </c>
      <c r="K25" s="54"/>
      <c r="L25" s="100" t="str">
        <f t="array" ref="L25">TRIM(LEFT(VLOOKUP($AI$10,список1[],9)&amp;" ",MAX(IF((MID(LEFT(VLOOKUP($AI$10,список1[],9)&amp;" ",FLOOR((46-COLUMN())*2.6,1)),COLUMN($1:$1),1)=" ")+(MID(LEFT(VLOOKUP($AI$10,список1[],9)&amp;" ",FLOOR((46-COLUMN())*2.6,1)),COLUMN($1:$1),1)=" "),COLUMN($1:$1),0))))</f>
        <v/>
      </c>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row>
    <row r="26" spans="1:45" ht="15.05" customHeight="1">
      <c r="A26" s="102" t="str">
        <f t="array" ref="A26">TRIM(LEFT(SUBSTITUTE(VLOOKUP($AI$10,список1[],9)&amp;" ",$L$25,"",1),MAX(IF((MID(LEFT(SUBSTITUTE(VLOOKUP($AI$10,список1[],9)&amp;" ",$L$25,"",1),FLOOR((46-COLUMN())*2.6,1)),COLUMN($1:$1),1)=" ")+(MID(LEFT(SUBSTITUTE(VLOOKUP($AI$10,список1[],9)&amp;" ",$L$25,"",1),FLOOR((46-COLUMN())*2.6,1)),COLUMN($1:$1),1)=" "),COLUMN($1:$1),0))))</f>
        <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row>
    <row r="27" spans="1:45" ht="15.05" customHeight="1">
      <c r="A27" s="103" t="str">
        <f t="array" ref="A27">TRIM(LEFT(SUBSTITUTE(SUBSTITUTE(VLOOKUP($AI$10,список1[],9)&amp;" ",$L$25,"",1),$A$26,"",1),MAX(IF((MID(LEFT(SUBSTITUTE(SUBSTITUTE(VLOOKUP($AI$10,список1[],9)&amp;" ",$L$25,"",1),$A$26,"",1),FLOOR((46-COLUMN())*2.6,5)),COLUMN($1:$1),1)=" ")+(MID(LEFT(SUBSTITUTE(SUBSTITUTE(VLOOKUP($AI$10,список1[],9)&amp;" ",$L$25,"",1),$A$26,"",1),FLOOR((46-COLUMN())*2.6,5)),COLUMN($1:$1),1)=" "),COLUMN($1:$1),0))))</f>
        <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row>
    <row r="28" spans="1:45" ht="15.05" customHeight="1">
      <c r="A28" s="16" t="s">
        <v>29</v>
      </c>
      <c r="B28" s="16" t="s">
        <v>30</v>
      </c>
      <c r="C28" s="16"/>
      <c r="D28" s="16"/>
      <c r="E28" s="16"/>
      <c r="F28" s="16"/>
      <c r="G28" s="16"/>
      <c r="H28" s="16"/>
      <c r="I28" s="16"/>
      <c r="J28" s="16"/>
      <c r="K28" s="16"/>
      <c r="L28" s="16"/>
      <c r="M28" s="16"/>
      <c r="N28" s="16"/>
      <c r="O28" s="16"/>
      <c r="P28" s="16"/>
      <c r="Q28" s="16"/>
      <c r="R28" s="16"/>
      <c r="S28" s="16"/>
      <c r="T28" s="16"/>
      <c r="U28" s="16"/>
      <c r="V28" s="16"/>
      <c r="W28" s="16"/>
      <c r="X28" s="16"/>
      <c r="Y28" s="16"/>
      <c r="AA28" s="104" t="str">
        <f t="array" ref="AA28">TRIM(LEFT(VLOOKUP($AI$10,список1[],23)&amp;" ",MAX(IF((MID(LEFT(VLOOKUP($AI$10,список1[],23)&amp;" ",FLOOR((46-COLUMN())*2.6,1)),COLUMN($1:$1),1)=" ")+(MID(LEFT(VLOOKUP($AI$10,список1[],23)&amp;" ",FLOOR((46-COLUMN())*2.6,1)),COLUMN($1:$1),1)=" "),COLUMN($1:$1),0))))</f>
        <v>лопррлл орпроп варлвапр лаполва вапнап овлшанп</v>
      </c>
      <c r="AB28" s="104"/>
      <c r="AC28" s="104"/>
      <c r="AD28" s="104"/>
      <c r="AE28" s="104"/>
      <c r="AF28" s="104"/>
      <c r="AG28" s="104"/>
      <c r="AH28" s="104"/>
      <c r="AI28" s="104"/>
      <c r="AJ28" s="104"/>
      <c r="AK28" s="104"/>
      <c r="AL28" s="104"/>
      <c r="AM28" s="104"/>
      <c r="AN28" s="104"/>
      <c r="AO28" s="104"/>
      <c r="AP28" s="104"/>
      <c r="AQ28" s="104"/>
      <c r="AR28" s="104"/>
      <c r="AS28" s="104"/>
    </row>
    <row r="29" spans="1:45" ht="15.05" customHeight="1">
      <c r="A29" s="105" t="str">
        <f t="array" ref="A29">TRIM(LEFT(SUBSTITUTE(VLOOKUP($AI$10,список1[],23)&amp;" ",$AA$28,"",1),MAX(IF((MID(LEFT(SUBSTITUTE(VLOOKUP($AI$10,список1[],23)&amp;" ",$AA$28,"",1),FLOOR((46-COLUMN())*2.6,1)),COLUMN($1:$1),1)=" ")+(MID(LEFT(SUBSTITUTE(VLOOKUP($AI$10,список1[],23)&amp;" ",$AA$28,"",1),FLOOR((46-COLUMN())*2.6,1)),COLUMN($1:$1),1)=" "),COLUMN($1:$1),0))))</f>
        <v>лопррвапл орапрп лопррлл орпроп варлвапр лаполва вапнап овлшанп лопррвапл орапрп лопррлл орпроп варлвапр лаполва</v>
      </c>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row>
    <row r="30" spans="1:45" ht="15.05" customHeight="1">
      <c r="A30" s="104" t="str">
        <f t="array" ref="A30">TRIM(LEFT(SUBSTITUTE(SUBSTITUTE(VLOOKUP($AI$10,список1[],23)&amp;" ",$AA$28,"",1),$A$29,"",1),MAX(IF((MID(LEFT(SUBSTITUTE(SUBSTITUTE(VLOOKUP($AI$10,список1[],23)&amp;" ",$AA$28,"",1),$A$29,"",1),FLOOR((46-COLUMN())*2.6,1)),COLUMN($1:$1),1)=" ")+(MID(LEFT(SUBSTITUTE(SUBSTITUTE(VLOOKUP($AI$10,список1[],23)&amp;" ",$AA$28,"",1),$A$29,"",1),FLOOR((46-COLUMN())*2.6,1)),COLUMN($1:$1),1)=" "),COLUMN($1:$1),0))))</f>
        <v>вапнап овлшанп лопррвапл орапрп лопррлл орпроп варлвапр лаполва вапнап овлшанп лопррвапл орапрп лопррлл орпроп</v>
      </c>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row>
    <row r="31" spans="1:45" ht="15.05" customHeight="1">
      <c r="A31" s="104" t="str">
        <f t="array" ref="A31">TRIM(LEFT(SUBSTITUTE(SUBSTITUTE(SUBSTITUTE(VLOOKUP($AI$10,список1[],23)&amp;" ",$AA$28,"",1),$A$29,"",1),$A$30,"",1),MAX(IF((MID(LEFT(SUBSTITUTE(SUBSTITUTE(SUBSTITUTE(VLOOKUP($AI$10,список1[],23)&amp;" ",$AA$28,"",1),$A$29,"",1),$A$30,"",1),FLOOR((46-COLUMN())*2.6,1)),COLUMN($1:$1),1)=" ")+(MID(LEFT(SUBSTITUTE(SUBSTITUTE(SUBSTITUTE(VLOOKUP($AI$10,список1[],23)&amp;" ",$AA$28,"",1),$A$29,"",1),$A$30,"",1),FLOOR((46-COLUMN())*2.6,1)),COLUMN($1:$1),1)=" "),COLUMN($1:$1),0))))</f>
        <v>варлвапр лаполва вапнап овлшанп лопррвапл орапрп лопррлл орпроп варлвапр лаполва вапнап овлшанп лопррвапл орапрп</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row>
    <row r="32" spans="1:45" ht="15.05" customHeight="1">
      <c r="A32" s="104" t="str">
        <f t="array" ref="A32">TRIM(LEFT(SUBSTITUTE(SUBSTITUTE(SUBSTITUTE(SUBSTITUTE(VLOOKUP($AI$10,список1[],23)&amp;" ",$AA$28,"",1),$A$29,"",1),$A$30,"",1),$A$31,""),MAX(IF((MID(LEFT(SUBSTITUTE(SUBSTITUTE(SUBSTITUTE(SUBSTITUTE(VLOOKUP($AI$10,список1[],23)&amp;" ",$AA$28,"",1),$A$29,"",1),$A$30,"",1),$A$31,""),FLOOR((46-COLUMN())*2.6,1)),COLUMN($1:$1),1)=" ")+(MID(LEFT(SUBSTITUTE(SUBSTITUTE(SUBSTITUTE(SUBSTITUTE(VLOOKUP($AI$10,список1[],23)&amp;" ",$AA$28,"",1),$A$29,"",1),$A$30,"",1),$A$31,""),FLOOR((46-COLUMN())*2.6,1)),COLUMN($1:$1),1)=" "),COLUMN($1:$1),0))))</f>
        <v>лопррлл орпроп 111</v>
      </c>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row>
    <row r="33" spans="1:45" ht="15.05" customHeight="1" thickBot="1">
      <c r="A33" s="16" t="s">
        <v>31</v>
      </c>
      <c r="B33" s="16" t="s">
        <v>32</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80"/>
      <c r="AC33" s="80"/>
      <c r="AD33" s="80"/>
      <c r="AE33" s="80"/>
      <c r="AF33" s="80"/>
      <c r="AG33" s="80"/>
      <c r="AH33" s="80"/>
      <c r="AI33" s="80"/>
      <c r="AJ33" s="80"/>
      <c r="AK33" s="80"/>
      <c r="AL33" s="80"/>
      <c r="AM33" s="80"/>
      <c r="AN33" s="80"/>
      <c r="AO33" s="80"/>
      <c r="AP33" s="80"/>
      <c r="AQ33" s="80"/>
      <c r="AR33" s="80"/>
      <c r="AS33" s="80"/>
    </row>
    <row r="34" spans="1:45" ht="15.0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row>
    <row r="35" spans="1:45" ht="15.05" customHeight="1">
      <c r="A35" s="16" t="s">
        <v>33</v>
      </c>
      <c r="B35" s="16"/>
      <c r="C35" s="16"/>
      <c r="D35" s="16"/>
      <c r="E35" s="16"/>
      <c r="F35" s="16"/>
      <c r="G35" s="16"/>
      <c r="H35" s="16"/>
      <c r="I35" s="16"/>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row>
    <row r="36" spans="1:45" ht="15.05" customHeight="1">
      <c r="A36" s="16" t="s">
        <v>34</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row>
    <row r="37" spans="1:45" ht="15.05" customHeight="1">
      <c r="A37" s="16" t="s">
        <v>35</v>
      </c>
      <c r="B37" s="57" t="str">
        <f ca="1">TEXT(HOUR(NOW()),"00")</f>
        <v>07</v>
      </c>
      <c r="C37" s="57"/>
      <c r="D37" s="57"/>
      <c r="E37" s="57"/>
      <c r="F37" s="16" t="s">
        <v>36</v>
      </c>
      <c r="G37" s="16"/>
      <c r="H37" s="57" t="str">
        <f ca="1">TEXT(MINUTE(NOW()),"00")</f>
        <v>15</v>
      </c>
      <c r="I37" s="57"/>
      <c r="J37" s="57"/>
      <c r="K37" s="57"/>
      <c r="L37" s="16" t="s">
        <v>37</v>
      </c>
      <c r="M37" s="16"/>
      <c r="N37" s="16" t="s">
        <v>38</v>
      </c>
      <c r="O37" s="57">
        <f ca="1">DAY(TODAY())</f>
        <v>19</v>
      </c>
      <c r="P37" s="57"/>
      <c r="Q37" s="57"/>
      <c r="R37" s="16" t="s">
        <v>38</v>
      </c>
      <c r="S37" s="99" t="str">
        <f ca="1">MID(TEXT(NOW(),"[$-F800]"),3,SEARCH(YEAR(TODAY()),TEXT(NOW(),"[$-F800]"))-4)</f>
        <v xml:space="preserve"> мая</v>
      </c>
      <c r="T37" s="99"/>
      <c r="U37" s="99"/>
      <c r="V37" s="99"/>
      <c r="W37" s="99"/>
      <c r="X37" s="99"/>
      <c r="Y37" s="99"/>
      <c r="Z37" s="99"/>
      <c r="AA37" s="99"/>
      <c r="AB37" s="99"/>
      <c r="AC37" s="99"/>
      <c r="AD37" s="60" t="s">
        <v>39</v>
      </c>
      <c r="AE37" s="60"/>
      <c r="AF37" s="57">
        <f ca="1">YEAR(TODAY())</f>
        <v>2014</v>
      </c>
      <c r="AG37" s="57"/>
      <c r="AH37" s="18" t="s">
        <v>28</v>
      </c>
      <c r="AI37" s="16"/>
      <c r="AJ37" s="16"/>
      <c r="AK37" s="16"/>
      <c r="AL37" s="16"/>
      <c r="AM37" s="16"/>
      <c r="AN37" s="16"/>
      <c r="AO37" s="16"/>
      <c r="AP37" s="16"/>
      <c r="AQ37" s="16"/>
      <c r="AR37" s="16"/>
      <c r="AS37" s="16"/>
    </row>
    <row r="38" spans="1:45" ht="15.0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row>
    <row r="39" spans="1:45" ht="15.05" customHeight="1">
      <c r="A39" s="16"/>
      <c r="B39" s="16"/>
      <c r="C39" s="16"/>
      <c r="D39" s="16"/>
      <c r="E39" s="16"/>
      <c r="F39" s="16"/>
      <c r="G39" s="16"/>
      <c r="H39" s="16"/>
      <c r="I39" s="16"/>
      <c r="J39" s="16"/>
      <c r="K39" s="16"/>
      <c r="L39" s="16"/>
      <c r="M39" s="16"/>
      <c r="N39" s="16"/>
      <c r="O39" s="16" t="s">
        <v>40</v>
      </c>
      <c r="P39" s="16"/>
      <c r="Q39" s="16"/>
      <c r="R39" s="16"/>
      <c r="S39" s="57"/>
      <c r="T39" s="57"/>
      <c r="U39" s="57"/>
      <c r="V39" s="57"/>
      <c r="W39" s="57"/>
      <c r="X39" s="57"/>
      <c r="Y39" s="57"/>
      <c r="Z39" s="57"/>
      <c r="AA39" s="57"/>
      <c r="AB39" s="57"/>
      <c r="AC39" s="57"/>
      <c r="AD39" s="57"/>
      <c r="AE39" s="57"/>
      <c r="AF39" s="57"/>
      <c r="AG39" s="16"/>
      <c r="AH39" s="16"/>
      <c r="AI39" s="16"/>
      <c r="AJ39" s="16"/>
      <c r="AK39" s="16"/>
      <c r="AL39" s="16"/>
      <c r="AM39" s="16"/>
      <c r="AN39" s="16"/>
      <c r="AO39" s="16"/>
      <c r="AP39" s="16"/>
      <c r="AQ39" s="16"/>
      <c r="AR39" s="16"/>
      <c r="AS39" s="16"/>
    </row>
    <row r="40" spans="1:45" ht="15.05" customHeight="1"/>
    <row r="41" spans="1:45" ht="15.05" customHeight="1"/>
    <row r="42" spans="1:45" ht="15.05" customHeight="1"/>
    <row r="43" spans="1:45" ht="15.05" customHeight="1"/>
    <row r="44" spans="1:45" ht="15.05" customHeight="1"/>
    <row r="45" spans="1:45" ht="15.05" customHeight="1">
      <c r="A45" s="16" t="s">
        <v>41</v>
      </c>
      <c r="B45" s="16" t="s">
        <v>42</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row>
    <row r="46" spans="1:45" ht="15.0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row>
    <row r="47" spans="1:45" ht="15.05" customHeight="1">
      <c r="A47" s="66" t="s">
        <v>43</v>
      </c>
      <c r="B47" s="67"/>
      <c r="C47" s="67"/>
      <c r="D47" s="67"/>
      <c r="E47" s="67"/>
      <c r="F47" s="67"/>
      <c r="G47" s="67"/>
      <c r="H47" s="67"/>
      <c r="I47" s="67"/>
      <c r="J47" s="67"/>
      <c r="K47" s="67"/>
      <c r="L47" s="67"/>
      <c r="M47" s="67"/>
      <c r="N47" s="68"/>
      <c r="O47" s="66" t="s">
        <v>44</v>
      </c>
      <c r="P47" s="67"/>
      <c r="Q47" s="67"/>
      <c r="R47" s="67"/>
      <c r="S47" s="67"/>
      <c r="T47" s="67"/>
      <c r="U47" s="67"/>
      <c r="V47" s="68"/>
      <c r="W47" s="66" t="s">
        <v>45</v>
      </c>
      <c r="X47" s="67"/>
      <c r="Y47" s="67"/>
      <c r="Z47" s="67"/>
      <c r="AA47" s="67"/>
      <c r="AB47" s="67"/>
      <c r="AC47" s="67"/>
      <c r="AD47" s="67"/>
      <c r="AE47" s="67"/>
      <c r="AF47" s="67"/>
      <c r="AG47" s="67"/>
      <c r="AH47" s="67"/>
      <c r="AI47" s="67"/>
      <c r="AJ47" s="68"/>
      <c r="AK47" s="66" t="s">
        <v>44</v>
      </c>
      <c r="AL47" s="67"/>
      <c r="AM47" s="67"/>
      <c r="AN47" s="67"/>
      <c r="AO47" s="67"/>
      <c r="AP47" s="67"/>
      <c r="AQ47" s="67"/>
      <c r="AR47" s="67"/>
      <c r="AS47" s="68"/>
    </row>
    <row r="48" spans="1:45">
      <c r="A48" s="69"/>
      <c r="B48" s="70"/>
      <c r="C48" s="70"/>
      <c r="D48" s="70"/>
      <c r="E48" s="70"/>
      <c r="F48" s="70"/>
      <c r="G48" s="70"/>
      <c r="H48" s="70"/>
      <c r="I48" s="70"/>
      <c r="J48" s="70"/>
      <c r="K48" s="70"/>
      <c r="L48" s="70"/>
      <c r="M48" s="70"/>
      <c r="N48" s="71"/>
      <c r="O48" s="69"/>
      <c r="P48" s="70"/>
      <c r="Q48" s="70"/>
      <c r="R48" s="70"/>
      <c r="S48" s="70"/>
      <c r="T48" s="70"/>
      <c r="U48" s="70"/>
      <c r="V48" s="71"/>
      <c r="W48" s="69"/>
      <c r="X48" s="70"/>
      <c r="Y48" s="70"/>
      <c r="Z48" s="70"/>
      <c r="AA48" s="70"/>
      <c r="AB48" s="70"/>
      <c r="AC48" s="70"/>
      <c r="AD48" s="70"/>
      <c r="AE48" s="70"/>
      <c r="AF48" s="70"/>
      <c r="AG48" s="70"/>
      <c r="AH48" s="70"/>
      <c r="AI48" s="70"/>
      <c r="AJ48" s="71"/>
      <c r="AK48" s="69"/>
      <c r="AL48" s="70"/>
      <c r="AM48" s="70"/>
      <c r="AN48" s="70"/>
      <c r="AO48" s="70"/>
      <c r="AP48" s="70"/>
      <c r="AQ48" s="70"/>
      <c r="AR48" s="70"/>
      <c r="AS48" s="71"/>
    </row>
    <row r="49" spans="1:45">
      <c r="A49" s="72"/>
      <c r="B49" s="73"/>
      <c r="C49" s="73"/>
      <c r="D49" s="73"/>
      <c r="E49" s="73"/>
      <c r="F49" s="73"/>
      <c r="G49" s="73"/>
      <c r="H49" s="73"/>
      <c r="I49" s="73"/>
      <c r="J49" s="73"/>
      <c r="K49" s="73"/>
      <c r="L49" s="73"/>
      <c r="M49" s="73"/>
      <c r="N49" s="74"/>
      <c r="O49" s="72"/>
      <c r="P49" s="73"/>
      <c r="Q49" s="73"/>
      <c r="R49" s="73"/>
      <c r="S49" s="73"/>
      <c r="T49" s="73"/>
      <c r="U49" s="73"/>
      <c r="V49" s="74"/>
      <c r="W49" s="72"/>
      <c r="X49" s="73"/>
      <c r="Y49" s="73"/>
      <c r="Z49" s="73"/>
      <c r="AA49" s="73"/>
      <c r="AB49" s="73"/>
      <c r="AC49" s="73"/>
      <c r="AD49" s="73"/>
      <c r="AE49" s="73"/>
      <c r="AF49" s="73"/>
      <c r="AG49" s="73"/>
      <c r="AH49" s="73"/>
      <c r="AI49" s="73"/>
      <c r="AJ49" s="74"/>
      <c r="AK49" s="72"/>
      <c r="AL49" s="73"/>
      <c r="AM49" s="73"/>
      <c r="AN49" s="73"/>
      <c r="AO49" s="73"/>
      <c r="AP49" s="73"/>
      <c r="AQ49" s="73"/>
      <c r="AR49" s="73"/>
      <c r="AS49" s="74"/>
    </row>
    <row r="50" spans="1:45">
      <c r="A50" s="23" t="s">
        <v>38</v>
      </c>
      <c r="B50" s="21"/>
      <c r="C50" s="21"/>
      <c r="D50" s="24" t="s">
        <v>38</v>
      </c>
      <c r="E50" s="76"/>
      <c r="F50" s="76"/>
      <c r="G50" s="76"/>
      <c r="H50" s="76"/>
      <c r="I50" s="76"/>
      <c r="J50" s="75" t="s">
        <v>39</v>
      </c>
      <c r="K50" s="75"/>
      <c r="L50" s="76"/>
      <c r="M50" s="76"/>
      <c r="N50" s="25" t="s">
        <v>28</v>
      </c>
      <c r="O50" s="23"/>
      <c r="P50" s="24"/>
      <c r="Q50" s="24"/>
      <c r="R50" s="24"/>
      <c r="S50" s="24"/>
      <c r="T50" s="24"/>
      <c r="U50" s="24"/>
      <c r="V50" s="25"/>
      <c r="W50" s="23" t="s">
        <v>38</v>
      </c>
      <c r="X50" s="21"/>
      <c r="Y50" s="21"/>
      <c r="Z50" s="24" t="s">
        <v>38</v>
      </c>
      <c r="AA50" s="76"/>
      <c r="AB50" s="76"/>
      <c r="AC50" s="76"/>
      <c r="AD50" s="76"/>
      <c r="AE50" s="76"/>
      <c r="AF50" s="75" t="s">
        <v>39</v>
      </c>
      <c r="AG50" s="75"/>
      <c r="AH50" s="76"/>
      <c r="AI50" s="76"/>
      <c r="AJ50" s="25" t="s">
        <v>28</v>
      </c>
      <c r="AK50" s="23"/>
      <c r="AL50" s="24"/>
      <c r="AM50" s="24"/>
      <c r="AN50" s="24"/>
      <c r="AO50" s="24"/>
      <c r="AP50" s="24"/>
      <c r="AQ50" s="24"/>
      <c r="AR50" s="24"/>
      <c r="AS50" s="25"/>
    </row>
    <row r="51" spans="1:45">
      <c r="A51" s="26"/>
      <c r="B51" s="16" t="s">
        <v>46</v>
      </c>
      <c r="C51" s="16"/>
      <c r="D51" s="16"/>
      <c r="E51" s="16"/>
      <c r="F51" s="16"/>
      <c r="G51" s="16"/>
      <c r="H51" s="16"/>
      <c r="I51" s="16"/>
      <c r="J51" s="16"/>
      <c r="K51" s="16"/>
      <c r="L51" s="16"/>
      <c r="M51" s="16"/>
      <c r="N51" s="27"/>
      <c r="O51" s="28"/>
      <c r="P51" s="16"/>
      <c r="Q51" s="16"/>
      <c r="R51" s="16"/>
      <c r="S51" s="16"/>
      <c r="T51" s="16"/>
      <c r="U51" s="16"/>
      <c r="V51" s="27"/>
      <c r="W51" s="28"/>
      <c r="X51" s="57"/>
      <c r="Y51" s="57"/>
      <c r="Z51" s="57"/>
      <c r="AA51" s="57"/>
      <c r="AB51" s="57"/>
      <c r="AC51" s="57"/>
      <c r="AD51" s="57"/>
      <c r="AE51" s="57"/>
      <c r="AF51" s="57"/>
      <c r="AG51" s="57"/>
      <c r="AH51" s="57"/>
      <c r="AI51" s="57"/>
      <c r="AJ51" s="27"/>
      <c r="AK51" s="28"/>
      <c r="AL51" s="16"/>
      <c r="AM51" s="16"/>
      <c r="AN51" s="16"/>
      <c r="AO51" s="16"/>
      <c r="AP51" s="16"/>
      <c r="AQ51" s="16"/>
      <c r="AR51" s="16"/>
      <c r="AS51" s="27"/>
    </row>
    <row r="52" spans="1:45">
      <c r="A52" s="28"/>
      <c r="B52" s="22"/>
      <c r="C52" s="22"/>
      <c r="D52" s="22"/>
      <c r="E52" s="22"/>
      <c r="F52" s="22"/>
      <c r="G52" s="22"/>
      <c r="H52" s="22"/>
      <c r="I52" s="22"/>
      <c r="J52" s="22"/>
      <c r="K52" s="22"/>
      <c r="L52" s="22"/>
      <c r="M52" s="22"/>
      <c r="N52" s="27"/>
      <c r="O52" s="28"/>
      <c r="P52" s="16"/>
      <c r="Q52" s="16"/>
      <c r="R52" s="16"/>
      <c r="S52" s="16"/>
      <c r="T52" s="16"/>
      <c r="U52" s="16"/>
      <c r="V52" s="27"/>
      <c r="W52" s="28"/>
      <c r="X52" s="77" t="s">
        <v>47</v>
      </c>
      <c r="Y52" s="77"/>
      <c r="Z52" s="77"/>
      <c r="AA52" s="77"/>
      <c r="AB52" s="77"/>
      <c r="AC52" s="77"/>
      <c r="AD52" s="77"/>
      <c r="AE52" s="77"/>
      <c r="AF52" s="77"/>
      <c r="AG52" s="77"/>
      <c r="AH52" s="77"/>
      <c r="AI52" s="77"/>
      <c r="AJ52" s="27"/>
      <c r="AK52" s="28"/>
      <c r="AL52" s="16"/>
      <c r="AM52" s="16"/>
      <c r="AN52" s="16"/>
      <c r="AO52" s="16"/>
      <c r="AP52" s="16"/>
      <c r="AQ52" s="16"/>
      <c r="AR52" s="16"/>
      <c r="AS52" s="27"/>
    </row>
    <row r="53" spans="1:45">
      <c r="A53" s="28"/>
      <c r="B53" s="21"/>
      <c r="C53" s="21"/>
      <c r="D53" s="21"/>
      <c r="E53" s="21"/>
      <c r="F53" s="21"/>
      <c r="G53" s="21"/>
      <c r="H53" s="21"/>
      <c r="I53" s="21"/>
      <c r="J53" s="21"/>
      <c r="K53" s="21"/>
      <c r="L53" s="21"/>
      <c r="M53" s="21"/>
      <c r="N53" s="27"/>
      <c r="O53" s="28"/>
      <c r="P53" s="16"/>
      <c r="Q53" s="16"/>
      <c r="R53" s="16"/>
      <c r="S53" s="16"/>
      <c r="T53" s="16"/>
      <c r="U53" s="16"/>
      <c r="V53" s="27"/>
      <c r="W53" s="28"/>
      <c r="X53" s="57"/>
      <c r="Y53" s="57"/>
      <c r="Z53" s="57"/>
      <c r="AA53" s="57"/>
      <c r="AB53" s="57"/>
      <c r="AC53" s="57"/>
      <c r="AD53" s="57"/>
      <c r="AE53" s="57"/>
      <c r="AF53" s="57"/>
      <c r="AG53" s="57"/>
      <c r="AH53" s="57"/>
      <c r="AI53" s="57"/>
      <c r="AJ53" s="27"/>
      <c r="AK53" s="28"/>
      <c r="AL53" s="16"/>
      <c r="AM53" s="16"/>
      <c r="AN53" s="16"/>
      <c r="AO53" s="16"/>
      <c r="AP53" s="16"/>
      <c r="AQ53" s="16"/>
      <c r="AR53" s="16"/>
      <c r="AS53" s="27"/>
    </row>
    <row r="54" spans="1:45">
      <c r="A54" s="28"/>
      <c r="B54" s="21"/>
      <c r="C54" s="21"/>
      <c r="D54" s="21"/>
      <c r="E54" s="21"/>
      <c r="F54" s="21"/>
      <c r="G54" s="21"/>
      <c r="H54" s="21"/>
      <c r="I54" s="21"/>
      <c r="J54" s="21"/>
      <c r="K54" s="21"/>
      <c r="L54" s="21"/>
      <c r="M54" s="21"/>
      <c r="N54" s="27"/>
      <c r="O54" s="28"/>
      <c r="P54" s="16"/>
      <c r="Q54" s="16"/>
      <c r="R54" s="16"/>
      <c r="S54" s="16"/>
      <c r="T54" s="16"/>
      <c r="U54" s="16"/>
      <c r="V54" s="27"/>
      <c r="W54" s="28"/>
      <c r="X54" s="76"/>
      <c r="Y54" s="76"/>
      <c r="Z54" s="76"/>
      <c r="AA54" s="76"/>
      <c r="AB54" s="76"/>
      <c r="AC54" s="76"/>
      <c r="AD54" s="76"/>
      <c r="AE54" s="76"/>
      <c r="AF54" s="76"/>
      <c r="AG54" s="76"/>
      <c r="AH54" s="76"/>
      <c r="AI54" s="76"/>
      <c r="AJ54" s="27"/>
      <c r="AK54" s="28"/>
      <c r="AL54" s="16"/>
      <c r="AM54" s="16"/>
      <c r="AN54" s="16"/>
      <c r="AO54" s="16"/>
      <c r="AP54" s="16"/>
      <c r="AQ54" s="16"/>
      <c r="AR54" s="16"/>
      <c r="AS54" s="27"/>
    </row>
    <row r="55" spans="1:45">
      <c r="A55" s="29"/>
      <c r="B55" s="22"/>
      <c r="C55" s="22"/>
      <c r="D55" s="22"/>
      <c r="E55" s="22"/>
      <c r="F55" s="22"/>
      <c r="G55" s="22"/>
      <c r="H55" s="22"/>
      <c r="I55" s="22"/>
      <c r="J55" s="22"/>
      <c r="K55" s="22"/>
      <c r="L55" s="22"/>
      <c r="M55" s="22"/>
      <c r="N55" s="30"/>
      <c r="O55" s="29"/>
      <c r="P55" s="22"/>
      <c r="Q55" s="22"/>
      <c r="R55" s="22"/>
      <c r="S55" s="22"/>
      <c r="T55" s="22"/>
      <c r="U55" s="22"/>
      <c r="V55" s="30"/>
      <c r="W55" s="29"/>
      <c r="X55" s="78" t="s">
        <v>48</v>
      </c>
      <c r="Y55" s="78"/>
      <c r="Z55" s="78"/>
      <c r="AA55" s="78"/>
      <c r="AB55" s="78"/>
      <c r="AC55" s="78"/>
      <c r="AD55" s="78"/>
      <c r="AE55" s="78"/>
      <c r="AF55" s="78"/>
      <c r="AG55" s="78"/>
      <c r="AH55" s="78"/>
      <c r="AI55" s="78"/>
      <c r="AJ55" s="30"/>
      <c r="AK55" s="29"/>
      <c r="AL55" s="22"/>
      <c r="AM55" s="22"/>
      <c r="AN55" s="22"/>
      <c r="AO55" s="22"/>
      <c r="AP55" s="22"/>
      <c r="AQ55" s="22"/>
      <c r="AR55" s="22"/>
      <c r="AS55" s="30"/>
    </row>
    <row r="56" spans="1:45">
      <c r="A56" s="23" t="s">
        <v>38</v>
      </c>
      <c r="B56" s="21"/>
      <c r="C56" s="21"/>
      <c r="D56" s="24" t="s">
        <v>38</v>
      </c>
      <c r="E56" s="76"/>
      <c r="F56" s="76"/>
      <c r="G56" s="76"/>
      <c r="H56" s="76"/>
      <c r="I56" s="76"/>
      <c r="J56" s="75" t="s">
        <v>39</v>
      </c>
      <c r="K56" s="75"/>
      <c r="L56" s="76"/>
      <c r="M56" s="76"/>
      <c r="N56" s="25" t="s">
        <v>28</v>
      </c>
      <c r="O56" s="23"/>
      <c r="P56" s="24"/>
      <c r="Q56" s="24"/>
      <c r="R56" s="24"/>
      <c r="S56" s="24"/>
      <c r="T56" s="24"/>
      <c r="U56" s="24"/>
      <c r="V56" s="25"/>
      <c r="W56" s="23" t="s">
        <v>38</v>
      </c>
      <c r="X56" s="21"/>
      <c r="Y56" s="21"/>
      <c r="Z56" s="24" t="s">
        <v>38</v>
      </c>
      <c r="AA56" s="76"/>
      <c r="AB56" s="76"/>
      <c r="AC56" s="76"/>
      <c r="AD56" s="76"/>
      <c r="AE56" s="76"/>
      <c r="AF56" s="75" t="s">
        <v>39</v>
      </c>
      <c r="AG56" s="75"/>
      <c r="AH56" s="76"/>
      <c r="AI56" s="76"/>
      <c r="AJ56" s="25" t="s">
        <v>28</v>
      </c>
      <c r="AK56" s="23"/>
      <c r="AL56" s="24"/>
      <c r="AM56" s="24"/>
      <c r="AN56" s="24"/>
      <c r="AO56" s="24"/>
      <c r="AP56" s="24"/>
      <c r="AQ56" s="24"/>
      <c r="AR56" s="24"/>
      <c r="AS56" s="25"/>
    </row>
    <row r="57" spans="1:45">
      <c r="A57" s="26"/>
      <c r="B57" s="16" t="s">
        <v>46</v>
      </c>
      <c r="C57" s="16"/>
      <c r="D57" s="16"/>
      <c r="E57" s="16"/>
      <c r="F57" s="16"/>
      <c r="G57" s="16"/>
      <c r="H57" s="16"/>
      <c r="I57" s="16"/>
      <c r="J57" s="16"/>
      <c r="K57" s="16"/>
      <c r="L57" s="16"/>
      <c r="M57" s="16"/>
      <c r="N57" s="27"/>
      <c r="O57" s="28"/>
      <c r="P57" s="16"/>
      <c r="Q57" s="16"/>
      <c r="R57" s="16"/>
      <c r="S57" s="16"/>
      <c r="T57" s="16"/>
      <c r="U57" s="16"/>
      <c r="V57" s="27"/>
      <c r="W57" s="28"/>
      <c r="X57" s="57"/>
      <c r="Y57" s="57"/>
      <c r="Z57" s="57"/>
      <c r="AA57" s="57"/>
      <c r="AB57" s="57"/>
      <c r="AC57" s="57"/>
      <c r="AD57" s="57"/>
      <c r="AE57" s="57"/>
      <c r="AF57" s="57"/>
      <c r="AG57" s="57"/>
      <c r="AH57" s="57"/>
      <c r="AI57" s="57"/>
      <c r="AJ57" s="27"/>
      <c r="AK57" s="28"/>
      <c r="AL57" s="16"/>
      <c r="AM57" s="16"/>
      <c r="AN57" s="16"/>
      <c r="AO57" s="16"/>
      <c r="AP57" s="16"/>
      <c r="AQ57" s="16"/>
      <c r="AR57" s="16"/>
      <c r="AS57" s="27"/>
    </row>
    <row r="58" spans="1:45">
      <c r="A58" s="28"/>
      <c r="B58" s="22"/>
      <c r="C58" s="22"/>
      <c r="D58" s="22"/>
      <c r="E58" s="22"/>
      <c r="F58" s="22"/>
      <c r="G58" s="22"/>
      <c r="H58" s="22"/>
      <c r="I58" s="22"/>
      <c r="J58" s="22"/>
      <c r="K58" s="22"/>
      <c r="L58" s="22"/>
      <c r="M58" s="22"/>
      <c r="N58" s="27"/>
      <c r="O58" s="28"/>
      <c r="P58" s="16"/>
      <c r="Q58" s="16"/>
      <c r="R58" s="16"/>
      <c r="S58" s="16"/>
      <c r="T58" s="16"/>
      <c r="U58" s="16"/>
      <c r="V58" s="27"/>
      <c r="W58" s="28"/>
      <c r="X58" s="77" t="s">
        <v>47</v>
      </c>
      <c r="Y58" s="77"/>
      <c r="Z58" s="77"/>
      <c r="AA58" s="77"/>
      <c r="AB58" s="77"/>
      <c r="AC58" s="77"/>
      <c r="AD58" s="77"/>
      <c r="AE58" s="77"/>
      <c r="AF58" s="77"/>
      <c r="AG58" s="77"/>
      <c r="AH58" s="77"/>
      <c r="AI58" s="77"/>
      <c r="AJ58" s="27"/>
      <c r="AK58" s="28"/>
      <c r="AL58" s="16"/>
      <c r="AM58" s="16"/>
      <c r="AN58" s="16"/>
      <c r="AO58" s="16"/>
      <c r="AP58" s="16"/>
      <c r="AQ58" s="16"/>
      <c r="AR58" s="16"/>
      <c r="AS58" s="27"/>
    </row>
    <row r="59" spans="1:45">
      <c r="A59" s="28"/>
      <c r="B59" s="21"/>
      <c r="C59" s="21"/>
      <c r="D59" s="21"/>
      <c r="E59" s="21"/>
      <c r="F59" s="21"/>
      <c r="G59" s="21"/>
      <c r="H59" s="21"/>
      <c r="I59" s="21"/>
      <c r="J59" s="21"/>
      <c r="K59" s="21"/>
      <c r="L59" s="21"/>
      <c r="M59" s="21"/>
      <c r="N59" s="27"/>
      <c r="O59" s="28"/>
      <c r="P59" s="16"/>
      <c r="Q59" s="16"/>
      <c r="R59" s="16"/>
      <c r="S59" s="16"/>
      <c r="T59" s="16"/>
      <c r="U59" s="16"/>
      <c r="V59" s="27"/>
      <c r="W59" s="28"/>
      <c r="X59" s="57"/>
      <c r="Y59" s="57"/>
      <c r="Z59" s="57"/>
      <c r="AA59" s="57"/>
      <c r="AB59" s="57"/>
      <c r="AC59" s="57"/>
      <c r="AD59" s="57"/>
      <c r="AE59" s="57"/>
      <c r="AF59" s="57"/>
      <c r="AG59" s="57"/>
      <c r="AH59" s="57"/>
      <c r="AI59" s="57"/>
      <c r="AJ59" s="27"/>
      <c r="AK59" s="28"/>
      <c r="AL59" s="16"/>
      <c r="AM59" s="16"/>
      <c r="AN59" s="16"/>
      <c r="AO59" s="16"/>
      <c r="AP59" s="16"/>
      <c r="AQ59" s="16"/>
      <c r="AR59" s="16"/>
      <c r="AS59" s="27"/>
    </row>
    <row r="60" spans="1:45">
      <c r="A60" s="28"/>
      <c r="B60" s="21"/>
      <c r="C60" s="21"/>
      <c r="D60" s="21"/>
      <c r="E60" s="21"/>
      <c r="F60" s="21"/>
      <c r="G60" s="21"/>
      <c r="H60" s="21"/>
      <c r="I60" s="21"/>
      <c r="J60" s="21"/>
      <c r="K60" s="21"/>
      <c r="L60" s="21"/>
      <c r="M60" s="21"/>
      <c r="N60" s="27"/>
      <c r="O60" s="28"/>
      <c r="P60" s="16"/>
      <c r="Q60" s="16"/>
      <c r="R60" s="16"/>
      <c r="S60" s="16"/>
      <c r="T60" s="16"/>
      <c r="U60" s="16"/>
      <c r="V60" s="27"/>
      <c r="W60" s="28"/>
      <c r="X60" s="76"/>
      <c r="Y60" s="76"/>
      <c r="Z60" s="76"/>
      <c r="AA60" s="76"/>
      <c r="AB60" s="76"/>
      <c r="AC60" s="76"/>
      <c r="AD60" s="76"/>
      <c r="AE60" s="76"/>
      <c r="AF60" s="76"/>
      <c r="AG60" s="76"/>
      <c r="AH60" s="76"/>
      <c r="AI60" s="76"/>
      <c r="AJ60" s="27"/>
      <c r="AK60" s="28"/>
      <c r="AL60" s="16"/>
      <c r="AM60" s="16"/>
      <c r="AN60" s="16"/>
      <c r="AO60" s="16"/>
      <c r="AP60" s="16"/>
      <c r="AQ60" s="16"/>
      <c r="AR60" s="16"/>
      <c r="AS60" s="27"/>
    </row>
    <row r="61" spans="1:45">
      <c r="A61" s="29"/>
      <c r="B61" s="22"/>
      <c r="C61" s="22"/>
      <c r="D61" s="22"/>
      <c r="E61" s="22"/>
      <c r="F61" s="22"/>
      <c r="G61" s="22"/>
      <c r="H61" s="22"/>
      <c r="I61" s="22"/>
      <c r="J61" s="22"/>
      <c r="K61" s="22"/>
      <c r="L61" s="22"/>
      <c r="M61" s="22"/>
      <c r="N61" s="30"/>
      <c r="O61" s="29"/>
      <c r="P61" s="22"/>
      <c r="Q61" s="22"/>
      <c r="R61" s="22"/>
      <c r="S61" s="22"/>
      <c r="T61" s="22"/>
      <c r="U61" s="22"/>
      <c r="V61" s="30"/>
      <c r="W61" s="29"/>
      <c r="X61" s="78" t="s">
        <v>48</v>
      </c>
      <c r="Y61" s="78"/>
      <c r="Z61" s="78"/>
      <c r="AA61" s="78"/>
      <c r="AB61" s="78"/>
      <c r="AC61" s="78"/>
      <c r="AD61" s="78"/>
      <c r="AE61" s="78"/>
      <c r="AF61" s="78"/>
      <c r="AG61" s="78"/>
      <c r="AH61" s="78"/>
      <c r="AI61" s="78"/>
      <c r="AJ61" s="30"/>
      <c r="AK61" s="29"/>
      <c r="AL61" s="22"/>
      <c r="AM61" s="22"/>
      <c r="AN61" s="22"/>
      <c r="AO61" s="22"/>
      <c r="AP61" s="22"/>
      <c r="AQ61" s="22"/>
      <c r="AR61" s="22"/>
      <c r="AS61" s="30"/>
    </row>
    <row r="62" spans="1:4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1:45" ht="23.1" customHeight="1">
      <c r="A63" s="79" t="s">
        <v>49</v>
      </c>
      <c r="B63" s="79"/>
      <c r="C63" s="79"/>
      <c r="D63" s="79"/>
      <c r="E63" s="79"/>
      <c r="F63" s="79"/>
      <c r="G63" s="64" t="s">
        <v>50</v>
      </c>
      <c r="H63" s="64"/>
      <c r="I63" s="64"/>
      <c r="J63" s="64"/>
      <c r="K63" s="61" t="str">
        <f>MID(TEXT(INDEX(список1[],MATCH($A$12,список1[ФИО (краткое)]),17),"0;;;@"),1,2)</f>
        <v/>
      </c>
      <c r="L63" s="62"/>
      <c r="M63" s="62"/>
      <c r="N63" s="62"/>
      <c r="O63" s="63"/>
      <c r="P63" s="64" t="s">
        <v>51</v>
      </c>
      <c r="Q63" s="64"/>
      <c r="R63" s="61" t="str">
        <f>MID(TEXT(INDEX(список1[],MATCH($A$12,список1[ФИО (краткое)]),17),"0;;;@"),3,10)</f>
        <v/>
      </c>
      <c r="S63" s="62"/>
      <c r="T63" s="62"/>
      <c r="U63" s="62"/>
      <c r="V63" s="62"/>
      <c r="W63" s="62"/>
      <c r="X63" s="62"/>
      <c r="Y63" s="62"/>
      <c r="Z63" s="62"/>
      <c r="AA63" s="63"/>
      <c r="AB63" s="64" t="s">
        <v>52</v>
      </c>
      <c r="AC63" s="64"/>
      <c r="AD63" s="64"/>
      <c r="AE63" s="64"/>
      <c r="AF63" s="64"/>
      <c r="AG63" s="65"/>
      <c r="AH63" s="65"/>
      <c r="AI63" s="65"/>
      <c r="AJ63" s="65"/>
      <c r="AK63" s="65"/>
      <c r="AL63" s="65"/>
      <c r="AM63" s="65"/>
      <c r="AN63" s="65"/>
      <c r="AO63" s="65"/>
      <c r="AP63" s="65"/>
      <c r="AQ63" s="65"/>
      <c r="AR63" s="65"/>
      <c r="AS63" s="65"/>
    </row>
    <row r="64" spans="1:45">
      <c r="A64" s="31"/>
      <c r="B64" s="31"/>
      <c r="C64" s="31"/>
      <c r="D64" s="31"/>
      <c r="E64" s="31"/>
      <c r="F64" s="31"/>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1:45">
      <c r="A65" s="16" t="s">
        <v>53</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row>
    <row r="66" spans="1:4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row>
    <row r="67" spans="1:45">
      <c r="A67" s="61" t="s">
        <v>54</v>
      </c>
      <c r="B67" s="62"/>
      <c r="C67" s="62"/>
      <c r="D67" s="62"/>
      <c r="E67" s="62"/>
      <c r="F67" s="62"/>
      <c r="G67" s="63"/>
      <c r="H67" s="64" t="s">
        <v>55</v>
      </c>
      <c r="I67" s="64"/>
      <c r="J67" s="64"/>
      <c r="K67" s="64"/>
      <c r="L67" s="64"/>
      <c r="M67" s="64"/>
      <c r="N67" s="64"/>
      <c r="O67" s="64"/>
      <c r="P67" s="61" t="s">
        <v>56</v>
      </c>
      <c r="Q67" s="62"/>
      <c r="R67" s="62"/>
      <c r="S67" s="62"/>
      <c r="T67" s="62"/>
      <c r="U67" s="62"/>
      <c r="V67" s="62"/>
      <c r="W67" s="62"/>
      <c r="X67" s="62"/>
      <c r="Y67" s="63"/>
      <c r="Z67" s="64" t="s">
        <v>57</v>
      </c>
      <c r="AA67" s="64"/>
      <c r="AB67" s="64"/>
      <c r="AC67" s="64"/>
      <c r="AD67" s="64"/>
      <c r="AE67" s="64"/>
      <c r="AF67" s="64"/>
      <c r="AG67" s="64"/>
      <c r="AH67" s="64"/>
      <c r="AI67" s="64"/>
      <c r="AJ67" s="64"/>
      <c r="AK67" s="64"/>
      <c r="AL67" s="61" t="s">
        <v>58</v>
      </c>
      <c r="AM67" s="62"/>
      <c r="AN67" s="62"/>
      <c r="AO67" s="62"/>
      <c r="AP67" s="62"/>
      <c r="AQ67" s="62"/>
      <c r="AR67" s="62"/>
      <c r="AS67" s="63"/>
    </row>
    <row r="68" spans="1:4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row>
    <row r="69" spans="1:4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row>
    <row r="70" spans="1:4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row r="71" spans="1:4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row>
    <row r="72" spans="1:45">
      <c r="A72" s="58" t="s">
        <v>59</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row>
    <row r="73" spans="1:4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1:4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row>
    <row r="75" spans="1:45">
      <c r="A75" s="16"/>
      <c r="B75" s="16"/>
      <c r="C75" s="33" t="s">
        <v>60</v>
      </c>
      <c r="D75" s="57"/>
      <c r="E75" s="57"/>
      <c r="F75" s="57"/>
      <c r="G75" s="16" t="s">
        <v>61</v>
      </c>
      <c r="H75" s="57"/>
      <c r="I75" s="57"/>
      <c r="J75" s="57"/>
      <c r="K75" s="57"/>
      <c r="L75" s="57"/>
      <c r="M75" s="57"/>
      <c r="N75" s="57"/>
      <c r="O75" s="57"/>
      <c r="P75" s="57"/>
      <c r="Q75" s="57"/>
      <c r="R75" s="57"/>
      <c r="S75" s="60" t="s">
        <v>39</v>
      </c>
      <c r="T75" s="60"/>
      <c r="U75" s="57"/>
      <c r="V75" s="57"/>
      <c r="W75" s="57"/>
      <c r="X75" s="16" t="s">
        <v>28</v>
      </c>
      <c r="Y75" s="16"/>
      <c r="Z75" s="16"/>
      <c r="AA75" s="16"/>
      <c r="AB75" s="16"/>
      <c r="AC75" s="16"/>
      <c r="AD75" s="16"/>
      <c r="AE75" s="16"/>
      <c r="AF75" s="16"/>
      <c r="AG75" s="16"/>
      <c r="AH75" s="16"/>
      <c r="AI75" s="16"/>
      <c r="AJ75" s="16"/>
      <c r="AK75" s="16"/>
      <c r="AL75" s="16"/>
      <c r="AM75" s="16"/>
      <c r="AN75" s="16"/>
      <c r="AO75" s="16"/>
      <c r="AP75" s="16"/>
      <c r="AQ75" s="16"/>
      <c r="AR75" s="16"/>
      <c r="AS75" s="16"/>
    </row>
    <row r="76" spans="1:4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row>
    <row r="77" spans="1:4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1:4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1:4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row>
    <row r="80" spans="1:4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row>
    <row r="81" spans="1:4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1:4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1:4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row>
    <row r="84" spans="1:4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row>
    <row r="85" spans="1:4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row>
    <row r="86" spans="1:4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row>
    <row r="87" spans="1:4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row>
    <row r="88" spans="1:4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row>
    <row r="89" spans="1:4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row>
    <row r="90" spans="1:4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row>
    <row r="91" spans="1:4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row>
    <row r="92" spans="1:4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row>
    <row r="93" spans="1:4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1:4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row>
    <row r="95" spans="1:4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row>
    <row r="96" spans="1:4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row>
    <row r="97" spans="1:4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row>
    <row r="98" spans="1:4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row>
    <row r="99" spans="1:4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1:4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row>
    <row r="101" spans="1:4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row>
    <row r="102" spans="1:4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row>
    <row r="103" spans="1:4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row>
    <row r="104" spans="1:4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row>
    <row r="105" spans="1:4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row>
    <row r="106" spans="1:4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row>
    <row r="107" spans="1:4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row>
    <row r="108" spans="1:4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row>
    <row r="109" spans="1:4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row>
    <row r="110" spans="1:4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row>
    <row r="111" spans="1:4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row>
    <row r="112" spans="1:4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row>
    <row r="113" spans="1:4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row>
    <row r="114" spans="1:4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row>
    <row r="115" spans="1:4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row>
    <row r="116" spans="1:4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row>
    <row r="117" spans="1:4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row>
    <row r="118" spans="1:4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row>
    <row r="119" spans="1:4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row>
    <row r="120" spans="1:4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row>
    <row r="121" spans="1:4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row>
    <row r="122" spans="1:4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row>
    <row r="123" spans="1:4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row>
    <row r="124" spans="1:4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row>
    <row r="125" spans="1:4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row>
    <row r="126" spans="1:4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row>
    <row r="127" spans="1:4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row>
    <row r="128" spans="1:4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row>
    <row r="129" spans="1:4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row>
    <row r="130" spans="1:4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row>
    <row r="131" spans="1:4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row>
    <row r="132" spans="1:4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row>
    <row r="133" spans="1:4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row>
    <row r="134" spans="1:4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row>
    <row r="135" spans="1:4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row>
    <row r="136" spans="1:4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row>
    <row r="137" spans="1:4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row>
    <row r="138" spans="1:4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row>
    <row r="139" spans="1:4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row>
    <row r="140" spans="1:4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row>
    <row r="141" spans="1:4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row>
    <row r="142" spans="1:4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row>
    <row r="143" spans="1:4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row>
    <row r="144" spans="1:4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row>
    <row r="145" spans="1:4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row>
    <row r="146" spans="1:4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row>
    <row r="147" spans="1:4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row>
    <row r="148" spans="1:4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row>
    <row r="149" spans="1:4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row>
    <row r="150" spans="1:4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row>
    <row r="151" spans="1:4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row>
    <row r="152" spans="1:4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row>
    <row r="153" spans="1:4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row>
    <row r="154" spans="1:4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row>
    <row r="155" spans="1:4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row>
    <row r="156" spans="1:4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row>
    <row r="157" spans="1:4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row>
    <row r="158" spans="1:4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row>
    <row r="159" spans="1:4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row>
    <row r="160" spans="1:4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row>
    <row r="161" spans="1:4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row>
    <row r="162" spans="1:4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row>
    <row r="163" spans="1:4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row>
    <row r="164" spans="1:4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row>
    <row r="165" spans="1:4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row>
    <row r="166" spans="1:4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row>
    <row r="167" spans="1:4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row>
    <row r="168" spans="1:4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row>
    <row r="169" spans="1:4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row>
    <row r="170" spans="1:4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row>
    <row r="171" spans="1:4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row>
    <row r="172" spans="1:4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row>
    <row r="173" spans="1:4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row>
    <row r="174" spans="1:4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row>
  </sheetData>
  <mergeCells count="93">
    <mergeCell ref="AA28:AS28"/>
    <mergeCell ref="A12:AS12"/>
    <mergeCell ref="A13:AS13"/>
    <mergeCell ref="O1:U1"/>
    <mergeCell ref="AA1:AE1"/>
    <mergeCell ref="AK1:AS1"/>
    <mergeCell ref="AI8:AS8"/>
    <mergeCell ref="G8:K8"/>
    <mergeCell ref="C4:H4"/>
    <mergeCell ref="T4:Z4"/>
    <mergeCell ref="A10:K11"/>
    <mergeCell ref="L11:AH11"/>
    <mergeCell ref="AI10:AS11"/>
    <mergeCell ref="AL4:AR4"/>
    <mergeCell ref="F1:I1"/>
    <mergeCell ref="W3:AC3"/>
    <mergeCell ref="I15:AP15"/>
    <mergeCell ref="H14:AC14"/>
    <mergeCell ref="AF14:AP14"/>
    <mergeCell ref="A18:AS18"/>
    <mergeCell ref="A17:AS17"/>
    <mergeCell ref="J35:AS35"/>
    <mergeCell ref="A20:AS20"/>
    <mergeCell ref="A21:AS21"/>
    <mergeCell ref="N22:W22"/>
    <mergeCell ref="X22:AS22"/>
    <mergeCell ref="A23:AS23"/>
    <mergeCell ref="A24:AS24"/>
    <mergeCell ref="A29:AS29"/>
    <mergeCell ref="A30:AS30"/>
    <mergeCell ref="A31:AS31"/>
    <mergeCell ref="A32:AS32"/>
    <mergeCell ref="AB33:AS33"/>
    <mergeCell ref="L25:AS25"/>
    <mergeCell ref="A26:AS26"/>
    <mergeCell ref="A27:AS27"/>
    <mergeCell ref="X61:AI61"/>
    <mergeCell ref="S39:AF39"/>
    <mergeCell ref="A63:F63"/>
    <mergeCell ref="B37:E37"/>
    <mergeCell ref="H37:K37"/>
    <mergeCell ref="O37:Q37"/>
    <mergeCell ref="S37:AC37"/>
    <mergeCell ref="AD37:AE37"/>
    <mergeCell ref="AF37:AG37"/>
    <mergeCell ref="G63:J63"/>
    <mergeCell ref="AH56:AI56"/>
    <mergeCell ref="X57:AI57"/>
    <mergeCell ref="X58:AI58"/>
    <mergeCell ref="X59:AI59"/>
    <mergeCell ref="X60:AI60"/>
    <mergeCell ref="E56:I56"/>
    <mergeCell ref="J56:K56"/>
    <mergeCell ref="L56:M56"/>
    <mergeCell ref="AA56:AE56"/>
    <mergeCell ref="AF56:AG56"/>
    <mergeCell ref="X51:AI51"/>
    <mergeCell ref="X52:AI52"/>
    <mergeCell ref="X55:AI55"/>
    <mergeCell ref="X53:AI53"/>
    <mergeCell ref="X54:AI54"/>
    <mergeCell ref="A47:N49"/>
    <mergeCell ref="W47:AJ49"/>
    <mergeCell ref="AK47:AS49"/>
    <mergeCell ref="O47:V49"/>
    <mergeCell ref="J50:K50"/>
    <mergeCell ref="E50:I50"/>
    <mergeCell ref="L50:M50"/>
    <mergeCell ref="AA50:AE50"/>
    <mergeCell ref="AF50:AG50"/>
    <mergeCell ref="AH50:AI50"/>
    <mergeCell ref="AL68:AS68"/>
    <mergeCell ref="K63:O63"/>
    <mergeCell ref="P63:Q63"/>
    <mergeCell ref="AB63:AF63"/>
    <mergeCell ref="R63:AA63"/>
    <mergeCell ref="AG63:AS63"/>
    <mergeCell ref="Q19:AS19"/>
    <mergeCell ref="A71:AS71"/>
    <mergeCell ref="A72:AS72"/>
    <mergeCell ref="D75:F75"/>
    <mergeCell ref="H75:R75"/>
    <mergeCell ref="S75:T75"/>
    <mergeCell ref="U75:W75"/>
    <mergeCell ref="A67:G67"/>
    <mergeCell ref="H67:O67"/>
    <mergeCell ref="P67:Y67"/>
    <mergeCell ref="Z67:AK67"/>
    <mergeCell ref="AL67:AS67"/>
    <mergeCell ref="A68:G68"/>
    <mergeCell ref="H68:O68"/>
    <mergeCell ref="P68:Y68"/>
    <mergeCell ref="Z68:AK68"/>
  </mergeCells>
  <dataValidations count="1">
    <dataValidation type="list" allowBlank="1" showInputMessage="1" showErrorMessage="1" sqref="A12:AS12">
      <formula1>INDIRECT("список1[ФИО (краткое)]")</formula1>
    </dataValidation>
  </dataValidations>
  <pageMargins left="0" right="0" top="0" bottom="0" header="0" footer="0"/>
  <pageSetup paperSize="11" scale="90" orientation="portrait" verticalDpi="0" r:id="rId1"/>
</worksheet>
</file>

<file path=xl/worksheets/sheet2.xml><?xml version="1.0" encoding="utf-8"?>
<worksheet xmlns="http://schemas.openxmlformats.org/spreadsheetml/2006/main" xmlns:r="http://schemas.openxmlformats.org/officeDocument/2006/relationships">
  <sheetPr codeName="Лист2"/>
  <dimension ref="A1:W5"/>
  <sheetViews>
    <sheetView topLeftCell="G3" zoomScale="85" zoomScaleNormal="85" workbookViewId="0">
      <selection activeCell="W3" sqref="W3"/>
    </sheetView>
  </sheetViews>
  <sheetFormatPr defaultRowHeight="14"/>
  <cols>
    <col min="3" max="3" width="9.8984375" customWidth="1"/>
    <col min="4" max="4" width="11" customWidth="1"/>
    <col min="5" max="5" width="10.796875" customWidth="1"/>
    <col min="6" max="6" width="11.3984375" customWidth="1"/>
    <col min="7" max="7" width="9.796875" bestFit="1" customWidth="1"/>
    <col min="9" max="9" width="13.796875" customWidth="1"/>
    <col min="10" max="10" width="10.19921875" customWidth="1"/>
    <col min="12" max="12" width="11.3984375" customWidth="1"/>
    <col min="14" max="14" width="10.19921875" customWidth="1"/>
    <col min="15" max="15" width="18.296875" customWidth="1"/>
    <col min="16" max="16" width="12.5" customWidth="1"/>
    <col min="18" max="18" width="23.796875" customWidth="1"/>
    <col min="19" max="19" width="13.8984375" customWidth="1"/>
    <col min="20" max="20" width="10.8984375" customWidth="1"/>
    <col min="21" max="21" width="12.796875" customWidth="1"/>
    <col min="22" max="22" width="18.296875" customWidth="1"/>
    <col min="23" max="23" width="15.19921875" customWidth="1"/>
  </cols>
  <sheetData>
    <row r="1" spans="1:23">
      <c r="A1" s="37" t="s">
        <v>62</v>
      </c>
      <c r="B1" s="38" t="s">
        <v>63</v>
      </c>
      <c r="C1" s="38" t="s">
        <v>64</v>
      </c>
      <c r="D1" s="38" t="s">
        <v>65</v>
      </c>
      <c r="E1" s="38" t="s">
        <v>66</v>
      </c>
      <c r="F1" s="38" t="s">
        <v>67</v>
      </c>
      <c r="G1" s="38" t="s">
        <v>68</v>
      </c>
      <c r="H1" s="38" t="s">
        <v>69</v>
      </c>
      <c r="I1" s="38" t="s">
        <v>70</v>
      </c>
      <c r="J1" s="38" t="s">
        <v>18</v>
      </c>
      <c r="K1" s="38" t="s">
        <v>71</v>
      </c>
      <c r="L1" s="38" t="s">
        <v>72</v>
      </c>
      <c r="M1" s="38" t="s">
        <v>111</v>
      </c>
      <c r="N1" s="38" t="s">
        <v>16</v>
      </c>
      <c r="O1" s="38" t="s">
        <v>73</v>
      </c>
      <c r="P1" s="38" t="s">
        <v>17</v>
      </c>
      <c r="Q1" s="38" t="s">
        <v>10</v>
      </c>
      <c r="R1" s="38" t="s">
        <v>74</v>
      </c>
      <c r="S1" s="38" t="s">
        <v>75</v>
      </c>
      <c r="T1" s="38" t="s">
        <v>112</v>
      </c>
      <c r="U1" s="38" t="s">
        <v>76</v>
      </c>
      <c r="V1" s="38" t="s">
        <v>77</v>
      </c>
      <c r="W1" s="39" t="s">
        <v>78</v>
      </c>
    </row>
    <row r="2" spans="1:23" ht="409.45">
      <c r="A2" s="34">
        <v>1</v>
      </c>
      <c r="B2" s="1" t="s">
        <v>79</v>
      </c>
      <c r="C2" s="2" t="s">
        <v>80</v>
      </c>
      <c r="D2" s="3" t="s">
        <v>81</v>
      </c>
      <c r="E2" s="3" t="str">
        <f>[ФИО (краткое)]</f>
        <v xml:space="preserve">Абдуллина Алена Валерьевна </v>
      </c>
      <c r="F2" s="2" t="s">
        <v>82</v>
      </c>
      <c r="G2" s="4" t="s">
        <v>114</v>
      </c>
      <c r="H2" s="5" t="s">
        <v>83</v>
      </c>
      <c r="I2" s="6"/>
      <c r="J2" s="6"/>
      <c r="K2" s="6">
        <f t="shared" ref="K2:K5" ca="1" si="0">YEAR(TODAY())-YEAR(C2)</f>
        <v>2</v>
      </c>
      <c r="L2" s="6"/>
      <c r="M2" s="6"/>
      <c r="N2" s="7"/>
      <c r="O2" s="7"/>
      <c r="P2" s="7"/>
      <c r="Q2" s="7"/>
      <c r="R2" s="7"/>
      <c r="S2" s="7"/>
      <c r="T2" s="7"/>
      <c r="U2" s="7"/>
      <c r="V2" s="7"/>
      <c r="W2" s="101" t="s">
        <v>115</v>
      </c>
    </row>
    <row r="3" spans="1:23" ht="18.3">
      <c r="A3" s="34">
        <v>2</v>
      </c>
      <c r="B3" s="1" t="s">
        <v>84</v>
      </c>
      <c r="C3" s="8" t="s">
        <v>85</v>
      </c>
      <c r="D3" s="9" t="s">
        <v>86</v>
      </c>
      <c r="E3" s="9">
        <v>1990</v>
      </c>
      <c r="F3" s="10" t="s">
        <v>87</v>
      </c>
      <c r="G3" s="4" t="s">
        <v>88</v>
      </c>
      <c r="H3" s="5" t="s">
        <v>89</v>
      </c>
      <c r="I3" s="11" t="s">
        <v>90</v>
      </c>
      <c r="J3" s="12" t="s">
        <v>91</v>
      </c>
      <c r="K3" s="6">
        <f t="shared" ca="1" si="0"/>
        <v>2</v>
      </c>
      <c r="L3" s="13"/>
      <c r="M3" s="6"/>
      <c r="N3" s="6" t="s">
        <v>92</v>
      </c>
      <c r="O3" s="6"/>
      <c r="P3" s="6" t="s">
        <v>93</v>
      </c>
      <c r="Q3" s="6" t="s">
        <v>94</v>
      </c>
      <c r="R3" s="14" t="s">
        <v>95</v>
      </c>
      <c r="S3" s="14" t="s">
        <v>96</v>
      </c>
      <c r="T3" s="14" t="s">
        <v>97</v>
      </c>
      <c r="U3" s="14">
        <v>2</v>
      </c>
      <c r="V3" s="6"/>
      <c r="W3" s="36"/>
    </row>
    <row r="4" spans="1:23" ht="18.3">
      <c r="A4" s="34">
        <v>3</v>
      </c>
      <c r="B4" s="1" t="s">
        <v>98</v>
      </c>
      <c r="C4" s="2" t="s">
        <v>99</v>
      </c>
      <c r="D4" s="3" t="s">
        <v>100</v>
      </c>
      <c r="E4" s="3"/>
      <c r="F4" s="2" t="s">
        <v>101</v>
      </c>
      <c r="G4" s="4" t="s">
        <v>88</v>
      </c>
      <c r="H4" s="5" t="s">
        <v>83</v>
      </c>
      <c r="I4" s="6"/>
      <c r="J4" s="6"/>
      <c r="K4" s="6">
        <f t="shared" ca="1" si="0"/>
        <v>14</v>
      </c>
      <c r="L4" s="6"/>
      <c r="M4" s="6"/>
      <c r="N4" s="6"/>
      <c r="O4" s="6"/>
      <c r="P4" s="15"/>
      <c r="Q4" s="6"/>
      <c r="R4" s="6"/>
      <c r="S4" s="6"/>
      <c r="T4" s="6"/>
      <c r="U4" s="6"/>
      <c r="V4" s="15"/>
      <c r="W4" s="35"/>
    </row>
    <row r="5" spans="1:23" ht="73.099999999999994">
      <c r="A5" s="40">
        <v>4</v>
      </c>
      <c r="B5" s="41" t="s">
        <v>102</v>
      </c>
      <c r="C5" s="42" t="s">
        <v>103</v>
      </c>
      <c r="D5" s="43" t="s">
        <v>104</v>
      </c>
      <c r="E5" s="43">
        <v>1992</v>
      </c>
      <c r="F5" s="44" t="s">
        <v>105</v>
      </c>
      <c r="G5" s="45" t="s">
        <v>106</v>
      </c>
      <c r="H5" s="46" t="s">
        <v>89</v>
      </c>
      <c r="I5" s="47" t="s">
        <v>107</v>
      </c>
      <c r="J5" s="48" t="s">
        <v>108</v>
      </c>
      <c r="K5" s="49">
        <f t="shared" ca="1" si="0"/>
        <v>3</v>
      </c>
      <c r="L5" s="50"/>
      <c r="M5" s="49"/>
      <c r="N5" s="49" t="s">
        <v>92</v>
      </c>
      <c r="O5" s="49"/>
      <c r="P5" s="49" t="s">
        <v>109</v>
      </c>
      <c r="Q5" s="49"/>
      <c r="R5" s="51"/>
      <c r="S5" s="51" t="s">
        <v>110</v>
      </c>
      <c r="T5" s="52"/>
      <c r="U5" s="52"/>
      <c r="V5" s="49"/>
      <c r="W5" s="53"/>
    </row>
  </sheetData>
  <pageMargins left="0.7" right="0.7" top="0.75" bottom="0.75" header="0.3" footer="0.3"/>
  <pageSetup paperSize="9"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sheetPr codeName="Лист3"/>
  <dimension ref="A1"/>
  <sheetViews>
    <sheetView workbookViewId="0"/>
  </sheetViews>
  <sheetFormatPr defaultRowHeight="1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Карточка</vt:lpstr>
      <vt:lpstr>Список</vt:lpstr>
      <vt:lpstr>Лист3</vt:lpstr>
      <vt:lpstr>Карточка!Область_печати</vt:lpstr>
    </vt:vector>
  </TitlesOfParts>
  <Company>_</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AMINOS</cp:lastModifiedBy>
  <cp:lastPrinted>2014-05-19T04:13:07Z</cp:lastPrinted>
  <dcterms:created xsi:type="dcterms:W3CDTF">2014-05-15T21:53:18Z</dcterms:created>
  <dcterms:modified xsi:type="dcterms:W3CDTF">2014-05-19T04:15:32Z</dcterms:modified>
</cp:coreProperties>
</file>