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7440" windowHeight="4860" tabRatio="733"/>
  </bookViews>
  <sheets>
    <sheet name="Циклирование" sheetId="7" r:id="rId1"/>
  </sheets>
  <calcPr calcId="124519"/>
</workbook>
</file>

<file path=xl/calcChain.xml><?xml version="1.0" encoding="utf-8"?>
<calcChain xmlns="http://schemas.openxmlformats.org/spreadsheetml/2006/main">
  <c r="W52" i="7"/>
  <c r="W51"/>
  <c r="W58"/>
  <c r="W57"/>
  <c r="W54"/>
  <c r="W55"/>
  <c r="T27"/>
  <c r="S27"/>
  <c r="R27"/>
  <c r="O29"/>
  <c r="O30"/>
  <c r="O31"/>
  <c r="O28"/>
  <c r="O27"/>
  <c r="N31"/>
  <c r="N30"/>
  <c r="N29"/>
  <c r="N28"/>
  <c r="N27"/>
  <c r="F31"/>
  <c r="E31" s="1"/>
  <c r="D31" s="1"/>
  <c r="F30"/>
  <c r="E30" s="1"/>
  <c r="D30" s="1"/>
  <c r="F29"/>
  <c r="E29" s="1"/>
  <c r="D29" s="1"/>
  <c r="F28"/>
  <c r="E28" s="1"/>
  <c r="D28" s="1"/>
  <c r="F27"/>
  <c r="E27" s="1"/>
  <c r="D27" s="1"/>
</calcChain>
</file>

<file path=xl/sharedStrings.xml><?xml version="1.0" encoding="utf-8"?>
<sst xmlns="http://schemas.openxmlformats.org/spreadsheetml/2006/main" count="29" uniqueCount="19">
  <si>
    <t>k</t>
  </si>
  <si>
    <t>Материал-цемент</t>
  </si>
  <si>
    <t>Число циклов до разрушения</t>
  </si>
  <si>
    <t>ДИ</t>
  </si>
  <si>
    <t>Полимер+
RelyX ARC</t>
  </si>
  <si>
    <t>Титан+
GC Fuji Plus</t>
  </si>
  <si>
    <t>Оксид циркония+
GC Fuji Plus</t>
  </si>
  <si>
    <t>Титановый сплав+
GC Fuji Plus</t>
  </si>
  <si>
    <t>Полимер+
Variolink N</t>
  </si>
  <si>
    <t>Титановый сплав+
Multilink N</t>
  </si>
  <si>
    <t>Оксид циркония+
Multilink N</t>
  </si>
  <si>
    <t>Материал+цемент</t>
  </si>
  <si>
    <t>Число циклов до отрыва шины</t>
  </si>
  <si>
    <t>СТ.ОТКЛ.</t>
  </si>
  <si>
    <t>СРЕДН.</t>
  </si>
  <si>
    <t>j</t>
  </si>
  <si>
    <t>http://www-users.york.ac.uk/~mb55/intro/cicent.htm</t>
  </si>
  <si>
    <t>Patients1</t>
  </si>
  <si>
    <t>Patients2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</si>
</sst>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3" tint="0.3999755851924192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CC00"/>
      <color rgb="FFFF9999"/>
      <color rgb="FFBF8F00"/>
      <color rgb="FF0070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Циклирование!$B$2</c:f>
              <c:strCache>
                <c:ptCount val="1"/>
                <c:pt idx="0">
                  <c:v>Число циклов до разрушения</c:v>
                </c:pt>
              </c:strCache>
            </c:strRef>
          </c:tx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rgbClr val="00CC00"/>
              </a:solidFill>
            </c:spPr>
          </c:dPt>
          <c:errBars>
            <c:errBarType val="both"/>
            <c:errValType val="cust"/>
            <c:plus>
              <c:numRef>
                <c:f>Циклирование!$C$3:$C$5</c:f>
                <c:numCache>
                  <c:formatCode>General</c:formatCode>
                  <c:ptCount val="3"/>
                  <c:pt idx="0">
                    <c:v>10000</c:v>
                  </c:pt>
                  <c:pt idx="1">
                    <c:v>15000</c:v>
                  </c:pt>
                  <c:pt idx="2">
                    <c:v>21000</c:v>
                  </c:pt>
                </c:numCache>
              </c:numRef>
            </c:plus>
            <c:minus>
              <c:numRef>
                <c:f>Циклирование!$C$3:$C$5</c:f>
                <c:numCache>
                  <c:formatCode>General</c:formatCode>
                  <c:ptCount val="3"/>
                  <c:pt idx="0">
                    <c:v>10000</c:v>
                  </c:pt>
                  <c:pt idx="1">
                    <c:v>15000</c:v>
                  </c:pt>
                  <c:pt idx="2">
                    <c:v>21000</c:v>
                  </c:pt>
                </c:numCache>
              </c:numRef>
            </c:minus>
          </c:errBars>
          <c:cat>
            <c:strRef>
              <c:f>Циклирование!$A$3:$A$5</c:f>
              <c:strCache>
                <c:ptCount val="3"/>
                <c:pt idx="0">
                  <c:v>Полимер+
RelyX ARC</c:v>
                </c:pt>
                <c:pt idx="1">
                  <c:v>Титан+
GC Fuji Plus</c:v>
                </c:pt>
                <c:pt idx="2">
                  <c:v>Оксид циркония+
GC Fuji Plus</c:v>
                </c:pt>
              </c:strCache>
            </c:strRef>
          </c:cat>
          <c:val>
            <c:numRef>
              <c:f>Циклирование!$B$3:$B$5</c:f>
              <c:numCache>
                <c:formatCode>General</c:formatCode>
                <c:ptCount val="3"/>
                <c:pt idx="0">
                  <c:v>368245</c:v>
                </c:pt>
                <c:pt idx="1">
                  <c:v>443540</c:v>
                </c:pt>
                <c:pt idx="2">
                  <c:v>481345</c:v>
                </c:pt>
              </c:numCache>
            </c:numRef>
          </c:val>
        </c:ser>
        <c:axId val="149861888"/>
        <c:axId val="149863424"/>
      </c:barChart>
      <c:catAx>
        <c:axId val="149861888"/>
        <c:scaling>
          <c:orientation val="minMax"/>
        </c:scaling>
        <c:axPos val="b"/>
        <c:tickLblPos val="nextTo"/>
        <c:crossAx val="149863424"/>
        <c:crosses val="autoZero"/>
        <c:auto val="1"/>
        <c:lblAlgn val="ctr"/>
        <c:lblOffset val="100"/>
      </c:catAx>
      <c:valAx>
        <c:axId val="149863424"/>
        <c:scaling>
          <c:orientation val="minMax"/>
          <c:max val="500000"/>
        </c:scaling>
        <c:axPos val="l"/>
        <c:majorGridlines/>
        <c:numFmt formatCode="General" sourceLinked="1"/>
        <c:tickLblPos val="nextTo"/>
        <c:crossAx val="149861888"/>
        <c:crosses val="autoZero"/>
        <c:crossBetween val="between"/>
        <c:majorUnit val="100000"/>
        <c:minorUnit val="20000"/>
      </c:valAx>
      <c:dTable>
        <c:showHorzBorder val="1"/>
        <c:showVertBorder val="1"/>
        <c:showOutline val="1"/>
      </c:dTable>
      <c:spPr>
        <a:ln>
          <a:solidFill>
            <a:schemeClr val="accent1"/>
          </a:solidFill>
        </a:ln>
      </c:spPr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Циклирование!$B$2</c:f>
              <c:strCache>
                <c:ptCount val="1"/>
                <c:pt idx="0">
                  <c:v>Число циклов до разрушения</c:v>
                </c:pt>
              </c:strCache>
            </c:strRef>
          </c:tx>
          <c:errBars>
            <c:errBarType val="both"/>
            <c:errValType val="cust"/>
            <c:plus>
              <c:numRef>
                <c:f>Циклирование!$C$3:$C$5</c:f>
                <c:numCache>
                  <c:formatCode>General</c:formatCode>
                  <c:ptCount val="3"/>
                  <c:pt idx="0">
                    <c:v>10000</c:v>
                  </c:pt>
                  <c:pt idx="1">
                    <c:v>15000</c:v>
                  </c:pt>
                  <c:pt idx="2">
                    <c:v>21000</c:v>
                  </c:pt>
                </c:numCache>
              </c:numRef>
            </c:plus>
            <c:minus>
              <c:numRef>
                <c:f>Циклирование!$C$3:$C$5</c:f>
                <c:numCache>
                  <c:formatCode>General</c:formatCode>
                  <c:ptCount val="3"/>
                  <c:pt idx="0">
                    <c:v>10000</c:v>
                  </c:pt>
                  <c:pt idx="1">
                    <c:v>15000</c:v>
                  </c:pt>
                  <c:pt idx="2">
                    <c:v>21000</c:v>
                  </c:pt>
                </c:numCache>
              </c:numRef>
            </c:minus>
          </c:errBars>
          <c:cat>
            <c:strRef>
              <c:f>Циклирование!$A$3:$A$5</c:f>
              <c:strCache>
                <c:ptCount val="3"/>
                <c:pt idx="0">
                  <c:v>Полимер+
RelyX ARC</c:v>
                </c:pt>
                <c:pt idx="1">
                  <c:v>Титан+
GC Fuji Plus</c:v>
                </c:pt>
                <c:pt idx="2">
                  <c:v>Оксид циркония+
GC Fuji Plus</c:v>
                </c:pt>
              </c:strCache>
            </c:strRef>
          </c:cat>
          <c:val>
            <c:numRef>
              <c:f>Циклирование!$B$3:$B$5</c:f>
              <c:numCache>
                <c:formatCode>General</c:formatCode>
                <c:ptCount val="3"/>
                <c:pt idx="0">
                  <c:v>368245</c:v>
                </c:pt>
                <c:pt idx="1">
                  <c:v>443540</c:v>
                </c:pt>
                <c:pt idx="2">
                  <c:v>481345</c:v>
                </c:pt>
              </c:numCache>
            </c:numRef>
          </c:val>
        </c:ser>
        <c:axId val="150032384"/>
        <c:axId val="150033920"/>
      </c:barChart>
      <c:catAx>
        <c:axId val="150032384"/>
        <c:scaling>
          <c:orientation val="minMax"/>
        </c:scaling>
        <c:axPos val="b"/>
        <c:tickLblPos val="nextTo"/>
        <c:crossAx val="150033920"/>
        <c:crosses val="autoZero"/>
        <c:auto val="1"/>
        <c:lblAlgn val="ctr"/>
        <c:lblOffset val="100"/>
      </c:catAx>
      <c:valAx>
        <c:axId val="150033920"/>
        <c:scaling>
          <c:orientation val="minMax"/>
          <c:max val="500000"/>
        </c:scaling>
        <c:axPos val="l"/>
        <c:majorGridlines/>
        <c:numFmt formatCode="General" sourceLinked="1"/>
        <c:tickLblPos val="nextTo"/>
        <c:crossAx val="150032384"/>
        <c:crosses val="autoZero"/>
        <c:crossBetween val="between"/>
        <c:majorUnit val="100000"/>
        <c:minorUnit val="20000"/>
      </c:valAx>
      <c:dTable>
        <c:showHorzBorder val="1"/>
        <c:showVertBorder val="1"/>
        <c:showOutline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900"/>
            </a:pPr>
            <a:r>
              <a:rPr lang="ru-RU" sz="900" b="0">
                <a:latin typeface="Arial" pitchFamily="34" charset="0"/>
                <a:cs typeface="Arial" pitchFamily="34" charset="0"/>
              </a:rPr>
              <a:t>Стеклоиономерные цементы</a:t>
            </a:r>
          </a:p>
        </c:rich>
      </c:tx>
      <c:layout>
        <c:manualLayout>
          <c:xMode val="edge"/>
          <c:yMode val="edge"/>
          <c:x val="0.34823682753941482"/>
          <c:y val="0.440376140967772"/>
        </c:manualLayout>
      </c:layout>
      <c:overlay val="1"/>
      <c:spPr>
        <a:solidFill>
          <a:schemeClr val="bg1"/>
        </a:solidFill>
      </c:spPr>
    </c:title>
    <c:plotArea>
      <c:layout>
        <c:manualLayout>
          <c:layoutTarget val="inner"/>
          <c:xMode val="edge"/>
          <c:yMode val="edge"/>
          <c:x val="0.35062983347817306"/>
          <c:y val="4.8201786725572945E-2"/>
          <c:w val="0.649370166521828"/>
          <c:h val="0.67497686483433561"/>
        </c:manualLayout>
      </c:layout>
      <c:barChart>
        <c:barDir val="col"/>
        <c:grouping val="clustered"/>
        <c:ser>
          <c:idx val="0"/>
          <c:order val="0"/>
          <c:tx>
            <c:strRef>
              <c:f>Циклирование!$B$26</c:f>
              <c:strCache>
                <c:ptCount val="1"/>
                <c:pt idx="0">
                  <c:v>Число циклов до отрыва шины</c:v>
                </c:pt>
              </c:strCache>
            </c:strRef>
          </c:tx>
          <c:spPr>
            <a:ln>
              <a:noFill/>
            </a:ln>
          </c:spPr>
          <c:dPt>
            <c:idx val="2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dPt>
          <c:dPt>
            <c:idx val="3"/>
            <c:spPr>
              <a:solidFill>
                <a:srgbClr val="1F497D">
                  <a:lumMod val="75000"/>
                </a:srgbClr>
              </a:solidFill>
              <a:ln>
                <a:noFill/>
              </a:ln>
            </c:spPr>
          </c:dPt>
          <c:dPt>
            <c:idx val="4"/>
            <c:spPr>
              <a:solidFill>
                <a:srgbClr val="1F497D">
                  <a:lumMod val="75000"/>
                </a:srgbClr>
              </a:solidFill>
              <a:ln>
                <a:noFill/>
              </a:ln>
            </c:spPr>
          </c:dPt>
          <c:errBars>
            <c:errBarType val="both"/>
            <c:errValType val="cust"/>
            <c:plus>
              <c:numRef>
                <c:f>Циклирование!$C$27:$C$31</c:f>
                <c:numCache>
                  <c:formatCode>General</c:formatCode>
                  <c:ptCount val="5"/>
                  <c:pt idx="0">
                    <c:v>20000</c:v>
                  </c:pt>
                  <c:pt idx="1">
                    <c:v>31000</c:v>
                  </c:pt>
                  <c:pt idx="2">
                    <c:v>40000</c:v>
                  </c:pt>
                  <c:pt idx="3">
                    <c:v>45000</c:v>
                  </c:pt>
                  <c:pt idx="4">
                    <c:v>50000</c:v>
                  </c:pt>
                </c:numCache>
              </c:numRef>
            </c:plus>
            <c:minus>
              <c:numRef>
                <c:f>Циклирование!$C$27:$C$31</c:f>
                <c:numCache>
                  <c:formatCode>General</c:formatCode>
                  <c:ptCount val="5"/>
                  <c:pt idx="0">
                    <c:v>20000</c:v>
                  </c:pt>
                  <c:pt idx="1">
                    <c:v>31000</c:v>
                  </c:pt>
                  <c:pt idx="2">
                    <c:v>40000</c:v>
                  </c:pt>
                  <c:pt idx="3">
                    <c:v>45000</c:v>
                  </c:pt>
                  <c:pt idx="4">
                    <c:v>50000</c:v>
                  </c:pt>
                </c:numCache>
              </c:numRef>
            </c:minus>
          </c:errBars>
          <c:cat>
            <c:strRef>
              <c:f>Циклирование!$A$27:$A$31</c:f>
              <c:strCache>
                <c:ptCount val="5"/>
                <c:pt idx="0">
                  <c:v>Титановый сплав+
GC Fuji Plus</c:v>
                </c:pt>
                <c:pt idx="1">
                  <c:v>Оксид циркония+
GC Fuji Plus</c:v>
                </c:pt>
                <c:pt idx="2">
                  <c:v>Полимер+
Variolink N</c:v>
                </c:pt>
                <c:pt idx="3">
                  <c:v>Титановый сплав+
Multilink N</c:v>
                </c:pt>
                <c:pt idx="4">
                  <c:v>Оксид циркония+
Multilink N</c:v>
                </c:pt>
              </c:strCache>
            </c:strRef>
          </c:cat>
          <c:val>
            <c:numRef>
              <c:f>Циклирование!$B$27:$B$31</c:f>
              <c:numCache>
                <c:formatCode>General</c:formatCode>
                <c:ptCount val="5"/>
                <c:pt idx="0">
                  <c:v>443540</c:v>
                </c:pt>
                <c:pt idx="1">
                  <c:v>481345</c:v>
                </c:pt>
                <c:pt idx="2">
                  <c:v>394246</c:v>
                </c:pt>
                <c:pt idx="3">
                  <c:v>1134588</c:v>
                </c:pt>
                <c:pt idx="4">
                  <c:v>1435065</c:v>
                </c:pt>
              </c:numCache>
            </c:numRef>
          </c:val>
        </c:ser>
        <c:axId val="149971712"/>
        <c:axId val="149973632"/>
      </c:barChart>
      <c:catAx>
        <c:axId val="14997171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 sz="900" b="0">
                    <a:latin typeface="Arial" pitchFamily="34" charset="0"/>
                    <a:cs typeface="Arial" pitchFamily="34" charset="0"/>
                  </a:rPr>
                  <a:t>Композитные цементы</a:t>
                </a:r>
              </a:p>
            </c:rich>
          </c:tx>
          <c:layout>
            <c:manualLayout>
              <c:xMode val="edge"/>
              <c:yMode val="edge"/>
              <c:x val="0.64634474262145958"/>
              <c:y val="0.23031716769108021"/>
            </c:manualLayout>
          </c:layout>
          <c:spPr>
            <a:solidFill>
              <a:schemeClr val="bg1"/>
            </a:solidFill>
          </c:spPr>
        </c:title>
        <c:majorTickMark val="none"/>
        <c:tickLblPos val="nextTo"/>
        <c:crossAx val="149973632"/>
        <c:crosses val="autoZero"/>
        <c:auto val="1"/>
        <c:lblAlgn val="ctr"/>
        <c:lblOffset val="100"/>
      </c:catAx>
      <c:valAx>
        <c:axId val="149973632"/>
        <c:scaling>
          <c:orientation val="minMax"/>
        </c:scaling>
        <c:axPos val="l"/>
        <c:majorGridlines/>
        <c:numFmt formatCode="#,##0;\-#,##0" sourceLinked="0"/>
        <c:majorTickMark val="none"/>
        <c:tickLblPos val="nextTo"/>
        <c:crossAx val="149971712"/>
        <c:crosses val="autoZero"/>
        <c:crossBetween val="between"/>
        <c:majorUnit val="500000"/>
      </c:valAx>
      <c:dTable>
        <c:showHorzBorder val="1"/>
        <c:showVertBorder val="1"/>
        <c:showOutline val="1"/>
        <c:txPr>
          <a:bodyPr/>
          <a:lstStyle/>
          <a:p>
            <a:pPr rtl="0">
              <a:defRPr sz="900"/>
            </a:pPr>
            <a:endParaRPr lang="ru-RU"/>
          </a:p>
        </c:txPr>
      </c:dTable>
    </c:plotArea>
    <c:plotVisOnly val="1"/>
  </c:chart>
  <c:spPr>
    <a:ln w="12700">
      <a:solidFill>
        <a:srgbClr val="4F81BD"/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stacked"/>
        <c:ser>
          <c:idx val="0"/>
          <c:order val="0"/>
          <c:spPr>
            <a:noFill/>
          </c:spPr>
          <c:cat>
            <c:strLit>
              <c:ptCount val="1"/>
              <c:pt idx="0">
                <c:v>Все шины</c:v>
              </c:pt>
            </c:strLit>
          </c:cat>
          <c:val>
            <c:numRef>
              <c:f>Циклирование!$O$27</c:f>
              <c:numCache>
                <c:formatCode>General</c:formatCode>
                <c:ptCount val="1"/>
                <c:pt idx="0">
                  <c:v>310150</c:v>
                </c:pt>
              </c:numCache>
            </c:numRef>
          </c:val>
        </c:ser>
        <c:ser>
          <c:idx val="1"/>
          <c:order val="1"/>
          <c:spPr>
            <a:noFill/>
          </c:spPr>
          <c:errBars>
            <c:errBarType val="minus"/>
            <c:errValType val="cust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Циклирование!$O$28</c:f>
                <c:numCache>
                  <c:formatCode>General</c:formatCode>
                  <c:ptCount val="1"/>
                  <c:pt idx="0">
                    <c:v>110759</c:v>
                  </c:pt>
                </c:numCache>
              </c:numRef>
            </c:minus>
          </c:errBars>
          <c:cat>
            <c:strLit>
              <c:ptCount val="1"/>
              <c:pt idx="0">
                <c:v>Все шины</c:v>
              </c:pt>
            </c:strLit>
          </c:cat>
          <c:val>
            <c:numRef>
              <c:f>Циклирование!$O$28</c:f>
              <c:numCache>
                <c:formatCode>General</c:formatCode>
                <c:ptCount val="1"/>
                <c:pt idx="0">
                  <c:v>110759</c:v>
                </c:pt>
              </c:numCache>
            </c:numRef>
          </c:val>
        </c:ser>
        <c:ser>
          <c:idx val="2"/>
          <c:order val="2"/>
          <c:spPr>
            <a:solidFill>
              <a:srgbClr val="FF9999"/>
            </a:solidFill>
            <a:ln>
              <a:solidFill>
                <a:sysClr val="windowText" lastClr="000000"/>
              </a:solidFill>
            </a:ln>
          </c:spPr>
          <c:cat>
            <c:strLit>
              <c:ptCount val="1"/>
              <c:pt idx="0">
                <c:v>Все шины</c:v>
              </c:pt>
            </c:strLit>
          </c:cat>
          <c:val>
            <c:numRef>
              <c:f>Циклирование!$O$29</c:f>
              <c:numCache>
                <c:formatCode>General</c:formatCode>
                <c:ptCount val="1"/>
                <c:pt idx="0">
                  <c:v>69441</c:v>
                </c:pt>
              </c:numCache>
            </c:numRef>
          </c:val>
        </c:ser>
        <c:ser>
          <c:idx val="3"/>
          <c:order val="3"/>
          <c:spPr>
            <a:solidFill>
              <a:srgbClr val="FF9999"/>
            </a:solidFill>
            <a:ln>
              <a:solidFill>
                <a:sysClr val="windowText" lastClr="000000"/>
              </a:solidFill>
            </a:ln>
          </c:spPr>
          <c:errBars>
            <c:errBarType val="plus"/>
            <c:errValType val="cust"/>
            <c:plus>
              <c:numRef>
                <c:f>Циклирование!$O$31</c:f>
                <c:numCache>
                  <c:formatCode>General</c:formatCode>
                  <c:ptCount val="1"/>
                  <c:pt idx="0">
                    <c:v>342161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Lit>
              <c:ptCount val="1"/>
              <c:pt idx="0">
                <c:v>Все шины</c:v>
              </c:pt>
            </c:strLit>
          </c:cat>
          <c:val>
            <c:numRef>
              <c:f>Циклирование!$O$30</c:f>
              <c:numCache>
                <c:formatCode>General</c:formatCode>
                <c:ptCount val="1"/>
                <c:pt idx="0">
                  <c:v>711550</c:v>
                </c:pt>
              </c:numCache>
            </c:numRef>
          </c:val>
        </c:ser>
        <c:ser>
          <c:idx val="4"/>
          <c:order val="4"/>
          <c:spPr>
            <a:noFill/>
          </c:spPr>
          <c:cat>
            <c:strLit>
              <c:ptCount val="1"/>
              <c:pt idx="0">
                <c:v>Все шины</c:v>
              </c:pt>
            </c:strLit>
          </c:cat>
          <c:val>
            <c:numRef>
              <c:f>Циклирование!$O$31</c:f>
              <c:numCache>
                <c:formatCode>General</c:formatCode>
                <c:ptCount val="1"/>
                <c:pt idx="0">
                  <c:v>342161</c:v>
                </c:pt>
              </c:numCache>
            </c:numRef>
          </c:val>
        </c:ser>
        <c:overlap val="100"/>
        <c:axId val="149888384"/>
        <c:axId val="149890176"/>
      </c:barChart>
      <c:catAx>
        <c:axId val="149888384"/>
        <c:scaling>
          <c:orientation val="minMax"/>
        </c:scaling>
        <c:axPos val="l"/>
        <c:tickLblPos val="nextTo"/>
        <c:txPr>
          <a:bodyPr rot="-5400000" vert="horz"/>
          <a:lstStyle/>
          <a:p>
            <a:pPr>
              <a:defRPr sz="1200" b="1"/>
            </a:pPr>
            <a:endParaRPr lang="ru-RU"/>
          </a:p>
        </c:txPr>
        <c:crossAx val="149890176"/>
        <c:crosses val="autoZero"/>
        <c:auto val="1"/>
        <c:lblAlgn val="ctr"/>
        <c:lblOffset val="100"/>
        <c:tickLblSkip val="1"/>
      </c:catAx>
      <c:valAx>
        <c:axId val="149890176"/>
        <c:scaling>
          <c:orientation val="minMax"/>
        </c:scaling>
        <c:axPos val="b"/>
        <c:majorGridlines/>
        <c:numFmt formatCode="General" sourceLinked="1"/>
        <c:tickLblPos val="nextTo"/>
        <c:crossAx val="149888384"/>
        <c:crosses val="autoZero"/>
        <c:crossBetween val="between"/>
      </c:valAx>
      <c:spPr>
        <a:ln>
          <a:solidFill>
            <a:schemeClr val="tx2">
              <a:lumMod val="60000"/>
              <a:lumOff val="40000"/>
            </a:schemeClr>
          </a:solidFill>
        </a:ln>
      </c:spPr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</xdr:row>
      <xdr:rowOff>19050</xdr:rowOff>
    </xdr:from>
    <xdr:to>
      <xdr:col>5</xdr:col>
      <xdr:colOff>400050</xdr:colOff>
      <xdr:row>22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8</xdr:row>
      <xdr:rowOff>0</xdr:rowOff>
    </xdr:from>
    <xdr:to>
      <xdr:col>14</xdr:col>
      <xdr:colOff>304800</xdr:colOff>
      <xdr:row>22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32</xdr:row>
      <xdr:rowOff>28575</xdr:rowOff>
    </xdr:from>
    <xdr:to>
      <xdr:col>7</xdr:col>
      <xdr:colOff>85725</xdr:colOff>
      <xdr:row>49</xdr:row>
      <xdr:rowOff>76198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314325</xdr:colOff>
      <xdr:row>33</xdr:row>
      <xdr:rowOff>142875</xdr:rowOff>
    </xdr:from>
    <xdr:to>
      <xdr:col>16</xdr:col>
      <xdr:colOff>9525</xdr:colOff>
      <xdr:row>48</xdr:row>
      <xdr:rowOff>28575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58"/>
  <sheetViews>
    <sheetView tabSelected="1" topLeftCell="C31" workbookViewId="0">
      <selection activeCell="AI312" sqref="AI312"/>
    </sheetView>
  </sheetViews>
  <sheetFormatPr defaultRowHeight="15"/>
  <cols>
    <col min="1" max="1" width="26.42578125" customWidth="1"/>
    <col min="2" max="2" width="13" customWidth="1"/>
    <col min="17" max="17" width="10.140625" bestFit="1" customWidth="1"/>
  </cols>
  <sheetData>
    <row r="2" spans="1:3" ht="51.75" customHeight="1">
      <c r="A2" t="s">
        <v>1</v>
      </c>
      <c r="B2" s="8" t="s">
        <v>2</v>
      </c>
      <c r="C2" s="2" t="s">
        <v>3</v>
      </c>
    </row>
    <row r="3" spans="1:3" ht="31.5">
      <c r="A3" s="7" t="s">
        <v>4</v>
      </c>
      <c r="B3" s="9">
        <v>368245</v>
      </c>
      <c r="C3" s="1">
        <v>10000</v>
      </c>
    </row>
    <row r="4" spans="1:3" ht="31.5">
      <c r="A4" s="7" t="s">
        <v>5</v>
      </c>
      <c r="B4" s="9">
        <v>443540</v>
      </c>
      <c r="C4" s="1">
        <v>15000</v>
      </c>
    </row>
    <row r="5" spans="1:3" ht="31.5">
      <c r="A5" s="7" t="s">
        <v>6</v>
      </c>
      <c r="B5" s="9">
        <v>481345</v>
      </c>
      <c r="C5" s="1">
        <v>21000</v>
      </c>
    </row>
    <row r="25" spans="1:24">
      <c r="V25" s="4">
        <v>420650</v>
      </c>
      <c r="W25" s="4">
        <v>310150</v>
      </c>
      <c r="X25">
        <v>1</v>
      </c>
    </row>
    <row r="26" spans="1:24" ht="60">
      <c r="A26" s="11" t="s">
        <v>11</v>
      </c>
      <c r="B26" s="10" t="s">
        <v>12</v>
      </c>
      <c r="C26" s="11" t="s">
        <v>3</v>
      </c>
      <c r="D26" s="6" t="s">
        <v>3</v>
      </c>
      <c r="E26" s="6" t="s">
        <v>13</v>
      </c>
      <c r="F26" s="6" t="s">
        <v>14</v>
      </c>
      <c r="N26">
        <v>0.05</v>
      </c>
      <c r="Q26" s="12"/>
      <c r="R26" s="6" t="s">
        <v>14</v>
      </c>
      <c r="S26" t="s">
        <v>13</v>
      </c>
      <c r="T26" s="6" t="s">
        <v>3</v>
      </c>
      <c r="V26" s="4">
        <v>420011</v>
      </c>
      <c r="W26" s="4">
        <v>389545</v>
      </c>
      <c r="X26">
        <v>2</v>
      </c>
    </row>
    <row r="27" spans="1:24" ht="30">
      <c r="A27" s="10" t="s">
        <v>7</v>
      </c>
      <c r="B27" s="13">
        <v>443540</v>
      </c>
      <c r="C27" s="13">
        <v>20000</v>
      </c>
      <c r="D27">
        <f>CONFIDENCE($N$26,E27,5)</f>
        <v>19273.520876738206</v>
      </c>
      <c r="E27">
        <f>STDEV(F27:K27)</f>
        <v>21988.619783879116</v>
      </c>
      <c r="F27" s="5">
        <f>AVERAGE(G27:K27)</f>
        <v>443540</v>
      </c>
      <c r="G27" s="4">
        <v>420650</v>
      </c>
      <c r="H27" s="4">
        <v>415150</v>
      </c>
      <c r="I27" s="4">
        <v>468000</v>
      </c>
      <c r="J27" s="4">
        <v>448900</v>
      </c>
      <c r="K27" s="4">
        <v>465000</v>
      </c>
      <c r="N27">
        <f>QUARTILE(G27:K31,0)</f>
        <v>310150</v>
      </c>
      <c r="O27">
        <f>N27</f>
        <v>310150</v>
      </c>
      <c r="R27">
        <f>AVERAGE(G27:K31)</f>
        <v>777756.8</v>
      </c>
      <c r="S27">
        <f>STDEV(G27:K31)</f>
        <v>436898.20866535947</v>
      </c>
      <c r="T27">
        <f>CONFIDENCE(N26,S27,25)</f>
        <v>171260.950778834</v>
      </c>
      <c r="V27" s="4">
        <v>310150</v>
      </c>
      <c r="W27" s="4">
        <v>410111</v>
      </c>
      <c r="X27">
        <v>3</v>
      </c>
    </row>
    <row r="28" spans="1:24" ht="30">
      <c r="A28" s="10" t="s">
        <v>6</v>
      </c>
      <c r="B28" s="13">
        <v>481345</v>
      </c>
      <c r="C28" s="13">
        <v>31000</v>
      </c>
      <c r="D28">
        <f>CONFIDENCE($N$26,E28,5)</f>
        <v>30600.64022635459</v>
      </c>
      <c r="E28">
        <f>STDEV(F28:K28)</f>
        <v>34911.412781495972</v>
      </c>
      <c r="F28" s="5">
        <f>AVERAGE(G28:K28)</f>
        <v>481345</v>
      </c>
      <c r="G28" s="4">
        <v>420011</v>
      </c>
      <c r="H28" s="4">
        <v>490350</v>
      </c>
      <c r="I28" s="4">
        <v>510010</v>
      </c>
      <c r="J28" s="4">
        <v>469204</v>
      </c>
      <c r="K28" s="4">
        <v>517150</v>
      </c>
      <c r="N28">
        <f>QUARTILE(G27:K31,1)</f>
        <v>420909</v>
      </c>
      <c r="O28">
        <f>N28-N27</f>
        <v>110759</v>
      </c>
      <c r="V28" s="4">
        <v>1090434</v>
      </c>
      <c r="W28" s="4">
        <v>415150</v>
      </c>
      <c r="X28">
        <v>4</v>
      </c>
    </row>
    <row r="29" spans="1:24" ht="30">
      <c r="A29" s="10" t="s">
        <v>8</v>
      </c>
      <c r="B29" s="14">
        <v>394246</v>
      </c>
      <c r="C29" s="14">
        <v>40000</v>
      </c>
      <c r="D29">
        <f>CONFIDENCE($N$26,E29,5)</f>
        <v>39584.811399138467</v>
      </c>
      <c r="E29">
        <f>STDEV(F29:K29)</f>
        <v>45161.201870632278</v>
      </c>
      <c r="F29" s="5">
        <f>AVERAGE(G29:K29)</f>
        <v>394246</v>
      </c>
      <c r="G29" s="4">
        <v>310150</v>
      </c>
      <c r="H29" s="4">
        <v>420909</v>
      </c>
      <c r="I29" s="4">
        <v>389545</v>
      </c>
      <c r="J29" s="4">
        <v>410111</v>
      </c>
      <c r="K29" s="4">
        <v>440515</v>
      </c>
      <c r="N29">
        <f>QUARTILE(G27:K31,2)</f>
        <v>490350</v>
      </c>
      <c r="O29">
        <f t="shared" ref="O29:O31" si="0">N29-N28</f>
        <v>69441</v>
      </c>
      <c r="V29" s="4">
        <v>1425051</v>
      </c>
      <c r="W29" s="4">
        <v>420011</v>
      </c>
      <c r="X29">
        <v>5</v>
      </c>
    </row>
    <row r="30" spans="1:24" ht="30">
      <c r="A30" s="10" t="s">
        <v>9</v>
      </c>
      <c r="B30" s="14">
        <v>1134588</v>
      </c>
      <c r="C30" s="14">
        <v>45000</v>
      </c>
      <c r="D30">
        <f>CONFIDENCE($N$26,E30,5)</f>
        <v>49870.305449858679</v>
      </c>
      <c r="E30">
        <f>STDEV(F30:K30)</f>
        <v>56895.633758663767</v>
      </c>
      <c r="F30" s="5">
        <f>AVERAGE(G30:K30)</f>
        <v>1134588</v>
      </c>
      <c r="G30" s="4">
        <v>1090434</v>
      </c>
      <c r="H30" s="4">
        <v>1205100</v>
      </c>
      <c r="I30" s="4">
        <v>1201900</v>
      </c>
      <c r="J30" s="4">
        <v>1074598</v>
      </c>
      <c r="K30" s="4">
        <v>1100908</v>
      </c>
      <c r="N30">
        <f>QUARTILE(G27:K31,3)</f>
        <v>1201900</v>
      </c>
      <c r="O30">
        <f t="shared" si="0"/>
        <v>711550</v>
      </c>
      <c r="V30" s="4">
        <v>415150</v>
      </c>
      <c r="W30" s="4">
        <v>420650</v>
      </c>
      <c r="X30">
        <v>6</v>
      </c>
    </row>
    <row r="31" spans="1:24" ht="30">
      <c r="A31" s="10" t="s">
        <v>10</v>
      </c>
      <c r="B31" s="14">
        <v>1435065</v>
      </c>
      <c r="C31" s="14">
        <v>50000</v>
      </c>
      <c r="D31">
        <f>CONFIDENCE($N$26,E31,5)</f>
        <v>49748.564844353052</v>
      </c>
      <c r="E31">
        <f>STDEV(F31:K31)</f>
        <v>56756.743313900595</v>
      </c>
      <c r="F31" s="5">
        <f>AVERAGE(G31:K31)</f>
        <v>1435065</v>
      </c>
      <c r="G31" s="4">
        <v>1425051</v>
      </c>
      <c r="H31" s="4">
        <v>1390008</v>
      </c>
      <c r="I31" s="4">
        <v>1544061</v>
      </c>
      <c r="J31" s="4">
        <v>1426021</v>
      </c>
      <c r="K31" s="4">
        <v>1390184</v>
      </c>
      <c r="N31">
        <f>QUARTILE(G27:K31,4)</f>
        <v>1544061</v>
      </c>
      <c r="O31">
        <f t="shared" si="0"/>
        <v>342161</v>
      </c>
      <c r="V31" s="4">
        <v>490350</v>
      </c>
      <c r="W31" s="17">
        <v>420909</v>
      </c>
      <c r="X31">
        <v>7</v>
      </c>
    </row>
    <row r="32" spans="1:24">
      <c r="V32" s="4">
        <v>420909</v>
      </c>
      <c r="W32" s="15">
        <v>440515</v>
      </c>
      <c r="X32">
        <v>8</v>
      </c>
    </row>
    <row r="33" spans="22:24">
      <c r="V33" s="4">
        <v>1205100</v>
      </c>
      <c r="W33" s="16">
        <v>448900</v>
      </c>
      <c r="X33">
        <v>9</v>
      </c>
    </row>
    <row r="34" spans="22:24">
      <c r="V34" s="4">
        <v>1390008</v>
      </c>
      <c r="W34" s="16">
        <v>465000</v>
      </c>
      <c r="X34">
        <v>10</v>
      </c>
    </row>
    <row r="35" spans="22:24">
      <c r="V35" s="4">
        <v>468000</v>
      </c>
      <c r="W35" s="4">
        <v>468000</v>
      </c>
      <c r="X35">
        <v>11</v>
      </c>
    </row>
    <row r="36" spans="22:24">
      <c r="V36" s="4">
        <v>510010</v>
      </c>
      <c r="W36" s="4">
        <v>469204</v>
      </c>
      <c r="X36">
        <v>12</v>
      </c>
    </row>
    <row r="37" spans="22:24">
      <c r="V37" s="4">
        <v>389545</v>
      </c>
      <c r="W37" s="4">
        <v>490350</v>
      </c>
      <c r="X37">
        <v>13</v>
      </c>
    </row>
    <row r="38" spans="22:24">
      <c r="V38" s="4">
        <v>1201900</v>
      </c>
      <c r="W38" s="4">
        <v>510010</v>
      </c>
      <c r="X38">
        <v>14</v>
      </c>
    </row>
    <row r="39" spans="22:24">
      <c r="V39" s="4">
        <v>1544061</v>
      </c>
      <c r="W39" s="4">
        <v>517150</v>
      </c>
      <c r="X39">
        <v>15</v>
      </c>
    </row>
    <row r="40" spans="22:24">
      <c r="V40" s="4">
        <v>448900</v>
      </c>
      <c r="W40" s="16">
        <v>1074598</v>
      </c>
      <c r="X40">
        <v>16</v>
      </c>
    </row>
    <row r="41" spans="22:24">
      <c r="V41" s="4">
        <v>469204</v>
      </c>
      <c r="W41" s="4">
        <v>1090434</v>
      </c>
      <c r="X41">
        <v>17</v>
      </c>
    </row>
    <row r="42" spans="22:24">
      <c r="V42" s="4">
        <v>410111</v>
      </c>
      <c r="W42" s="15">
        <v>1100908</v>
      </c>
      <c r="X42">
        <v>18</v>
      </c>
    </row>
    <row r="43" spans="22:24">
      <c r="V43" s="4">
        <v>1074598</v>
      </c>
      <c r="W43" s="17">
        <v>1201900</v>
      </c>
      <c r="X43">
        <v>19</v>
      </c>
    </row>
    <row r="44" spans="22:24">
      <c r="V44" s="4">
        <v>1426021</v>
      </c>
      <c r="W44" s="4">
        <v>1205100</v>
      </c>
      <c r="X44">
        <v>20</v>
      </c>
    </row>
    <row r="45" spans="22:24">
      <c r="V45" s="4">
        <v>465000</v>
      </c>
      <c r="W45" s="4">
        <v>1390008</v>
      </c>
      <c r="X45">
        <v>21</v>
      </c>
    </row>
    <row r="46" spans="22:24">
      <c r="V46" s="4">
        <v>517150</v>
      </c>
      <c r="W46" s="4">
        <v>1390184</v>
      </c>
      <c r="X46">
        <v>22</v>
      </c>
    </row>
    <row r="47" spans="22:24">
      <c r="V47" s="4">
        <v>440515</v>
      </c>
      <c r="W47" s="4">
        <v>1425051</v>
      </c>
      <c r="X47">
        <v>23</v>
      </c>
    </row>
    <row r="48" spans="22:24">
      <c r="V48" s="4">
        <v>1100908</v>
      </c>
      <c r="W48" s="4">
        <v>1426021</v>
      </c>
      <c r="X48">
        <v>24</v>
      </c>
    </row>
    <row r="49" spans="21:26">
      <c r="V49" s="4">
        <v>1390184</v>
      </c>
      <c r="W49" s="4">
        <v>1544061</v>
      </c>
      <c r="X49">
        <v>25</v>
      </c>
    </row>
    <row r="51" spans="21:26">
      <c r="U51" t="s">
        <v>15</v>
      </c>
      <c r="W51">
        <f>25*0.5-1.96*(25*0.25)^0.5</f>
        <v>7.6</v>
      </c>
      <c r="X51">
        <v>8</v>
      </c>
      <c r="Z51" t="s">
        <v>16</v>
      </c>
    </row>
    <row r="52" spans="21:26">
      <c r="U52" t="s">
        <v>0</v>
      </c>
      <c r="W52">
        <f>25*0.5+1.96*(25*0.25)^0.5</f>
        <v>17.399999999999999</v>
      </c>
      <c r="X52">
        <v>18</v>
      </c>
    </row>
    <row r="54" spans="21:26">
      <c r="U54" t="s">
        <v>15</v>
      </c>
      <c r="W54" s="3">
        <f xml:space="preserve"> CEILING( 0.5*( COUNT($V:$V) - 1.96*SQRT(COUNT($V:$V)) ), 1 )</f>
        <v>8</v>
      </c>
      <c r="Z54" t="s">
        <v>17</v>
      </c>
    </row>
    <row r="55" spans="21:26">
      <c r="U55" t="s">
        <v>0</v>
      </c>
      <c r="W55" s="3">
        <f xml:space="preserve"> CEILING( 0.5*( COUNT($V:$V) + 1.96*SQRT(COUNT($V:$V)) ), 1 )</f>
        <v>18</v>
      </c>
    </row>
    <row r="57" spans="21:26">
      <c r="U57" t="s">
        <v>15</v>
      </c>
      <c r="W57" s="18">
        <f xml:space="preserve"> INT( ( COUNT($V:$V) - 1.96*SQRT(COUNT($V:$V)) - 1 ) / 2 )</f>
        <v>7</v>
      </c>
      <c r="Z57" t="s">
        <v>18</v>
      </c>
    </row>
    <row r="58" spans="21:26">
      <c r="U58" t="s">
        <v>0</v>
      </c>
      <c r="W58" s="18">
        <f xml:space="preserve"> COUNT($V:$V) - W57 + 1</f>
        <v>19</v>
      </c>
    </row>
  </sheetData>
  <sortState ref="W25:W49">
    <sortCondition ref="W25:W49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Циклирование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2014-01-08T17:43:43Z</dcterms:created>
  <dcterms:modified xsi:type="dcterms:W3CDTF">2014-05-26T18:13:45Z</dcterms:modified>
</cp:coreProperties>
</file>