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4475" windowHeight="10995" tabRatio="642"/>
  </bookViews>
  <sheets>
    <sheet name="Ландшафт" sheetId="8" r:id="rId1"/>
    <sheet name="Цена металла" sheetId="9" r:id="rId2"/>
  </sheets>
  <calcPr calcId="144525"/>
</workbook>
</file>

<file path=xl/calcChain.xml><?xml version="1.0" encoding="utf-8"?>
<calcChain xmlns="http://schemas.openxmlformats.org/spreadsheetml/2006/main">
  <c r="V101" i="8" l="1"/>
  <c r="S100" i="8"/>
  <c r="N111" i="8"/>
  <c r="N446" i="8"/>
  <c r="L461" i="8" l="1"/>
  <c r="H461" i="8"/>
  <c r="E461" i="8"/>
  <c r="N461" i="8"/>
  <c r="L460" i="8"/>
  <c r="H460" i="8"/>
  <c r="E460" i="8"/>
  <c r="N460" i="8"/>
  <c r="N459" i="8"/>
  <c r="L459" i="8"/>
  <c r="H459" i="8"/>
  <c r="E459" i="8"/>
  <c r="T459" i="8"/>
  <c r="L458" i="8"/>
  <c r="H458" i="8"/>
  <c r="E458" i="8"/>
  <c r="N458" i="8"/>
  <c r="L457" i="8"/>
  <c r="H457" i="8"/>
  <c r="E457" i="8"/>
  <c r="N457" i="8"/>
  <c r="L456" i="8"/>
  <c r="H456" i="8"/>
  <c r="E456" i="8"/>
  <c r="N456" i="8"/>
  <c r="N455" i="8"/>
  <c r="L455" i="8"/>
  <c r="H455" i="8"/>
  <c r="E455" i="8"/>
  <c r="T455" i="8"/>
  <c r="L454" i="8"/>
  <c r="H454" i="8"/>
  <c r="E454" i="8"/>
  <c r="N454" i="8"/>
  <c r="L453" i="8"/>
  <c r="H453" i="8"/>
  <c r="E453" i="8"/>
  <c r="N453" i="8"/>
  <c r="L452" i="8"/>
  <c r="H452" i="8"/>
  <c r="E452" i="8"/>
  <c r="N452" i="8"/>
  <c r="N451" i="8"/>
  <c r="L451" i="8"/>
  <c r="H451" i="8"/>
  <c r="E451" i="8"/>
  <c r="T451" i="8"/>
  <c r="L450" i="8"/>
  <c r="H450" i="8"/>
  <c r="E450" i="8"/>
  <c r="N450" i="8"/>
  <c r="L449" i="8"/>
  <c r="H449" i="8"/>
  <c r="E449" i="8"/>
  <c r="N449" i="8"/>
  <c r="L448" i="8"/>
  <c r="H448" i="8"/>
  <c r="E448" i="8"/>
  <c r="N448" i="8"/>
  <c r="N447" i="8"/>
  <c r="L447" i="8"/>
  <c r="H447" i="8"/>
  <c r="E447" i="8"/>
  <c r="T447" i="8"/>
  <c r="L446" i="8"/>
  <c r="H446" i="8"/>
  <c r="E446" i="8"/>
  <c r="L445" i="8"/>
  <c r="H445" i="8"/>
  <c r="E445" i="8"/>
  <c r="T445" i="8"/>
  <c r="L444" i="8"/>
  <c r="H444" i="8"/>
  <c r="E444" i="8"/>
  <c r="N444" i="8"/>
  <c r="L443" i="8"/>
  <c r="H443" i="8"/>
  <c r="E443" i="8"/>
  <c r="N443" i="8"/>
  <c r="L442" i="8"/>
  <c r="H442" i="8"/>
  <c r="E442" i="8"/>
  <c r="N442" i="8"/>
  <c r="N441" i="8"/>
  <c r="L441" i="8"/>
  <c r="H441" i="8"/>
  <c r="E441" i="8"/>
  <c r="T441" i="8"/>
  <c r="L419" i="8"/>
  <c r="H419" i="8"/>
  <c r="E419" i="8"/>
  <c r="N419" i="8"/>
  <c r="L418" i="8"/>
  <c r="H418" i="8"/>
  <c r="E418" i="8"/>
  <c r="N418" i="8"/>
  <c r="N417" i="8"/>
  <c r="L417" i="8"/>
  <c r="H417" i="8"/>
  <c r="E417" i="8"/>
  <c r="T417" i="8"/>
  <c r="L416" i="8"/>
  <c r="H416" i="8"/>
  <c r="E416" i="8"/>
  <c r="N416" i="8"/>
  <c r="L415" i="8"/>
  <c r="H415" i="8"/>
  <c r="E415" i="8"/>
  <c r="N415" i="8"/>
  <c r="L414" i="8"/>
  <c r="H414" i="8"/>
  <c r="E414" i="8"/>
  <c r="N414" i="8"/>
  <c r="N413" i="8"/>
  <c r="L413" i="8"/>
  <c r="H413" i="8"/>
  <c r="E413" i="8"/>
  <c r="T413" i="8"/>
  <c r="L412" i="8"/>
  <c r="H412" i="8"/>
  <c r="E412" i="8"/>
  <c r="N412" i="8"/>
  <c r="L411" i="8"/>
  <c r="H411" i="8"/>
  <c r="E411" i="8"/>
  <c r="N411" i="8"/>
  <c r="L410" i="8"/>
  <c r="H410" i="8"/>
  <c r="E410" i="8"/>
  <c r="N410" i="8"/>
  <c r="L409" i="8"/>
  <c r="H409" i="8"/>
  <c r="E409" i="8"/>
  <c r="N409" i="8"/>
  <c r="L408" i="8"/>
  <c r="H408" i="8"/>
  <c r="E408" i="8"/>
  <c r="N408" i="8"/>
  <c r="N407" i="8"/>
  <c r="L407" i="8"/>
  <c r="H407" i="8"/>
  <c r="E407" i="8"/>
  <c r="T407" i="8"/>
  <c r="L406" i="8"/>
  <c r="H406" i="8"/>
  <c r="E406" i="8"/>
  <c r="N406" i="8"/>
  <c r="L405" i="8"/>
  <c r="H405" i="8"/>
  <c r="E405" i="8"/>
  <c r="N405" i="8"/>
  <c r="L404" i="8"/>
  <c r="H404" i="8"/>
  <c r="E404" i="8"/>
  <c r="N404" i="8"/>
  <c r="L403" i="8"/>
  <c r="H403" i="8"/>
  <c r="E403" i="8"/>
  <c r="T403" i="8"/>
  <c r="L402" i="8"/>
  <c r="H402" i="8"/>
  <c r="E402" i="8"/>
  <c r="L401" i="8"/>
  <c r="H401" i="8"/>
  <c r="E401" i="8"/>
  <c r="N401" i="8"/>
  <c r="L400" i="8"/>
  <c r="H400" i="8"/>
  <c r="E400" i="8"/>
  <c r="T400" i="8"/>
  <c r="N399" i="8"/>
  <c r="L399" i="8"/>
  <c r="H399" i="8"/>
  <c r="E399" i="8"/>
  <c r="T399" i="8"/>
  <c r="L377" i="8"/>
  <c r="H377" i="8"/>
  <c r="E377" i="8"/>
  <c r="N377" i="8"/>
  <c r="L376" i="8"/>
  <c r="H376" i="8"/>
  <c r="E376" i="8"/>
  <c r="N376" i="8"/>
  <c r="N375" i="8"/>
  <c r="L375" i="8"/>
  <c r="H375" i="8"/>
  <c r="E375" i="8"/>
  <c r="T375" i="8"/>
  <c r="L374" i="8"/>
  <c r="H374" i="8"/>
  <c r="E374" i="8"/>
  <c r="N374" i="8"/>
  <c r="L373" i="8"/>
  <c r="H373" i="8"/>
  <c r="E373" i="8"/>
  <c r="N373" i="8"/>
  <c r="L372" i="8"/>
  <c r="H372" i="8"/>
  <c r="E372" i="8"/>
  <c r="N372" i="8"/>
  <c r="N371" i="8"/>
  <c r="L371" i="8"/>
  <c r="H371" i="8"/>
  <c r="E371" i="8"/>
  <c r="T371" i="8"/>
  <c r="L370" i="8"/>
  <c r="H370" i="8"/>
  <c r="E370" i="8"/>
  <c r="N370" i="8"/>
  <c r="L369" i="8"/>
  <c r="H369" i="8"/>
  <c r="E369" i="8"/>
  <c r="N369" i="8"/>
  <c r="L368" i="8"/>
  <c r="H368" i="8"/>
  <c r="E368" i="8"/>
  <c r="N368" i="8"/>
  <c r="N367" i="8"/>
  <c r="L367" i="8"/>
  <c r="H367" i="8"/>
  <c r="E367" i="8"/>
  <c r="T367" i="8"/>
  <c r="L366" i="8"/>
  <c r="H366" i="8"/>
  <c r="E366" i="8"/>
  <c r="N366" i="8"/>
  <c r="L365" i="8"/>
  <c r="H365" i="8"/>
  <c r="E365" i="8"/>
  <c r="N365" i="8"/>
  <c r="L364" i="8"/>
  <c r="H364" i="8"/>
  <c r="E364" i="8"/>
  <c r="N364" i="8"/>
  <c r="N363" i="8"/>
  <c r="L363" i="8"/>
  <c r="H363" i="8"/>
  <c r="E363" i="8"/>
  <c r="T363" i="8"/>
  <c r="L362" i="8"/>
  <c r="H362" i="8"/>
  <c r="E362" i="8"/>
  <c r="N362" i="8"/>
  <c r="L361" i="8"/>
  <c r="H361" i="8"/>
  <c r="E361" i="8"/>
  <c r="T361" i="8"/>
  <c r="L360" i="8"/>
  <c r="H360" i="8"/>
  <c r="E360" i="8"/>
  <c r="N360" i="8"/>
  <c r="L359" i="8"/>
  <c r="H359" i="8"/>
  <c r="E359" i="8"/>
  <c r="N359" i="8"/>
  <c r="L358" i="8"/>
  <c r="H358" i="8"/>
  <c r="E358" i="8"/>
  <c r="N358" i="8"/>
  <c r="N357" i="8"/>
  <c r="L357" i="8"/>
  <c r="H357" i="8"/>
  <c r="E357" i="8"/>
  <c r="T357" i="8"/>
  <c r="L335" i="8"/>
  <c r="H335" i="8"/>
  <c r="E335" i="8"/>
  <c r="N335" i="8"/>
  <c r="L334" i="8"/>
  <c r="H334" i="8"/>
  <c r="E334" i="8"/>
  <c r="N334" i="8"/>
  <c r="N333" i="8"/>
  <c r="L333" i="8"/>
  <c r="H333" i="8"/>
  <c r="E333" i="8"/>
  <c r="T333" i="8"/>
  <c r="L332" i="8"/>
  <c r="H332" i="8"/>
  <c r="E332" i="8"/>
  <c r="N332" i="8"/>
  <c r="L331" i="8"/>
  <c r="H331" i="8"/>
  <c r="E331" i="8"/>
  <c r="N331" i="8"/>
  <c r="L330" i="8"/>
  <c r="H330" i="8"/>
  <c r="E330" i="8"/>
  <c r="N330" i="8"/>
  <c r="N329" i="8"/>
  <c r="L329" i="8"/>
  <c r="H329" i="8"/>
  <c r="E329" i="8"/>
  <c r="T329" i="8"/>
  <c r="L328" i="8"/>
  <c r="H328" i="8"/>
  <c r="E328" i="8"/>
  <c r="N328" i="8"/>
  <c r="L327" i="8"/>
  <c r="H327" i="8"/>
  <c r="E327" i="8"/>
  <c r="N327" i="8"/>
  <c r="L326" i="8"/>
  <c r="H326" i="8"/>
  <c r="E326" i="8"/>
  <c r="N326" i="8"/>
  <c r="N325" i="8"/>
  <c r="L325" i="8"/>
  <c r="H325" i="8"/>
  <c r="E325" i="8"/>
  <c r="T325" i="8"/>
  <c r="L324" i="8"/>
  <c r="H324" i="8"/>
  <c r="E324" i="8"/>
  <c r="N324" i="8"/>
  <c r="N323" i="8"/>
  <c r="L323" i="8"/>
  <c r="H323" i="8"/>
  <c r="E323" i="8"/>
  <c r="T323" i="8"/>
  <c r="L322" i="8"/>
  <c r="H322" i="8"/>
  <c r="E322" i="8"/>
  <c r="N322" i="8"/>
  <c r="L321" i="8"/>
  <c r="H321" i="8"/>
  <c r="E321" i="8"/>
  <c r="N321" i="8"/>
  <c r="L320" i="8"/>
  <c r="H320" i="8"/>
  <c r="E320" i="8"/>
  <c r="N320" i="8"/>
  <c r="L319" i="8"/>
  <c r="H319" i="8"/>
  <c r="E319" i="8"/>
  <c r="T319" i="8"/>
  <c r="L318" i="8"/>
  <c r="H318" i="8"/>
  <c r="E318" i="8"/>
  <c r="N318" i="8"/>
  <c r="N317" i="8"/>
  <c r="L317" i="8"/>
  <c r="H317" i="8"/>
  <c r="E317" i="8"/>
  <c r="T317" i="8"/>
  <c r="L316" i="8"/>
  <c r="H316" i="8"/>
  <c r="E316" i="8"/>
  <c r="N315" i="8"/>
  <c r="L315" i="8"/>
  <c r="H315" i="8"/>
  <c r="E315" i="8"/>
  <c r="T315" i="8"/>
  <c r="L293" i="8"/>
  <c r="H293" i="8"/>
  <c r="E293" i="8"/>
  <c r="N293" i="8"/>
  <c r="L292" i="8"/>
  <c r="H292" i="8"/>
  <c r="E292" i="8"/>
  <c r="N292" i="8"/>
  <c r="N291" i="8"/>
  <c r="L291" i="8"/>
  <c r="H291" i="8"/>
  <c r="E291" i="8"/>
  <c r="T291" i="8"/>
  <c r="L290" i="8"/>
  <c r="H290" i="8"/>
  <c r="E290" i="8"/>
  <c r="N290" i="8"/>
  <c r="L289" i="8"/>
  <c r="H289" i="8"/>
  <c r="E289" i="8"/>
  <c r="N289" i="8"/>
  <c r="L288" i="8"/>
  <c r="H288" i="8"/>
  <c r="E288" i="8"/>
  <c r="N288" i="8"/>
  <c r="N287" i="8"/>
  <c r="L287" i="8"/>
  <c r="H287" i="8"/>
  <c r="E287" i="8"/>
  <c r="T287" i="8"/>
  <c r="L286" i="8"/>
  <c r="H286" i="8"/>
  <c r="E286" i="8"/>
  <c r="N286" i="8"/>
  <c r="L285" i="8"/>
  <c r="H285" i="8"/>
  <c r="E285" i="8"/>
  <c r="N285" i="8"/>
  <c r="L284" i="8"/>
  <c r="H284" i="8"/>
  <c r="E284" i="8"/>
  <c r="N284" i="8"/>
  <c r="N283" i="8"/>
  <c r="L283" i="8"/>
  <c r="H283" i="8"/>
  <c r="E283" i="8"/>
  <c r="T283" i="8"/>
  <c r="L282" i="8"/>
  <c r="H282" i="8"/>
  <c r="E282" i="8"/>
  <c r="N282" i="8"/>
  <c r="L281" i="8"/>
  <c r="H281" i="8"/>
  <c r="E281" i="8"/>
  <c r="N281" i="8"/>
  <c r="L280" i="8"/>
  <c r="H280" i="8"/>
  <c r="E280" i="8"/>
  <c r="N280" i="8"/>
  <c r="N279" i="8"/>
  <c r="L279" i="8"/>
  <c r="H279" i="8"/>
  <c r="E279" i="8"/>
  <c r="T279" i="8"/>
  <c r="L278" i="8"/>
  <c r="H278" i="8"/>
  <c r="E278" i="8"/>
  <c r="N278" i="8"/>
  <c r="L277" i="8"/>
  <c r="H277" i="8"/>
  <c r="E277" i="8"/>
  <c r="N277" i="8"/>
  <c r="L276" i="8"/>
  <c r="H276" i="8"/>
  <c r="E276" i="8"/>
  <c r="N276" i="8"/>
  <c r="N275" i="8"/>
  <c r="L275" i="8"/>
  <c r="H275" i="8"/>
  <c r="E275" i="8"/>
  <c r="T275" i="8"/>
  <c r="L274" i="8"/>
  <c r="H274" i="8"/>
  <c r="E274" i="8"/>
  <c r="N274" i="8"/>
  <c r="L273" i="8"/>
  <c r="H273" i="8"/>
  <c r="E273" i="8"/>
  <c r="N273" i="8"/>
  <c r="N251" i="8"/>
  <c r="L251" i="8"/>
  <c r="H251" i="8"/>
  <c r="E251" i="8"/>
  <c r="T251" i="8"/>
  <c r="L250" i="8"/>
  <c r="H250" i="8"/>
  <c r="E250" i="8"/>
  <c r="N250" i="8"/>
  <c r="L249" i="8"/>
  <c r="H249" i="8"/>
  <c r="E249" i="8"/>
  <c r="N249" i="8"/>
  <c r="L248" i="8"/>
  <c r="H248" i="8"/>
  <c r="E248" i="8"/>
  <c r="N248" i="8"/>
  <c r="N247" i="8"/>
  <c r="L247" i="8"/>
  <c r="H247" i="8"/>
  <c r="E247" i="8"/>
  <c r="T247" i="8"/>
  <c r="L246" i="8"/>
  <c r="H246" i="8"/>
  <c r="E246" i="8"/>
  <c r="N246" i="8"/>
  <c r="L245" i="8"/>
  <c r="H245" i="8"/>
  <c r="E245" i="8"/>
  <c r="N245" i="8"/>
  <c r="L244" i="8"/>
  <c r="H244" i="8"/>
  <c r="E244" i="8"/>
  <c r="N244" i="8"/>
  <c r="N243" i="8"/>
  <c r="L243" i="8"/>
  <c r="H243" i="8"/>
  <c r="E243" i="8"/>
  <c r="T243" i="8"/>
  <c r="L242" i="8"/>
  <c r="H242" i="8"/>
  <c r="E242" i="8"/>
  <c r="N242" i="8"/>
  <c r="L241" i="8"/>
  <c r="H241" i="8"/>
  <c r="E241" i="8"/>
  <c r="N241" i="8"/>
  <c r="L240" i="8"/>
  <c r="H240" i="8"/>
  <c r="E240" i="8"/>
  <c r="N240" i="8"/>
  <c r="N239" i="8"/>
  <c r="L239" i="8"/>
  <c r="H239" i="8"/>
  <c r="E239" i="8"/>
  <c r="T239" i="8"/>
  <c r="L238" i="8"/>
  <c r="H238" i="8"/>
  <c r="E238" i="8"/>
  <c r="N238" i="8"/>
  <c r="L237" i="8"/>
  <c r="H237" i="8"/>
  <c r="E237" i="8"/>
  <c r="N237" i="8"/>
  <c r="L236" i="8"/>
  <c r="H236" i="8"/>
  <c r="E236" i="8"/>
  <c r="N236" i="8"/>
  <c r="N235" i="8"/>
  <c r="L235" i="8"/>
  <c r="H235" i="8"/>
  <c r="E235" i="8"/>
  <c r="T235" i="8"/>
  <c r="L234" i="8"/>
  <c r="H234" i="8"/>
  <c r="E234" i="8"/>
  <c r="N234" i="8"/>
  <c r="L233" i="8"/>
  <c r="H233" i="8"/>
  <c r="E233" i="8"/>
  <c r="L232" i="8"/>
  <c r="H232" i="8"/>
  <c r="E232" i="8"/>
  <c r="N232" i="8"/>
  <c r="N231" i="8"/>
  <c r="L231" i="8"/>
  <c r="H231" i="8"/>
  <c r="E231" i="8"/>
  <c r="T231" i="8"/>
  <c r="L209" i="8"/>
  <c r="H209" i="8"/>
  <c r="E209" i="8"/>
  <c r="N209" i="8"/>
  <c r="L208" i="8"/>
  <c r="H208" i="8"/>
  <c r="E208" i="8"/>
  <c r="L207" i="8"/>
  <c r="H207" i="8"/>
  <c r="E207" i="8"/>
  <c r="N207" i="8"/>
  <c r="N206" i="8"/>
  <c r="L206" i="8"/>
  <c r="H206" i="8"/>
  <c r="E206" i="8"/>
  <c r="T206" i="8"/>
  <c r="L205" i="8"/>
  <c r="H205" i="8"/>
  <c r="E205" i="8"/>
  <c r="N205" i="8"/>
  <c r="L204" i="8"/>
  <c r="H204" i="8"/>
  <c r="E204" i="8"/>
  <c r="L203" i="8"/>
  <c r="H203" i="8"/>
  <c r="E203" i="8"/>
  <c r="N203" i="8"/>
  <c r="N202" i="8"/>
  <c r="L202" i="8"/>
  <c r="H202" i="8"/>
  <c r="E202" i="8"/>
  <c r="T202" i="8"/>
  <c r="L201" i="8"/>
  <c r="H201" i="8"/>
  <c r="E201" i="8"/>
  <c r="N201" i="8"/>
  <c r="L200" i="8"/>
  <c r="H200" i="8"/>
  <c r="E200" i="8"/>
  <c r="L199" i="8"/>
  <c r="H199" i="8"/>
  <c r="E199" i="8"/>
  <c r="N199" i="8"/>
  <c r="N198" i="8"/>
  <c r="L198" i="8"/>
  <c r="H198" i="8"/>
  <c r="E198" i="8"/>
  <c r="T198" i="8"/>
  <c r="L197" i="8"/>
  <c r="H197" i="8"/>
  <c r="E197" i="8"/>
  <c r="N197" i="8"/>
  <c r="L196" i="8"/>
  <c r="H196" i="8"/>
  <c r="E196" i="8"/>
  <c r="L195" i="8"/>
  <c r="H195" i="8"/>
  <c r="E195" i="8"/>
  <c r="N195" i="8"/>
  <c r="L194" i="8"/>
  <c r="H194" i="8"/>
  <c r="N194" i="8"/>
  <c r="E194" i="8"/>
  <c r="T194" i="8"/>
  <c r="L193" i="8"/>
  <c r="H193" i="8"/>
  <c r="E193" i="8"/>
  <c r="N193" i="8"/>
  <c r="L192" i="8"/>
  <c r="H192" i="8"/>
  <c r="E192" i="8"/>
  <c r="L191" i="8"/>
  <c r="H191" i="8"/>
  <c r="E191" i="8"/>
  <c r="N191" i="8"/>
  <c r="N190" i="8"/>
  <c r="L190" i="8"/>
  <c r="H190" i="8"/>
  <c r="E190" i="8"/>
  <c r="T190" i="8"/>
  <c r="L189" i="8"/>
  <c r="H189" i="8"/>
  <c r="E189" i="8"/>
  <c r="N189" i="8"/>
  <c r="N445" i="8"/>
  <c r="N462" i="8"/>
  <c r="N403" i="8"/>
  <c r="N361" i="8"/>
  <c r="N378" i="8"/>
  <c r="S352" i="8"/>
  <c r="N319" i="8"/>
  <c r="N316" i="8"/>
  <c r="T316" i="8"/>
  <c r="P316" i="8"/>
  <c r="R316" i="8"/>
  <c r="P318" i="8"/>
  <c r="R318" i="8"/>
  <c r="T318" i="8"/>
  <c r="P320" i="8"/>
  <c r="R320" i="8"/>
  <c r="T320" i="8"/>
  <c r="P322" i="8"/>
  <c r="R322" i="8"/>
  <c r="T322" i="8"/>
  <c r="P324" i="8"/>
  <c r="R324" i="8"/>
  <c r="T324" i="8"/>
  <c r="P326" i="8"/>
  <c r="R326" i="8"/>
  <c r="T326" i="8"/>
  <c r="P328" i="8"/>
  <c r="R328" i="8"/>
  <c r="T328" i="8"/>
  <c r="P330" i="8"/>
  <c r="R330" i="8"/>
  <c r="T330" i="8"/>
  <c r="P332" i="8"/>
  <c r="R332" i="8"/>
  <c r="T332" i="8"/>
  <c r="P334" i="8"/>
  <c r="R334" i="8"/>
  <c r="T334" i="8"/>
  <c r="P358" i="8"/>
  <c r="R358" i="8"/>
  <c r="T358" i="8"/>
  <c r="P360" i="8"/>
  <c r="R360" i="8"/>
  <c r="T360" i="8"/>
  <c r="P362" i="8"/>
  <c r="R362" i="8"/>
  <c r="T362" i="8"/>
  <c r="P364" i="8"/>
  <c r="R364" i="8"/>
  <c r="T364" i="8"/>
  <c r="P366" i="8"/>
  <c r="R366" i="8"/>
  <c r="T366" i="8"/>
  <c r="P368" i="8"/>
  <c r="R368" i="8"/>
  <c r="T368" i="8"/>
  <c r="P370" i="8"/>
  <c r="R370" i="8"/>
  <c r="T370" i="8"/>
  <c r="P372" i="8"/>
  <c r="R372" i="8"/>
  <c r="T372" i="8"/>
  <c r="P374" i="8"/>
  <c r="R374" i="8"/>
  <c r="T374" i="8"/>
  <c r="P376" i="8"/>
  <c r="R376" i="8"/>
  <c r="T376" i="8"/>
  <c r="P400" i="8"/>
  <c r="R400" i="8"/>
  <c r="P315" i="8"/>
  <c r="R315" i="8"/>
  <c r="P317" i="8"/>
  <c r="R317" i="8"/>
  <c r="P319" i="8"/>
  <c r="R319" i="8"/>
  <c r="P321" i="8"/>
  <c r="R321" i="8"/>
  <c r="P323" i="8"/>
  <c r="R323" i="8"/>
  <c r="P325" i="8"/>
  <c r="R325" i="8"/>
  <c r="P327" i="8"/>
  <c r="R327" i="8"/>
  <c r="P329" i="8"/>
  <c r="R329" i="8"/>
  <c r="P331" i="8"/>
  <c r="R331" i="8"/>
  <c r="P333" i="8"/>
  <c r="R333" i="8"/>
  <c r="P335" i="8"/>
  <c r="R335" i="8"/>
  <c r="P357" i="8"/>
  <c r="R357" i="8"/>
  <c r="P359" i="8"/>
  <c r="R359" i="8"/>
  <c r="P361" i="8"/>
  <c r="R361" i="8"/>
  <c r="P363" i="8"/>
  <c r="R363" i="8"/>
  <c r="P365" i="8"/>
  <c r="R365" i="8"/>
  <c r="P367" i="8"/>
  <c r="R367" i="8"/>
  <c r="P369" i="8"/>
  <c r="R369" i="8"/>
  <c r="P371" i="8"/>
  <c r="R371" i="8"/>
  <c r="P373" i="8"/>
  <c r="R373" i="8"/>
  <c r="P375" i="8"/>
  <c r="R375" i="8"/>
  <c r="P377" i="8"/>
  <c r="R377" i="8"/>
  <c r="P399" i="8"/>
  <c r="R399" i="8"/>
  <c r="N400" i="8"/>
  <c r="N402" i="8"/>
  <c r="T402" i="8"/>
  <c r="P402" i="8"/>
  <c r="R402" i="8"/>
  <c r="P404" i="8"/>
  <c r="R404" i="8"/>
  <c r="T404" i="8"/>
  <c r="P406" i="8"/>
  <c r="R406" i="8"/>
  <c r="T406" i="8"/>
  <c r="P408" i="8"/>
  <c r="R408" i="8"/>
  <c r="T408" i="8"/>
  <c r="P410" i="8"/>
  <c r="R410" i="8"/>
  <c r="T410" i="8"/>
  <c r="P412" i="8"/>
  <c r="R412" i="8"/>
  <c r="T412" i="8"/>
  <c r="P414" i="8"/>
  <c r="R414" i="8"/>
  <c r="T414" i="8"/>
  <c r="P416" i="8"/>
  <c r="R416" i="8"/>
  <c r="T416" i="8"/>
  <c r="P418" i="8"/>
  <c r="R418" i="8"/>
  <c r="T418" i="8"/>
  <c r="P442" i="8"/>
  <c r="R442" i="8"/>
  <c r="T442" i="8"/>
  <c r="P444" i="8"/>
  <c r="R444" i="8"/>
  <c r="T444" i="8"/>
  <c r="P446" i="8"/>
  <c r="R446" i="8"/>
  <c r="T446" i="8"/>
  <c r="P448" i="8"/>
  <c r="R448" i="8"/>
  <c r="T448" i="8"/>
  <c r="P450" i="8"/>
  <c r="R450" i="8"/>
  <c r="T450" i="8"/>
  <c r="P452" i="8"/>
  <c r="R452" i="8"/>
  <c r="T452" i="8"/>
  <c r="P454" i="8"/>
  <c r="R454" i="8"/>
  <c r="T454" i="8"/>
  <c r="P456" i="8"/>
  <c r="R456" i="8"/>
  <c r="T456" i="8"/>
  <c r="P458" i="8"/>
  <c r="R458" i="8"/>
  <c r="T458" i="8"/>
  <c r="P460" i="8"/>
  <c r="R460" i="8"/>
  <c r="T460" i="8"/>
  <c r="P401" i="8"/>
  <c r="R401" i="8"/>
  <c r="P403" i="8"/>
  <c r="R403" i="8"/>
  <c r="P405" i="8"/>
  <c r="R405" i="8"/>
  <c r="P407" i="8"/>
  <c r="R407" i="8"/>
  <c r="P409" i="8"/>
  <c r="R409" i="8"/>
  <c r="P411" i="8"/>
  <c r="R411" i="8"/>
  <c r="P413" i="8"/>
  <c r="R413" i="8"/>
  <c r="P415" i="8"/>
  <c r="R415" i="8"/>
  <c r="P417" i="8"/>
  <c r="R417" i="8"/>
  <c r="P419" i="8"/>
  <c r="R419" i="8"/>
  <c r="P441" i="8"/>
  <c r="R441" i="8"/>
  <c r="P443" i="8"/>
  <c r="R443" i="8"/>
  <c r="P445" i="8"/>
  <c r="R445" i="8"/>
  <c r="P447" i="8"/>
  <c r="R447" i="8"/>
  <c r="P449" i="8"/>
  <c r="R449" i="8"/>
  <c r="P451" i="8"/>
  <c r="R451" i="8"/>
  <c r="P453" i="8"/>
  <c r="R453" i="8"/>
  <c r="P455" i="8"/>
  <c r="R455" i="8"/>
  <c r="P457" i="8"/>
  <c r="R457" i="8"/>
  <c r="P459" i="8"/>
  <c r="R459" i="8"/>
  <c r="P461" i="8"/>
  <c r="R461" i="8"/>
  <c r="N294" i="8"/>
  <c r="S268" i="8"/>
  <c r="P274" i="8"/>
  <c r="R274" i="8"/>
  <c r="T274" i="8"/>
  <c r="P276" i="8"/>
  <c r="R276" i="8"/>
  <c r="T276" i="8"/>
  <c r="P278" i="8"/>
  <c r="R278" i="8"/>
  <c r="T278" i="8"/>
  <c r="P280" i="8"/>
  <c r="R280" i="8"/>
  <c r="T280" i="8"/>
  <c r="P282" i="8"/>
  <c r="R282" i="8"/>
  <c r="T282" i="8"/>
  <c r="P284" i="8"/>
  <c r="R284" i="8"/>
  <c r="T284" i="8"/>
  <c r="P286" i="8"/>
  <c r="R286" i="8"/>
  <c r="T286" i="8"/>
  <c r="P288" i="8"/>
  <c r="R288" i="8"/>
  <c r="T288" i="8"/>
  <c r="P290" i="8"/>
  <c r="R290" i="8"/>
  <c r="T290" i="8"/>
  <c r="P292" i="8"/>
  <c r="R292" i="8"/>
  <c r="T292" i="8"/>
  <c r="P273" i="8"/>
  <c r="R273" i="8"/>
  <c r="P275" i="8"/>
  <c r="R275" i="8"/>
  <c r="P277" i="8"/>
  <c r="R277" i="8"/>
  <c r="P279" i="8"/>
  <c r="R279" i="8"/>
  <c r="P281" i="8"/>
  <c r="R281" i="8"/>
  <c r="P283" i="8"/>
  <c r="R283" i="8"/>
  <c r="P285" i="8"/>
  <c r="R285" i="8"/>
  <c r="P287" i="8"/>
  <c r="R287" i="8"/>
  <c r="P289" i="8"/>
  <c r="R289" i="8"/>
  <c r="P291" i="8"/>
  <c r="R291" i="8"/>
  <c r="P293" i="8"/>
  <c r="R293" i="8"/>
  <c r="P234" i="8"/>
  <c r="R234" i="8"/>
  <c r="T234" i="8"/>
  <c r="P236" i="8"/>
  <c r="R236" i="8"/>
  <c r="T236" i="8"/>
  <c r="P238" i="8"/>
  <c r="R238" i="8"/>
  <c r="T238" i="8"/>
  <c r="P240" i="8"/>
  <c r="R240" i="8"/>
  <c r="T240" i="8"/>
  <c r="P242" i="8"/>
  <c r="R242" i="8"/>
  <c r="T242" i="8"/>
  <c r="P244" i="8"/>
  <c r="R244" i="8"/>
  <c r="T244" i="8"/>
  <c r="P246" i="8"/>
  <c r="R246" i="8"/>
  <c r="T246" i="8"/>
  <c r="P248" i="8"/>
  <c r="R248" i="8"/>
  <c r="T248" i="8"/>
  <c r="P250" i="8"/>
  <c r="R250" i="8"/>
  <c r="T250" i="8"/>
  <c r="P232" i="8"/>
  <c r="R232" i="8"/>
  <c r="R252" i="8"/>
  <c r="T232" i="8"/>
  <c r="P231" i="8"/>
  <c r="R231" i="8"/>
  <c r="P233" i="8"/>
  <c r="R233" i="8"/>
  <c r="P235" i="8"/>
  <c r="R235" i="8"/>
  <c r="P237" i="8"/>
  <c r="R237" i="8"/>
  <c r="P239" i="8"/>
  <c r="R239" i="8"/>
  <c r="P241" i="8"/>
  <c r="R241" i="8"/>
  <c r="P243" i="8"/>
  <c r="R243" i="8"/>
  <c r="P245" i="8"/>
  <c r="R245" i="8"/>
  <c r="P247" i="8"/>
  <c r="R247" i="8"/>
  <c r="P249" i="8"/>
  <c r="R249" i="8"/>
  <c r="P251" i="8"/>
  <c r="R251" i="8"/>
  <c r="P189" i="8"/>
  <c r="R189" i="8"/>
  <c r="T189" i="8"/>
  <c r="P191" i="8"/>
  <c r="R191" i="8"/>
  <c r="T191" i="8"/>
  <c r="P193" i="8"/>
  <c r="R193" i="8"/>
  <c r="T193" i="8"/>
  <c r="P195" i="8"/>
  <c r="R195" i="8"/>
  <c r="T195" i="8"/>
  <c r="P197" i="8"/>
  <c r="R197" i="8"/>
  <c r="T197" i="8"/>
  <c r="P199" i="8"/>
  <c r="R199" i="8"/>
  <c r="T199" i="8"/>
  <c r="P201" i="8"/>
  <c r="R201" i="8"/>
  <c r="T201" i="8"/>
  <c r="P203" i="8"/>
  <c r="R203" i="8"/>
  <c r="T203" i="8"/>
  <c r="P205" i="8"/>
  <c r="R205" i="8"/>
  <c r="T205" i="8"/>
  <c r="P207" i="8"/>
  <c r="R207" i="8"/>
  <c r="T207" i="8"/>
  <c r="P209" i="8"/>
  <c r="R209" i="8"/>
  <c r="T209" i="8"/>
  <c r="P190" i="8"/>
  <c r="R190" i="8"/>
  <c r="P192" i="8"/>
  <c r="R192" i="8"/>
  <c r="P194" i="8"/>
  <c r="R194" i="8"/>
  <c r="P196" i="8"/>
  <c r="R196" i="8"/>
  <c r="P198" i="8"/>
  <c r="R198" i="8"/>
  <c r="P200" i="8"/>
  <c r="R200" i="8"/>
  <c r="P202" i="8"/>
  <c r="R202" i="8"/>
  <c r="P204" i="8"/>
  <c r="R204" i="8"/>
  <c r="P206" i="8"/>
  <c r="R206" i="8"/>
  <c r="P208" i="8"/>
  <c r="R208" i="8"/>
  <c r="L167" i="8"/>
  <c r="H167" i="8"/>
  <c r="E167" i="8"/>
  <c r="T167" i="8"/>
  <c r="L166" i="8"/>
  <c r="H166" i="8"/>
  <c r="E166" i="8"/>
  <c r="L165" i="8"/>
  <c r="H165" i="8"/>
  <c r="E165" i="8"/>
  <c r="T165" i="8"/>
  <c r="N164" i="8"/>
  <c r="L164" i="8"/>
  <c r="H164" i="8"/>
  <c r="E164" i="8"/>
  <c r="T164" i="8"/>
  <c r="L163" i="8"/>
  <c r="H163" i="8"/>
  <c r="E163" i="8"/>
  <c r="T163" i="8"/>
  <c r="L162" i="8"/>
  <c r="H162" i="8"/>
  <c r="E162" i="8"/>
  <c r="L161" i="8"/>
  <c r="H161" i="8"/>
  <c r="E161" i="8"/>
  <c r="N160" i="8"/>
  <c r="L160" i="8"/>
  <c r="H160" i="8"/>
  <c r="E160" i="8"/>
  <c r="T160" i="8"/>
  <c r="L159" i="8"/>
  <c r="H159" i="8"/>
  <c r="E159" i="8"/>
  <c r="T159" i="8"/>
  <c r="L158" i="8"/>
  <c r="H158" i="8"/>
  <c r="E158" i="8"/>
  <c r="L157" i="8"/>
  <c r="H157" i="8"/>
  <c r="E157" i="8"/>
  <c r="T157" i="8"/>
  <c r="N156" i="8"/>
  <c r="L156" i="8"/>
  <c r="H156" i="8"/>
  <c r="E156" i="8"/>
  <c r="T156" i="8"/>
  <c r="L155" i="8"/>
  <c r="H155" i="8"/>
  <c r="E155" i="8"/>
  <c r="T155" i="8"/>
  <c r="L154" i="8"/>
  <c r="H154" i="8"/>
  <c r="E154" i="8"/>
  <c r="N154" i="8"/>
  <c r="L153" i="8"/>
  <c r="H153" i="8"/>
  <c r="E153" i="8"/>
  <c r="T153" i="8"/>
  <c r="L152" i="8"/>
  <c r="H152" i="8"/>
  <c r="N152" i="8"/>
  <c r="E152" i="8"/>
  <c r="T152" i="8"/>
  <c r="L151" i="8"/>
  <c r="H151" i="8"/>
  <c r="E151" i="8"/>
  <c r="T151" i="8"/>
  <c r="L150" i="8"/>
  <c r="H150" i="8"/>
  <c r="E150" i="8"/>
  <c r="L149" i="8"/>
  <c r="H149" i="8"/>
  <c r="E149" i="8"/>
  <c r="N149" i="8"/>
  <c r="L148" i="8"/>
  <c r="H148" i="8"/>
  <c r="E148" i="8"/>
  <c r="T148" i="8"/>
  <c r="L147" i="8"/>
  <c r="H147" i="8"/>
  <c r="E147" i="8"/>
  <c r="N147" i="8"/>
  <c r="N420" i="8"/>
  <c r="S394" i="8"/>
  <c r="N336" i="8"/>
  <c r="S310" i="8"/>
  <c r="S301" i="8"/>
  <c r="R378" i="8"/>
  <c r="S349" i="8"/>
  <c r="S343" i="8"/>
  <c r="S265" i="8"/>
  <c r="S259" i="8"/>
  <c r="R210" i="8"/>
  <c r="N150" i="8"/>
  <c r="P147" i="8"/>
  <c r="R147" i="8"/>
  <c r="T147" i="8"/>
  <c r="N148" i="8"/>
  <c r="P149" i="8"/>
  <c r="R149" i="8"/>
  <c r="T149" i="8"/>
  <c r="P150" i="8"/>
  <c r="R150" i="8"/>
  <c r="T150" i="8"/>
  <c r="N151" i="8"/>
  <c r="N153" i="8"/>
  <c r="P154" i="8"/>
  <c r="R154" i="8"/>
  <c r="T154" i="8"/>
  <c r="N155" i="8"/>
  <c r="P156" i="8"/>
  <c r="R156" i="8"/>
  <c r="N157" i="8"/>
  <c r="P158" i="8"/>
  <c r="R158" i="8"/>
  <c r="N159" i="8"/>
  <c r="P160" i="8"/>
  <c r="R160" i="8"/>
  <c r="P162" i="8"/>
  <c r="R162" i="8"/>
  <c r="N163" i="8"/>
  <c r="P164" i="8"/>
  <c r="R164" i="8"/>
  <c r="N165" i="8"/>
  <c r="P166" i="8"/>
  <c r="R166" i="8"/>
  <c r="N167" i="8"/>
  <c r="P148" i="8"/>
  <c r="R148" i="8"/>
  <c r="P151" i="8"/>
  <c r="R151" i="8"/>
  <c r="P152" i="8"/>
  <c r="R152" i="8"/>
  <c r="P153" i="8"/>
  <c r="R153" i="8"/>
  <c r="P155" i="8"/>
  <c r="R155" i="8"/>
  <c r="P157" i="8"/>
  <c r="R157" i="8"/>
  <c r="P159" i="8"/>
  <c r="R159" i="8"/>
  <c r="P163" i="8"/>
  <c r="R163" i="8"/>
  <c r="P165" i="8"/>
  <c r="R165" i="8"/>
  <c r="P167" i="8"/>
  <c r="R167" i="8"/>
  <c r="S307" i="8"/>
  <c r="L125" i="8"/>
  <c r="H125" i="8"/>
  <c r="E125" i="8"/>
  <c r="L124" i="8"/>
  <c r="H124" i="8"/>
  <c r="E124" i="8"/>
  <c r="L123" i="8"/>
  <c r="H123" i="8"/>
  <c r="E123" i="8"/>
  <c r="L122" i="8"/>
  <c r="H122" i="8"/>
  <c r="E122" i="8"/>
  <c r="N122" i="8"/>
  <c r="L121" i="8"/>
  <c r="H121" i="8"/>
  <c r="E121" i="8"/>
  <c r="L120" i="8"/>
  <c r="H120" i="8"/>
  <c r="E120" i="8"/>
  <c r="L119" i="8"/>
  <c r="H119" i="8"/>
  <c r="E119" i="8"/>
  <c r="L118" i="8"/>
  <c r="H118" i="8"/>
  <c r="E118" i="8"/>
  <c r="N118" i="8"/>
  <c r="L117" i="8"/>
  <c r="H117" i="8"/>
  <c r="E117" i="8"/>
  <c r="L116" i="8"/>
  <c r="H116" i="8"/>
  <c r="E116" i="8"/>
  <c r="L115" i="8"/>
  <c r="H115" i="8"/>
  <c r="E115" i="8"/>
  <c r="T115" i="8"/>
  <c r="L114" i="8"/>
  <c r="H114" i="8"/>
  <c r="E114" i="8"/>
  <c r="N114" i="8"/>
  <c r="L113" i="8"/>
  <c r="H113" i="8"/>
  <c r="E113" i="8"/>
  <c r="L112" i="8"/>
  <c r="H112" i="8"/>
  <c r="E112" i="8"/>
  <c r="L111" i="8"/>
  <c r="H111" i="8"/>
  <c r="E111" i="8"/>
  <c r="T111" i="8"/>
  <c r="L110" i="8"/>
  <c r="H110" i="8"/>
  <c r="E110" i="8"/>
  <c r="N110" i="8"/>
  <c r="L109" i="8"/>
  <c r="H109" i="8"/>
  <c r="E109" i="8"/>
  <c r="T109" i="8"/>
  <c r="L108" i="8"/>
  <c r="H108" i="8"/>
  <c r="E108" i="8"/>
  <c r="N108" i="8"/>
  <c r="L107" i="8"/>
  <c r="H107" i="8"/>
  <c r="E107" i="8"/>
  <c r="T107" i="8"/>
  <c r="L106" i="8"/>
  <c r="H106" i="8"/>
  <c r="E106" i="8"/>
  <c r="N106" i="8"/>
  <c r="L105" i="8"/>
  <c r="H105" i="8"/>
  <c r="E105" i="8"/>
  <c r="T105" i="8"/>
  <c r="N125" i="8"/>
  <c r="N109" i="8"/>
  <c r="N107" i="8"/>
  <c r="N105" i="8"/>
  <c r="N112" i="8"/>
  <c r="P106" i="8"/>
  <c r="R106" i="8"/>
  <c r="T106" i="8"/>
  <c r="P108" i="8"/>
  <c r="R108" i="8"/>
  <c r="T108" i="8"/>
  <c r="P110" i="8"/>
  <c r="R110" i="8"/>
  <c r="T110" i="8"/>
  <c r="P114" i="8"/>
  <c r="R114" i="8"/>
  <c r="T114" i="8"/>
  <c r="P118" i="8"/>
  <c r="R118" i="8"/>
  <c r="T118" i="8"/>
  <c r="P122" i="8"/>
  <c r="R122" i="8"/>
  <c r="T122" i="8"/>
  <c r="P105" i="8"/>
  <c r="R105" i="8"/>
  <c r="P107" i="8"/>
  <c r="R107" i="8"/>
  <c r="P109" i="8"/>
  <c r="R109" i="8"/>
  <c r="P111" i="8"/>
  <c r="R111" i="8"/>
  <c r="P115" i="8"/>
  <c r="R115" i="8"/>
  <c r="P123" i="8"/>
  <c r="R123" i="8"/>
  <c r="L83" i="8"/>
  <c r="H83" i="8"/>
  <c r="E83" i="8"/>
  <c r="T83" i="8"/>
  <c r="L82" i="8"/>
  <c r="H82" i="8"/>
  <c r="E82" i="8"/>
  <c r="L81" i="8"/>
  <c r="H81" i="8"/>
  <c r="E81" i="8"/>
  <c r="T81" i="8"/>
  <c r="L80" i="8"/>
  <c r="H80" i="8"/>
  <c r="E80" i="8"/>
  <c r="N80" i="8"/>
  <c r="L79" i="8"/>
  <c r="H79" i="8"/>
  <c r="E79" i="8"/>
  <c r="T79" i="8"/>
  <c r="L78" i="8"/>
  <c r="H78" i="8"/>
  <c r="E78" i="8"/>
  <c r="L77" i="8"/>
  <c r="H77" i="8"/>
  <c r="E77" i="8"/>
  <c r="T77" i="8"/>
  <c r="L76" i="8"/>
  <c r="H76" i="8"/>
  <c r="E76" i="8"/>
  <c r="N76" i="8"/>
  <c r="L75" i="8"/>
  <c r="H75" i="8"/>
  <c r="E75" i="8"/>
  <c r="T75" i="8"/>
  <c r="L74" i="8"/>
  <c r="H74" i="8"/>
  <c r="E74" i="8"/>
  <c r="N74" i="8"/>
  <c r="L73" i="8"/>
  <c r="H73" i="8"/>
  <c r="E73" i="8"/>
  <c r="T73" i="8"/>
  <c r="L72" i="8"/>
  <c r="H72" i="8"/>
  <c r="E72" i="8"/>
  <c r="N72" i="8"/>
  <c r="L71" i="8"/>
  <c r="H71" i="8"/>
  <c r="E71" i="8"/>
  <c r="T71" i="8"/>
  <c r="L70" i="8"/>
  <c r="H70" i="8"/>
  <c r="E70" i="8"/>
  <c r="N70" i="8"/>
  <c r="L69" i="8"/>
  <c r="H69" i="8"/>
  <c r="E69" i="8"/>
  <c r="T69" i="8"/>
  <c r="L68" i="8"/>
  <c r="H68" i="8"/>
  <c r="E68" i="8"/>
  <c r="L67" i="8"/>
  <c r="H67" i="8"/>
  <c r="E67" i="8"/>
  <c r="L66" i="8"/>
  <c r="H66" i="8"/>
  <c r="E66" i="8"/>
  <c r="L65" i="8"/>
  <c r="H65" i="8"/>
  <c r="E65" i="8"/>
  <c r="P65" i="8"/>
  <c r="R65" i="8"/>
  <c r="L64" i="8"/>
  <c r="H64" i="8"/>
  <c r="E64" i="8"/>
  <c r="N64" i="8"/>
  <c r="L63" i="8"/>
  <c r="H63" i="8"/>
  <c r="E63" i="8"/>
  <c r="T63" i="8"/>
  <c r="N68" i="8"/>
  <c r="N75" i="8"/>
  <c r="N81" i="8"/>
  <c r="N77" i="8"/>
  <c r="N83" i="8"/>
  <c r="N78" i="8"/>
  <c r="N79" i="8"/>
  <c r="N73" i="8"/>
  <c r="N71" i="8"/>
  <c r="N69" i="8"/>
  <c r="N63" i="8"/>
  <c r="P64" i="8"/>
  <c r="R64" i="8"/>
  <c r="T64" i="8"/>
  <c r="P68" i="8"/>
  <c r="R68" i="8"/>
  <c r="T68" i="8"/>
  <c r="P70" i="8"/>
  <c r="R70" i="8"/>
  <c r="T70" i="8"/>
  <c r="P72" i="8"/>
  <c r="R72" i="8"/>
  <c r="T72" i="8"/>
  <c r="P74" i="8"/>
  <c r="R74" i="8"/>
  <c r="T74" i="8"/>
  <c r="P76" i="8"/>
  <c r="R76" i="8"/>
  <c r="T76" i="8"/>
  <c r="P78" i="8"/>
  <c r="R78" i="8"/>
  <c r="T78" i="8"/>
  <c r="P80" i="8"/>
  <c r="R80" i="8"/>
  <c r="T80" i="8"/>
  <c r="P63" i="8"/>
  <c r="R63" i="8"/>
  <c r="P67" i="8"/>
  <c r="R67" i="8"/>
  <c r="P69" i="8"/>
  <c r="R69" i="8"/>
  <c r="P71" i="8"/>
  <c r="R71" i="8"/>
  <c r="P73" i="8"/>
  <c r="R73" i="8"/>
  <c r="P75" i="8"/>
  <c r="R75" i="8"/>
  <c r="P77" i="8"/>
  <c r="R77" i="8"/>
  <c r="P79" i="8"/>
  <c r="R79" i="8"/>
  <c r="P81" i="8"/>
  <c r="R81" i="8"/>
  <c r="P83" i="8"/>
  <c r="R83" i="8"/>
  <c r="L40" i="8"/>
  <c r="H40" i="8"/>
  <c r="E40" i="8"/>
  <c r="T40" i="8"/>
  <c r="L39" i="8"/>
  <c r="H39" i="8"/>
  <c r="E39" i="8"/>
  <c r="L38" i="8"/>
  <c r="H38" i="8"/>
  <c r="E38" i="8"/>
  <c r="T38" i="8"/>
  <c r="L37" i="8"/>
  <c r="H37" i="8"/>
  <c r="E37" i="8"/>
  <c r="L36" i="8"/>
  <c r="H36" i="8"/>
  <c r="E36" i="8"/>
  <c r="T36" i="8"/>
  <c r="L35" i="8"/>
  <c r="H35" i="8"/>
  <c r="E35" i="8"/>
  <c r="L34" i="8"/>
  <c r="H34" i="8"/>
  <c r="E34" i="8"/>
  <c r="T34" i="8"/>
  <c r="L33" i="8"/>
  <c r="H33" i="8"/>
  <c r="E33" i="8"/>
  <c r="L32" i="8"/>
  <c r="H32" i="8"/>
  <c r="E32" i="8"/>
  <c r="T32" i="8"/>
  <c r="L31" i="8"/>
  <c r="H31" i="8"/>
  <c r="E31" i="8"/>
  <c r="L30" i="8"/>
  <c r="H30" i="8"/>
  <c r="E30" i="8"/>
  <c r="T30" i="8"/>
  <c r="L29" i="8"/>
  <c r="H29" i="8"/>
  <c r="E29" i="8"/>
  <c r="L28" i="8"/>
  <c r="H28" i="8"/>
  <c r="E28" i="8"/>
  <c r="T28" i="8"/>
  <c r="L27" i="8"/>
  <c r="H27" i="8"/>
  <c r="E27" i="8"/>
  <c r="L26" i="8"/>
  <c r="H26" i="8"/>
  <c r="E26" i="8"/>
  <c r="T26" i="8"/>
  <c r="L25" i="8"/>
  <c r="H25" i="8"/>
  <c r="E25" i="8"/>
  <c r="L24" i="8"/>
  <c r="H24" i="8"/>
  <c r="E24" i="8"/>
  <c r="T24" i="8"/>
  <c r="L23" i="8"/>
  <c r="H23" i="8"/>
  <c r="E23" i="8"/>
  <c r="L22" i="8"/>
  <c r="H22" i="8"/>
  <c r="E22" i="8"/>
  <c r="T22" i="8"/>
  <c r="L21" i="8"/>
  <c r="H21" i="8"/>
  <c r="E21" i="8"/>
  <c r="L20" i="8"/>
  <c r="H20" i="8"/>
  <c r="E20" i="8"/>
  <c r="T20" i="8"/>
  <c r="N21" i="8"/>
  <c r="N23" i="8"/>
  <c r="N25" i="8"/>
  <c r="N27" i="8"/>
  <c r="N29" i="8"/>
  <c r="N31" i="8"/>
  <c r="N33" i="8"/>
  <c r="N35" i="8"/>
  <c r="N37" i="8"/>
  <c r="N39" i="8"/>
  <c r="N36" i="8"/>
  <c r="N32" i="8"/>
  <c r="N30" i="8"/>
  <c r="N34" i="8"/>
  <c r="N38" i="8"/>
  <c r="N22" i="8"/>
  <c r="N40" i="8"/>
  <c r="N26" i="8"/>
  <c r="N20" i="8"/>
  <c r="N24" i="8"/>
  <c r="N28" i="8"/>
  <c r="P21" i="8"/>
  <c r="R21" i="8"/>
  <c r="T21" i="8"/>
  <c r="P23" i="8"/>
  <c r="R23" i="8"/>
  <c r="T23" i="8"/>
  <c r="P25" i="8"/>
  <c r="R25" i="8"/>
  <c r="T25" i="8"/>
  <c r="P27" i="8"/>
  <c r="R27" i="8"/>
  <c r="T27" i="8"/>
  <c r="P29" i="8"/>
  <c r="R29" i="8"/>
  <c r="T29" i="8"/>
  <c r="P31" i="8"/>
  <c r="R31" i="8"/>
  <c r="T31" i="8"/>
  <c r="P33" i="8"/>
  <c r="R33" i="8"/>
  <c r="T33" i="8"/>
  <c r="P35" i="8"/>
  <c r="R35" i="8"/>
  <c r="T35" i="8"/>
  <c r="P37" i="8"/>
  <c r="R37" i="8"/>
  <c r="T37" i="8"/>
  <c r="P39" i="8"/>
  <c r="R39" i="8"/>
  <c r="T39" i="8"/>
  <c r="P22" i="8"/>
  <c r="R22" i="8"/>
  <c r="P24" i="8"/>
  <c r="R24" i="8"/>
  <c r="P26" i="8"/>
  <c r="R26" i="8"/>
  <c r="P28" i="8"/>
  <c r="R28" i="8"/>
  <c r="P30" i="8"/>
  <c r="R30" i="8"/>
  <c r="P32" i="8"/>
  <c r="R32" i="8"/>
  <c r="P34" i="8"/>
  <c r="R34" i="8"/>
  <c r="P36" i="8"/>
  <c r="R36" i="8"/>
  <c r="P38" i="8"/>
  <c r="R38" i="8"/>
  <c r="P40" i="8"/>
  <c r="R40" i="8"/>
  <c r="N41" i="8"/>
  <c r="N66" i="8"/>
  <c r="P66" i="8"/>
  <c r="R66" i="8"/>
  <c r="T66" i="8"/>
  <c r="N82" i="8"/>
  <c r="P82" i="8"/>
  <c r="R82" i="8"/>
  <c r="T82" i="8"/>
  <c r="P20" i="8"/>
  <c r="R20" i="8"/>
  <c r="R41" i="8"/>
  <c r="R84" i="8"/>
  <c r="T65" i="8"/>
  <c r="N65" i="8"/>
  <c r="N84" i="8"/>
  <c r="S58" i="8"/>
  <c r="T46" i="8"/>
  <c r="T67" i="8"/>
  <c r="N67" i="8"/>
  <c r="T113" i="8"/>
  <c r="N113" i="8"/>
  <c r="P113" i="8"/>
  <c r="R113" i="8"/>
  <c r="T117" i="8"/>
  <c r="P117" i="8"/>
  <c r="R117" i="8"/>
  <c r="T119" i="8"/>
  <c r="N119" i="8"/>
  <c r="T121" i="8"/>
  <c r="N121" i="8"/>
  <c r="P121" i="8"/>
  <c r="R121" i="8"/>
  <c r="T123" i="8"/>
  <c r="N123" i="8"/>
  <c r="T125" i="8"/>
  <c r="P125" i="8"/>
  <c r="R125" i="8"/>
  <c r="P119" i="8"/>
  <c r="R119" i="8"/>
  <c r="N115" i="8"/>
  <c r="N117" i="8"/>
  <c r="P112" i="8"/>
  <c r="R112" i="8"/>
  <c r="R126" i="8"/>
  <c r="T112" i="8"/>
  <c r="N116" i="8"/>
  <c r="N126" i="8"/>
  <c r="P116" i="8"/>
  <c r="R116" i="8"/>
  <c r="T116" i="8"/>
  <c r="N120" i="8"/>
  <c r="P120" i="8"/>
  <c r="R120" i="8"/>
  <c r="T120" i="8"/>
  <c r="N124" i="8"/>
  <c r="P124" i="8"/>
  <c r="R124" i="8"/>
  <c r="T124" i="8"/>
  <c r="S346" i="8"/>
  <c r="R462" i="8"/>
  <c r="R420" i="8"/>
  <c r="T382" i="8"/>
  <c r="T340" i="8"/>
  <c r="S385" i="8"/>
  <c r="S391" i="8"/>
  <c r="S388" i="8"/>
  <c r="N158" i="8"/>
  <c r="N168" i="8"/>
  <c r="S142" i="8"/>
  <c r="T158" i="8"/>
  <c r="T161" i="8"/>
  <c r="N161" i="8"/>
  <c r="P161" i="8"/>
  <c r="R161" i="8"/>
  <c r="R168" i="8"/>
  <c r="N166" i="8"/>
  <c r="T166" i="8"/>
  <c r="N162" i="8"/>
  <c r="T162" i="8"/>
  <c r="R294" i="8"/>
  <c r="R336" i="8"/>
  <c r="T298" i="8"/>
  <c r="N196" i="8"/>
  <c r="T196" i="8"/>
  <c r="N204" i="8"/>
  <c r="T204" i="8"/>
  <c r="N233" i="8"/>
  <c r="N252" i="8"/>
  <c r="S226" i="8"/>
  <c r="T233" i="8"/>
  <c r="N210" i="8"/>
  <c r="S184" i="8"/>
  <c r="N192" i="8"/>
  <c r="T192" i="8"/>
  <c r="N200" i="8"/>
  <c r="T200" i="8"/>
  <c r="N208" i="8"/>
  <c r="T208" i="8"/>
  <c r="T327" i="8"/>
  <c r="T331" i="8"/>
  <c r="T335" i="8"/>
  <c r="T359" i="8"/>
  <c r="T365" i="8"/>
  <c r="T369" i="8"/>
  <c r="T373" i="8"/>
  <c r="T377" i="8"/>
  <c r="T401" i="8"/>
  <c r="T405" i="8"/>
  <c r="T409" i="8"/>
  <c r="T237" i="8"/>
  <c r="T241" i="8"/>
  <c r="T245" i="8"/>
  <c r="T249" i="8"/>
  <c r="T273" i="8"/>
  <c r="T277" i="8"/>
  <c r="T281" i="8"/>
  <c r="T285" i="8"/>
  <c r="T289" i="8"/>
  <c r="T293" i="8"/>
  <c r="T321" i="8"/>
  <c r="T411" i="8"/>
  <c r="T415" i="8"/>
  <c r="T419" i="8"/>
  <c r="T443" i="8"/>
  <c r="T449" i="8"/>
  <c r="T453" i="8"/>
  <c r="T457" i="8"/>
  <c r="T461" i="8"/>
  <c r="S139" i="8"/>
  <c r="S133" i="8"/>
  <c r="S136" i="8"/>
  <c r="T130" i="8"/>
  <c r="T214" i="8"/>
  <c r="S217" i="8"/>
  <c r="S223" i="8"/>
  <c r="S220" i="8"/>
  <c r="S262" i="8"/>
  <c r="T256" i="8"/>
  <c r="S304" i="8"/>
  <c r="T126" i="8"/>
  <c r="S181" i="8"/>
  <c r="T172" i="8"/>
  <c r="S175" i="8"/>
  <c r="S178" i="8"/>
  <c r="S15" i="8"/>
  <c r="S436" i="8"/>
  <c r="T3" i="8" l="1"/>
  <c r="T88" i="8"/>
  <c r="S427" i="8"/>
  <c r="T424" i="8"/>
  <c r="S433" i="8"/>
  <c r="S430" i="8" s="1"/>
</calcChain>
</file>

<file path=xl/comments1.xml><?xml version="1.0" encoding="utf-8"?>
<comments xmlns="http://schemas.openxmlformats.org/spreadsheetml/2006/main">
  <authors>
    <author>Артём Мельников</author>
  </authors>
  <commentList>
    <comment ref="S3" author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S46" author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S88" author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S130" author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S172" author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S214" author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S256" author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S298" author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S340" author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S382" author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S424" author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</commentList>
</comments>
</file>

<file path=xl/sharedStrings.xml><?xml version="1.0" encoding="utf-8"?>
<sst xmlns="http://schemas.openxmlformats.org/spreadsheetml/2006/main" count="675" uniqueCount="197">
  <si>
    <t>Артикул</t>
  </si>
  <si>
    <t>Наименование</t>
  </si>
  <si>
    <t>Фото</t>
  </si>
  <si>
    <t>Описание</t>
  </si>
  <si>
    <t>Калькуляция</t>
  </si>
  <si>
    <t>Наименование материала</t>
  </si>
  <si>
    <t>Размер заготовки (мм)</t>
  </si>
  <si>
    <t>Стоимость (руб)</t>
  </si>
  <si>
    <t>Цена (руб/м.п.)</t>
  </si>
  <si>
    <t>Доставка материала</t>
  </si>
  <si>
    <t>Количество заготовок (шт)</t>
  </si>
  <si>
    <t>Количество материала (м.п.)</t>
  </si>
  <si>
    <t>Стоимость фактическая (руб)</t>
  </si>
  <si>
    <t>Количество материала факт(м.п.)</t>
  </si>
  <si>
    <t>Длина</t>
  </si>
  <si>
    <t>Ширина</t>
  </si>
  <si>
    <t>Площадь</t>
  </si>
  <si>
    <t>Расходный материал</t>
  </si>
  <si>
    <t>м.п.</t>
  </si>
  <si>
    <t>Уголок 25*3</t>
  </si>
  <si>
    <t>Уголок 25*4</t>
  </si>
  <si>
    <t>Уголок 32*4</t>
  </si>
  <si>
    <t>Уголок 40*4</t>
  </si>
  <si>
    <t>Уголок 45*4</t>
  </si>
  <si>
    <t>Уголок 50*5</t>
  </si>
  <si>
    <t>Уголок 63*5</t>
  </si>
  <si>
    <t>Ед.изм.</t>
  </si>
  <si>
    <t>Цена</t>
  </si>
  <si>
    <t>Ед. изм</t>
  </si>
  <si>
    <t>Квадрат 6*6</t>
  </si>
  <si>
    <t>Квадрат 8*8</t>
  </si>
  <si>
    <t>Квадрат 10*10</t>
  </si>
  <si>
    <t>Квадрат 12*12</t>
  </si>
  <si>
    <t>Квадрат 14*14</t>
  </si>
  <si>
    <t>Квадрат 16*16</t>
  </si>
  <si>
    <t>Квадрат 18*18</t>
  </si>
  <si>
    <t>Квадрат 20*20</t>
  </si>
  <si>
    <t>Квадрат 22*22</t>
  </si>
  <si>
    <t>Квадрат 25*25</t>
  </si>
  <si>
    <t>Швеллер 5</t>
  </si>
  <si>
    <t>Швеллер 8</t>
  </si>
  <si>
    <t>Швеллер 10</t>
  </si>
  <si>
    <t>Швеллер 12</t>
  </si>
  <si>
    <t>Швеллер 6,5</t>
  </si>
  <si>
    <t>Швеллер 14</t>
  </si>
  <si>
    <t>Швеллер 16</t>
  </si>
  <si>
    <t>Швеллер 18</t>
  </si>
  <si>
    <t>Швеллер 20</t>
  </si>
  <si>
    <t>Лист 0,5 х.к</t>
  </si>
  <si>
    <t>Лист 0,7 х.к</t>
  </si>
  <si>
    <t>Лист 1,0 х.к</t>
  </si>
  <si>
    <t>Лист 1,2 х.к</t>
  </si>
  <si>
    <t>Лист 1,5 х.к</t>
  </si>
  <si>
    <t>Лист 1,8 г.к</t>
  </si>
  <si>
    <t>Лист 2,0 г.к</t>
  </si>
  <si>
    <t>Лист 2,0 х.к</t>
  </si>
  <si>
    <t>Лист 3,0 г.к</t>
  </si>
  <si>
    <t>Лист 3,0 рифленый</t>
  </si>
  <si>
    <t>Полоса обжимная</t>
  </si>
  <si>
    <t>Полоса 20*4</t>
  </si>
  <si>
    <t>Полоса 20*5</t>
  </si>
  <si>
    <t>Полоса 25*4</t>
  </si>
  <si>
    <t>Полоса 40*4</t>
  </si>
  <si>
    <t>Полоса 40*5</t>
  </si>
  <si>
    <t>Полоса 50*5</t>
  </si>
  <si>
    <t>Труба 10*1,0</t>
  </si>
  <si>
    <t>Труба 12*1,0</t>
  </si>
  <si>
    <t>Труба 14*1,0</t>
  </si>
  <si>
    <t>Труба 16*1,0</t>
  </si>
  <si>
    <t>Труба 18*1,0</t>
  </si>
  <si>
    <t>Труба 20*1,0</t>
  </si>
  <si>
    <t>Труба 20*2,5</t>
  </si>
  <si>
    <t>Труба 25*2,8</t>
  </si>
  <si>
    <t>Труба 32*4,0</t>
  </si>
  <si>
    <t>Труба 40*4,0</t>
  </si>
  <si>
    <t>Труба 50*3,0</t>
  </si>
  <si>
    <t>Труба 57*3,5</t>
  </si>
  <si>
    <t>Труба 89*3,5</t>
  </si>
  <si>
    <t>м2</t>
  </si>
  <si>
    <t>Профильная  труба10*10*1,2</t>
  </si>
  <si>
    <t>Профильная  труба15*15*1,2</t>
  </si>
  <si>
    <t>Профильная  труба20*20*1,2</t>
  </si>
  <si>
    <t>Профильная  труба20*20*1,5</t>
  </si>
  <si>
    <t>Профильная  труба25*25*1,5</t>
  </si>
  <si>
    <t>Профильная  труба30*30*1,5</t>
  </si>
  <si>
    <t>Профильная  труба40*20*1,5</t>
  </si>
  <si>
    <t>Профильная  труба40*40*1,5</t>
  </si>
  <si>
    <t>Профильная  труба40*40*2,0</t>
  </si>
  <si>
    <t>Профильная  труба40*40*3,0</t>
  </si>
  <si>
    <t>Профильная  труба50*25*2,0</t>
  </si>
  <si>
    <t>Профильная  труба50*50*2,0</t>
  </si>
  <si>
    <t>Профильная  труба60*40*2,0</t>
  </si>
  <si>
    <t>Профильная  труба60*60*2,0</t>
  </si>
  <si>
    <t>Профильная  труба80*40*2,0</t>
  </si>
  <si>
    <t>Профильная  труба80*80*2,0</t>
  </si>
  <si>
    <t>Профильная  труба100*100*3,0</t>
  </si>
  <si>
    <t>Круг  8 мм</t>
  </si>
  <si>
    <t>Круг  10 мм</t>
  </si>
  <si>
    <t>Круг  12 мм</t>
  </si>
  <si>
    <t>Круг  14 мм</t>
  </si>
  <si>
    <t>Круг  16 мм</t>
  </si>
  <si>
    <t>Круг  18 мм</t>
  </si>
  <si>
    <t>Круг  20 мм</t>
  </si>
  <si>
    <t>Круг  22 мм</t>
  </si>
  <si>
    <t>Круг  26 мм</t>
  </si>
  <si>
    <t>Круг  30 мм</t>
  </si>
  <si>
    <t>ИТОГОВАЯ ЦЕНА</t>
  </si>
  <si>
    <t>Наценка на металл</t>
  </si>
  <si>
    <t>Ставка</t>
  </si>
  <si>
    <t>Литера</t>
  </si>
  <si>
    <t>А</t>
  </si>
  <si>
    <t>Б</t>
  </si>
  <si>
    <t>В</t>
  </si>
  <si>
    <t>Г</t>
  </si>
  <si>
    <t>Д</t>
  </si>
  <si>
    <t>г</t>
  </si>
  <si>
    <t>Длина основания</t>
  </si>
  <si>
    <t>Ширина основания</t>
  </si>
  <si>
    <t>Волюта</t>
  </si>
  <si>
    <t>б</t>
  </si>
  <si>
    <t>Покраска (грунт ГФ-021)</t>
  </si>
  <si>
    <t>Покраска (эмаль ПФ-115)</t>
  </si>
  <si>
    <t>Ланд001</t>
  </si>
  <si>
    <t>Парник</t>
  </si>
  <si>
    <t>Дуга</t>
  </si>
  <si>
    <t>Основание секций</t>
  </si>
  <si>
    <t>Арматура 14 мм</t>
  </si>
  <si>
    <t>Арматура 16 мм</t>
  </si>
  <si>
    <t>Арматура 10 мм</t>
  </si>
  <si>
    <t>Ланд002</t>
  </si>
  <si>
    <t>Арка садовая</t>
  </si>
  <si>
    <t>дуги</t>
  </si>
  <si>
    <t>основание дуг (ширина)</t>
  </si>
  <si>
    <t>основание дуг (длина)</t>
  </si>
  <si>
    <t>боковина (высота)</t>
  </si>
  <si>
    <t>боковина (ширина)</t>
  </si>
  <si>
    <t>пермычка боковины</t>
  </si>
  <si>
    <t>червонка боковины (малая)</t>
  </si>
  <si>
    <t>червонка боковины (большая)</t>
  </si>
  <si>
    <t>волюта боковины</t>
  </si>
  <si>
    <t>червонка арки (верх)</t>
  </si>
  <si>
    <t>червонка арки (торец)</t>
  </si>
  <si>
    <t>Вес (м.п.)</t>
  </si>
  <si>
    <t>Труба 76*3,5</t>
  </si>
  <si>
    <t>Труба 76*6,0</t>
  </si>
  <si>
    <t>Уголок 35*4</t>
  </si>
  <si>
    <t>Круг  6,5 мм</t>
  </si>
  <si>
    <t>Круг  25 мм</t>
  </si>
  <si>
    <t>Круг  36 мм</t>
  </si>
  <si>
    <t>Профильная  труба20*20*2,0</t>
  </si>
  <si>
    <t>Профильная  труба25*25*2,0</t>
  </si>
  <si>
    <t>Ланд003</t>
  </si>
  <si>
    <t>Столик и лавочка (ритуальные)</t>
  </si>
  <si>
    <t>червонка основания</t>
  </si>
  <si>
    <t>Запятые основания</t>
  </si>
  <si>
    <t>перемычка основания</t>
  </si>
  <si>
    <t>Закладные основания</t>
  </si>
  <si>
    <t>перемычки червонок</t>
  </si>
  <si>
    <t>основание сидения</t>
  </si>
  <si>
    <t>Стойка столика</t>
  </si>
  <si>
    <t>Дуги столика</t>
  </si>
  <si>
    <t>Перемычки дуг</t>
  </si>
  <si>
    <t>Червонки стола</t>
  </si>
  <si>
    <t>Уголок 50*4</t>
  </si>
  <si>
    <t>Профильная  труба30*20*1,5</t>
  </si>
  <si>
    <t>Профильная  труба30*20*2,0</t>
  </si>
  <si>
    <t>Профильная  труба30*30*2,0</t>
  </si>
  <si>
    <t>Профильная  труба40*20*2,0</t>
  </si>
  <si>
    <t>Профильная  труба40*25*2</t>
  </si>
  <si>
    <t>Профильная  труба50*25*1,5</t>
  </si>
  <si>
    <t>Расходы на оплату труда</t>
  </si>
  <si>
    <t>ЧИСТАЯ ПРИБЫЛЬ</t>
  </si>
  <si>
    <t>Затраты (расходники+ электричество+ аренда)</t>
  </si>
  <si>
    <t>Брусок деревянный 30*50</t>
  </si>
  <si>
    <t>ЛандОгр001</t>
  </si>
  <si>
    <t>Газонное ограждение</t>
  </si>
  <si>
    <t>Высота ограждения</t>
  </si>
  <si>
    <t>Верхняя дуга</t>
  </si>
  <si>
    <t>Нижняя перемычка</t>
  </si>
  <si>
    <t>Червонка</t>
  </si>
  <si>
    <t xml:space="preserve">Размер: длинна 600 мм, высота 500мм. Применяемый материал труба профильная 15*15 мм  и круг d8 мм. Окраска грунт ГФ-021. </t>
  </si>
  <si>
    <t>ЛандОгр001-1</t>
  </si>
  <si>
    <t xml:space="preserve">Размер: длинна 800 мм, высота 500мм. Применяемый материал труба профильная 15*15 мм  и круг d8 мм. Окраска грунт ГФ-021. </t>
  </si>
  <si>
    <t>ЛандОгр001-2</t>
  </si>
  <si>
    <t xml:space="preserve">Размер: длинна 1000 мм, высота 500мм. Применяемый материал труба профильная 15*15 мм  и круг d8 мм. Окраска грунт ГФ-021. </t>
  </si>
  <si>
    <t>ЛандОгр001-3</t>
  </si>
  <si>
    <t xml:space="preserve">Размер: длинна 1200 мм, высота 500мм. Применяемый материал труба профильная 15*15 мм  и круг d8 мм. Окраска грунт ГФ-021. </t>
  </si>
  <si>
    <t>ЛандОгр002</t>
  </si>
  <si>
    <t xml:space="preserve">Размер: длинна 600 мм, высота 500мм. Применяемый материал труба профильная 15*15 мм  и квадрат 10 мм. Окраска грунт ГФ-021. </t>
  </si>
  <si>
    <t xml:space="preserve">Размер: длинна 800 мм, высота 500мм. Применяемый материал труба профильная 15*15 мм  иквадрат 10 мм. Окраска грунт ГФ-021. </t>
  </si>
  <si>
    <t xml:space="preserve">Размер: длинна 1000 мм, высота 500мм. Применяемый материал труба профильная 15*15 мм  и квадрат 10 мм. Окраска грунт ГФ-021. </t>
  </si>
  <si>
    <t>ЛандОгр002-1</t>
  </si>
  <si>
    <t>ЛандОгр002-2</t>
  </si>
  <si>
    <t>ЛандОгр002-3</t>
  </si>
  <si>
    <t xml:space="preserve">Размер: длинна 1200 мм, высота 500мм. Применяемый материал труба профильная 15*15 мм  и квадрат 10 мм. Окраска грунт ГФ-021. </t>
  </si>
  <si>
    <t>а</t>
  </si>
  <si>
    <t>Итоговая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</si>
</sst>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u/>
      <sz val="18"/>
      <color rgb="FFFF0000"/>
      <name val="Tahoma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i/>
      <u val="singleAccounting"/>
      <sz val="12"/>
      <color rgb="FFFF0000"/>
      <name val="Calibri"/>
      <family val="2"/>
      <charset val="204"/>
      <scheme val="minor"/>
    </font>
    <font>
      <b/>
      <u/>
      <sz val="18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u/>
      <sz val="11"/>
      <color rgb="FFFF0000"/>
      <name val="Tahoma"/>
      <family val="2"/>
      <charset val="204"/>
    </font>
    <font>
      <sz val="2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0" fontId="1" fillId="0" borderId="0"/>
    <xf numFmtId="0" fontId="4" fillId="0" borderId="0">
      <alignment vertical="center"/>
    </xf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9">
    <xf numFmtId="0" fontId="0" fillId="0" borderId="0" xfId="0"/>
    <xf numFmtId="2" fontId="5" fillId="0" borderId="0" xfId="4" applyNumberFormat="1" applyFon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justify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8" xfId="0" applyBorder="1"/>
    <xf numFmtId="0" fontId="0" fillId="0" borderId="10" xfId="0" applyBorder="1"/>
    <xf numFmtId="0" fontId="0" fillId="0" borderId="0" xfId="0" applyNumberFormat="1" applyAlignment="1">
      <alignment horizontal="center" vertical="center"/>
    </xf>
    <xf numFmtId="0" fontId="5" fillId="0" borderId="0" xfId="1" applyNumberFormat="1" applyFont="1" applyAlignment="1"/>
    <xf numFmtId="9" fontId="5" fillId="0" borderId="0" xfId="4" applyFon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3" xfId="0" applyNumberFormat="1" applyBorder="1" applyAlignment="1">
      <alignment horizontal="left" vertical="center"/>
    </xf>
    <xf numFmtId="0" fontId="5" fillId="0" borderId="3" xfId="1" applyNumberFormat="1" applyFont="1" applyBorder="1" applyAlignment="1">
      <alignment horizontal="center" vertical="center"/>
    </xf>
    <xf numFmtId="2" fontId="0" fillId="0" borderId="3" xfId="0" applyNumberFormat="1" applyBorder="1"/>
    <xf numFmtId="0" fontId="0" fillId="0" borderId="3" xfId="0" applyNumberFormat="1" applyBorder="1"/>
    <xf numFmtId="0" fontId="0" fillId="0" borderId="3" xfId="0" applyNumberFormat="1" applyBorder="1" applyAlignment="1">
      <alignment horizontal="center" vertical="center"/>
    </xf>
    <xf numFmtId="9" fontId="5" fillId="0" borderId="3" xfId="4" applyFont="1" applyBorder="1"/>
    <xf numFmtId="0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4" fontId="5" fillId="0" borderId="3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NumberFormat="1" applyFill="1" applyBorder="1"/>
    <xf numFmtId="0" fontId="0" fillId="0" borderId="3" xfId="0" applyNumberFormat="1" applyFill="1" applyBorder="1" applyAlignment="1">
      <alignment horizontal="center" vertical="center"/>
    </xf>
    <xf numFmtId="44" fontId="5" fillId="0" borderId="3" xfId="1" applyFont="1" applyFill="1" applyBorder="1" applyAlignment="1">
      <alignment horizontal="center" vertical="center"/>
    </xf>
    <xf numFmtId="44" fontId="8" fillId="0" borderId="13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4" fontId="5" fillId="0" borderId="27" xfId="1" applyFont="1" applyBorder="1" applyAlignment="1">
      <alignment horizontal="center" vertical="center"/>
    </xf>
    <xf numFmtId="44" fontId="5" fillId="0" borderId="12" xfId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44" fontId="5" fillId="0" borderId="2" xfId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44" fontId="5" fillId="0" borderId="20" xfId="1" applyFont="1" applyBorder="1" applyAlignment="1">
      <alignment horizontal="center" vertical="center"/>
    </xf>
    <xf numFmtId="164" fontId="5" fillId="0" borderId="2" xfId="5" applyNumberFormat="1" applyFont="1" applyBorder="1" applyAlignment="1">
      <alignment horizontal="center" vertical="center"/>
    </xf>
    <xf numFmtId="164" fontId="5" fillId="0" borderId="20" xfId="5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distributed" vertical="top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7" fillId="0" borderId="0" xfId="1" applyFont="1" applyAlignment="1">
      <alignment horizontal="center" vertical="center"/>
    </xf>
    <xf numFmtId="44" fontId="7" fillId="0" borderId="8" xfId="1" applyFont="1" applyBorder="1" applyAlignment="1">
      <alignment horizontal="center" vertical="center"/>
    </xf>
    <xf numFmtId="44" fontId="7" fillId="0" borderId="21" xfId="1" applyFont="1" applyBorder="1" applyAlignment="1">
      <alignment horizontal="center" vertical="center"/>
    </xf>
    <xf numFmtId="44" fontId="7" fillId="0" borderId="16" xfId="1" applyFont="1" applyBorder="1" applyAlignment="1">
      <alignment horizontal="center" vertical="center"/>
    </xf>
    <xf numFmtId="44" fontId="7" fillId="0" borderId="0" xfId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10" xfId="1" applyFont="1" applyBorder="1" applyAlignment="1">
      <alignment horizontal="center" vertical="center"/>
    </xf>
    <xf numFmtId="44" fontId="7" fillId="0" borderId="15" xfId="1" applyFont="1" applyBorder="1" applyAlignment="1">
      <alignment horizontal="center" vertical="center"/>
    </xf>
    <xf numFmtId="44" fontId="7" fillId="0" borderId="22" xfId="1" applyFont="1" applyBorder="1" applyAlignment="1">
      <alignment horizontal="center" vertical="center"/>
    </xf>
    <xf numFmtId="44" fontId="7" fillId="0" borderId="17" xfId="1" applyFont="1" applyBorder="1" applyAlignment="1">
      <alignment horizontal="center" vertical="center"/>
    </xf>
    <xf numFmtId="44" fontId="5" fillId="0" borderId="5" xfId="1" applyFont="1" applyBorder="1" applyAlignment="1">
      <alignment horizontal="center" vertical="center"/>
    </xf>
    <xf numFmtId="44" fontId="5" fillId="0" borderId="32" xfId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44" fontId="5" fillId="0" borderId="31" xfId="1" applyFont="1" applyBorder="1" applyAlignment="1">
      <alignment horizontal="center" vertical="center"/>
    </xf>
    <xf numFmtId="164" fontId="5" fillId="0" borderId="30" xfId="5" applyNumberFormat="1" applyFont="1" applyBorder="1" applyAlignment="1">
      <alignment horizontal="center" vertical="center"/>
    </xf>
    <xf numFmtId="164" fontId="5" fillId="0" borderId="31" xfId="5" applyNumberFormat="1" applyFont="1" applyBorder="1" applyAlignment="1">
      <alignment horizontal="center" vertical="center"/>
    </xf>
    <xf numFmtId="44" fontId="5" fillId="0" borderId="33" xfId="1" applyFont="1" applyBorder="1" applyAlignment="1">
      <alignment horizontal="center" vertical="center"/>
    </xf>
    <xf numFmtId="44" fontId="5" fillId="0" borderId="34" xfId="1" applyFon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44" fontId="5" fillId="0" borderId="35" xfId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distributed" vertical="top" wrapText="1"/>
    </xf>
    <xf numFmtId="0" fontId="0" fillId="2" borderId="0" xfId="0" applyFill="1"/>
    <xf numFmtId="0" fontId="9" fillId="2" borderId="0" xfId="0" applyFont="1" applyFill="1" applyAlignment="1">
      <alignment horizontal="center" vertical="center" wrapText="1"/>
    </xf>
    <xf numFmtId="44" fontId="7" fillId="2" borderId="0" xfId="1" applyFont="1" applyFill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44" fontId="7" fillId="2" borderId="8" xfId="1" applyFont="1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2" fontId="0" fillId="2" borderId="2" xfId="0" applyNumberForma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4" fontId="5" fillId="2" borderId="2" xfId="1" applyFon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44" fontId="5" fillId="2" borderId="20" xfId="1" applyFont="1" applyFill="1" applyBorder="1" applyAlignment="1">
      <alignment horizontal="center" vertical="center"/>
    </xf>
    <xf numFmtId="164" fontId="5" fillId="2" borderId="2" xfId="5" applyNumberFormat="1" applyFont="1" applyFill="1" applyBorder="1" applyAlignment="1">
      <alignment horizontal="center" vertical="center"/>
    </xf>
    <xf numFmtId="164" fontId="5" fillId="2" borderId="20" xfId="5" applyNumberFormat="1" applyFont="1" applyFill="1" applyBorder="1" applyAlignment="1">
      <alignment horizontal="center" vertical="center"/>
    </xf>
    <xf numFmtId="0" fontId="0" fillId="2" borderId="29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27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4" fontId="5" fillId="2" borderId="27" xfId="1" applyFont="1" applyFill="1" applyBorder="1" applyAlignment="1">
      <alignment horizontal="center" vertical="center"/>
    </xf>
    <xf numFmtId="44" fontId="5" fillId="2" borderId="12" xfId="1" applyFont="1" applyFill="1" applyBorder="1" applyAlignment="1">
      <alignment horizontal="center" vertical="center"/>
    </xf>
    <xf numFmtId="44" fontId="8" fillId="2" borderId="13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164" fontId="0" fillId="2" borderId="36" xfId="0" applyNumberForma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44" fontId="0" fillId="0" borderId="0" xfId="0" applyNumberFormat="1"/>
    <xf numFmtId="0" fontId="12" fillId="3" borderId="0" xfId="0" applyFont="1" applyFill="1"/>
    <xf numFmtId="0" fontId="12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6">
    <cellStyle name="Денежный" xfId="1" builtinId="4"/>
    <cellStyle name="Обычный" xfId="0" builtinId="0"/>
    <cellStyle name="Обычный 2" xfId="2"/>
    <cellStyle name="Обычный 3" xfId="3"/>
    <cellStyle name="Процентный" xfId="4" builtinId="5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/>
  <dimension ref="A1:V462"/>
  <sheetViews>
    <sheetView tabSelected="1" topLeftCell="A81" zoomScale="60" zoomScaleNormal="60" workbookViewId="0">
      <selection activeCell="V101" sqref="V101"/>
    </sheetView>
  </sheetViews>
  <sheetFormatPr defaultRowHeight="15" x14ac:dyDescent="0.25"/>
  <cols>
    <col min="1" max="3" width="10.7109375" customWidth="1"/>
    <col min="4" max="4" width="21.28515625" bestFit="1" customWidth="1"/>
    <col min="5" max="5" width="8" bestFit="1" customWidth="1"/>
    <col min="8" max="8" width="10" bestFit="1" customWidth="1"/>
    <col min="9" max="9" width="17.7109375" customWidth="1"/>
    <col min="22" max="22" width="32.28515625" customWidth="1"/>
  </cols>
  <sheetData>
    <row r="1" spans="1:21" x14ac:dyDescent="0.25">
      <c r="A1" s="86" t="s">
        <v>0</v>
      </c>
      <c r="B1" s="86"/>
      <c r="C1" s="86"/>
      <c r="D1" s="86" t="s">
        <v>122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21" ht="15.75" thickBot="1" x14ac:dyDescent="0.3">
      <c r="A2" s="86" t="s">
        <v>1</v>
      </c>
      <c r="B2" s="86"/>
      <c r="C2" s="86"/>
      <c r="D2" s="86" t="s">
        <v>123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21" ht="15.75" thickBot="1" x14ac:dyDescent="0.3">
      <c r="A3" s="82" t="s">
        <v>2</v>
      </c>
      <c r="B3" s="82"/>
      <c r="C3" s="82"/>
      <c r="D3" s="82"/>
      <c r="E3" s="82"/>
      <c r="F3" s="82"/>
      <c r="G3" s="22"/>
      <c r="H3" s="82" t="s">
        <v>3</v>
      </c>
      <c r="I3" s="82"/>
      <c r="J3" s="82"/>
      <c r="K3" s="82"/>
      <c r="L3" s="82"/>
      <c r="M3" s="82"/>
      <c r="N3" s="82"/>
      <c r="O3" s="82"/>
      <c r="P3" s="81" t="s">
        <v>9</v>
      </c>
      <c r="Q3" s="81"/>
      <c r="R3" s="1">
        <v>1</v>
      </c>
      <c r="S3" s="13">
        <v>1</v>
      </c>
      <c r="T3" s="20" t="e">
        <f ca="1">S15/R41</f>
        <v>#NAME?</v>
      </c>
    </row>
    <row r="4" spans="1:21" x14ac:dyDescent="0.25">
      <c r="A4" s="82"/>
      <c r="B4" s="82"/>
      <c r="C4" s="82"/>
      <c r="D4" s="82"/>
      <c r="E4" s="82"/>
      <c r="F4" s="82"/>
      <c r="G4" s="82"/>
      <c r="H4" s="83"/>
      <c r="I4" s="83"/>
      <c r="J4" s="83"/>
      <c r="K4" s="83"/>
      <c r="L4" s="83"/>
      <c r="M4" s="83"/>
      <c r="N4" s="83"/>
      <c r="O4" s="83"/>
    </row>
    <row r="5" spans="1:21" x14ac:dyDescent="0.25">
      <c r="A5" s="82"/>
      <c r="B5" s="82"/>
      <c r="C5" s="82"/>
      <c r="D5" s="82"/>
      <c r="E5" s="82"/>
      <c r="F5" s="82"/>
      <c r="G5" s="82"/>
      <c r="H5" s="83"/>
      <c r="I5" s="83"/>
      <c r="J5" s="83"/>
      <c r="K5" s="83"/>
      <c r="L5" s="83"/>
      <c r="M5" s="83"/>
      <c r="N5" s="83"/>
      <c r="O5" s="83"/>
    </row>
    <row r="6" spans="1:21" x14ac:dyDescent="0.25">
      <c r="A6" s="82"/>
      <c r="B6" s="82"/>
      <c r="C6" s="82"/>
      <c r="D6" s="82"/>
      <c r="E6" s="82"/>
      <c r="F6" s="82"/>
      <c r="G6" s="82"/>
      <c r="H6" s="83"/>
      <c r="I6" s="83"/>
      <c r="J6" s="83"/>
      <c r="K6" s="83"/>
      <c r="L6" s="83"/>
      <c r="M6" s="83"/>
      <c r="N6" s="83"/>
      <c r="O6" s="83"/>
    </row>
    <row r="7" spans="1:21" x14ac:dyDescent="0.25">
      <c r="A7" s="82"/>
      <c r="B7" s="82"/>
      <c r="C7" s="82"/>
      <c r="D7" s="82"/>
      <c r="E7" s="82"/>
      <c r="F7" s="82"/>
      <c r="G7" s="82"/>
      <c r="H7" s="83"/>
      <c r="I7" s="83"/>
      <c r="J7" s="83"/>
      <c r="K7" s="83"/>
      <c r="L7" s="83"/>
      <c r="M7" s="83"/>
      <c r="N7" s="83"/>
      <c r="O7" s="83"/>
    </row>
    <row r="8" spans="1:21" x14ac:dyDescent="0.25">
      <c r="A8" s="82"/>
      <c r="B8" s="82"/>
      <c r="C8" s="82"/>
      <c r="D8" s="82"/>
      <c r="E8" s="82"/>
      <c r="F8" s="82"/>
      <c r="G8" s="82"/>
      <c r="H8" s="83"/>
      <c r="I8" s="83"/>
      <c r="J8" s="83"/>
      <c r="K8" s="83"/>
      <c r="L8" s="83"/>
      <c r="M8" s="83"/>
      <c r="N8" s="83"/>
      <c r="O8" s="83"/>
    </row>
    <row r="9" spans="1:21" x14ac:dyDescent="0.25">
      <c r="A9" s="82"/>
      <c r="B9" s="82"/>
      <c r="C9" s="82"/>
      <c r="D9" s="82"/>
      <c r="E9" s="82"/>
      <c r="F9" s="82"/>
      <c r="G9" s="82"/>
      <c r="H9" s="83"/>
      <c r="I9" s="83"/>
      <c r="J9" s="83"/>
      <c r="K9" s="83"/>
      <c r="L9" s="83"/>
      <c r="M9" s="83"/>
      <c r="N9" s="83"/>
      <c r="O9" s="83"/>
    </row>
    <row r="10" spans="1:21" x14ac:dyDescent="0.25">
      <c r="A10" s="82"/>
      <c r="B10" s="82"/>
      <c r="C10" s="82"/>
      <c r="D10" s="82"/>
      <c r="E10" s="82"/>
      <c r="F10" s="82"/>
      <c r="G10" s="82"/>
      <c r="H10" s="83"/>
      <c r="I10" s="83"/>
      <c r="J10" s="83"/>
      <c r="K10" s="83"/>
      <c r="L10" s="83"/>
      <c r="M10" s="83"/>
      <c r="N10" s="83"/>
      <c r="O10" s="83"/>
    </row>
    <row r="11" spans="1:21" x14ac:dyDescent="0.25">
      <c r="A11" s="82"/>
      <c r="B11" s="82"/>
      <c r="C11" s="82"/>
      <c r="D11" s="82"/>
      <c r="E11" s="82"/>
      <c r="F11" s="82"/>
      <c r="G11" s="82"/>
      <c r="H11" s="83"/>
      <c r="I11" s="83"/>
      <c r="J11" s="83"/>
      <c r="K11" s="83"/>
      <c r="L11" s="83"/>
      <c r="M11" s="83"/>
      <c r="N11" s="83"/>
      <c r="O11" s="83"/>
    </row>
    <row r="12" spans="1:21" x14ac:dyDescent="0.25">
      <c r="A12" s="82"/>
      <c r="B12" s="82"/>
      <c r="C12" s="82"/>
      <c r="D12" s="82"/>
      <c r="E12" s="82"/>
      <c r="F12" s="82"/>
      <c r="G12" s="82"/>
      <c r="H12" s="83"/>
      <c r="I12" s="83"/>
      <c r="J12" s="83"/>
      <c r="K12" s="83"/>
      <c r="L12" s="83"/>
      <c r="M12" s="83"/>
      <c r="N12" s="83"/>
      <c r="O12" s="83"/>
    </row>
    <row r="13" spans="1:21" x14ac:dyDescent="0.25">
      <c r="A13" s="82"/>
      <c r="B13" s="82"/>
      <c r="C13" s="82"/>
      <c r="D13" s="82"/>
      <c r="E13" s="82"/>
      <c r="F13" s="82"/>
      <c r="G13" s="82"/>
      <c r="H13" s="83"/>
      <c r="I13" s="83"/>
      <c r="J13" s="83"/>
      <c r="K13" s="83"/>
      <c r="L13" s="83"/>
      <c r="M13" s="83"/>
      <c r="N13" s="83"/>
      <c r="O13" s="83"/>
    </row>
    <row r="14" spans="1:21" x14ac:dyDescent="0.25">
      <c r="A14" s="82"/>
      <c r="B14" s="82"/>
      <c r="C14" s="82"/>
      <c r="D14" s="82"/>
      <c r="E14" s="82"/>
      <c r="F14" s="82"/>
      <c r="G14" s="82"/>
      <c r="H14" s="83"/>
      <c r="I14" s="83"/>
      <c r="J14" s="83"/>
      <c r="K14" s="83"/>
      <c r="L14" s="83"/>
      <c r="M14" s="83"/>
      <c r="N14" s="83"/>
      <c r="O14" s="83"/>
    </row>
    <row r="15" spans="1:21" x14ac:dyDescent="0.25">
      <c r="A15" s="82"/>
      <c r="B15" s="82"/>
      <c r="C15" s="82"/>
      <c r="D15" s="82"/>
      <c r="E15" s="82"/>
      <c r="F15" s="82"/>
      <c r="G15" s="82"/>
      <c r="H15" s="83"/>
      <c r="I15" s="83"/>
      <c r="J15" s="83"/>
      <c r="K15" s="83"/>
      <c r="L15" s="83"/>
      <c r="M15" s="83"/>
      <c r="N15" s="83"/>
      <c r="O15" s="83"/>
      <c r="P15" s="84" t="s">
        <v>106</v>
      </c>
      <c r="Q15" s="84"/>
      <c r="R15" s="84"/>
      <c r="S15" s="87" t="e">
        <f ca="1">_xlfn.CEILING.MATH(IF(S3='Цена металла'!$G$6,N41*'Цена металла'!$F$6+N41,IF(S3='Цена металла'!$G$7,N41*'Цена металла'!$F$7+N41,IF(S3='Цена металла'!$G$8,N41*'Цена металла'!$F$8+N41,IF(S3='Цена металла'!$G$9,N41*'Цена металла'!$F$9+N41,IF(S3='Цена металла'!$G$10,N41*'Цена металла'!$F$10+N41,))))),50)</f>
        <v>#NAME?</v>
      </c>
      <c r="T15" s="87"/>
      <c r="U15" s="87"/>
    </row>
    <row r="16" spans="1:21" x14ac:dyDescent="0.25">
      <c r="A16" s="82"/>
      <c r="B16" s="82"/>
      <c r="C16" s="82"/>
      <c r="D16" s="82"/>
      <c r="E16" s="82"/>
      <c r="F16" s="82"/>
      <c r="G16" s="82"/>
      <c r="H16" s="83"/>
      <c r="I16" s="83"/>
      <c r="J16" s="83"/>
      <c r="K16" s="83"/>
      <c r="L16" s="83"/>
      <c r="M16" s="83"/>
      <c r="N16" s="83"/>
      <c r="O16" s="83"/>
      <c r="P16" s="84"/>
      <c r="Q16" s="84"/>
      <c r="R16" s="84"/>
      <c r="S16" s="87"/>
      <c r="T16" s="87"/>
      <c r="U16" s="87"/>
    </row>
    <row r="17" spans="1:21" ht="15.75" thickBot="1" x14ac:dyDescent="0.3">
      <c r="A17" s="86" t="s">
        <v>4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5"/>
      <c r="Q17" s="85"/>
      <c r="R17" s="85"/>
      <c r="S17" s="88"/>
      <c r="T17" s="88"/>
      <c r="U17" s="88"/>
    </row>
    <row r="18" spans="1:21" ht="30" customHeight="1" thickBot="1" x14ac:dyDescent="0.3">
      <c r="A18" s="68" t="s">
        <v>5</v>
      </c>
      <c r="B18" s="69"/>
      <c r="C18" s="69"/>
      <c r="D18" s="69"/>
      <c r="E18" s="74" t="s">
        <v>28</v>
      </c>
      <c r="F18" s="76" t="s">
        <v>6</v>
      </c>
      <c r="G18" s="77"/>
      <c r="H18" s="78"/>
      <c r="I18" s="79" t="s">
        <v>6</v>
      </c>
      <c r="J18" s="64" t="s">
        <v>10</v>
      </c>
      <c r="K18" s="65"/>
      <c r="L18" s="64" t="s">
        <v>8</v>
      </c>
      <c r="M18" s="65"/>
      <c r="N18" s="64" t="s">
        <v>7</v>
      </c>
      <c r="O18" s="65"/>
      <c r="P18" s="64" t="s">
        <v>13</v>
      </c>
      <c r="Q18" s="65"/>
      <c r="R18" s="64" t="s">
        <v>12</v>
      </c>
      <c r="S18" s="65"/>
      <c r="T18" s="64" t="s">
        <v>11</v>
      </c>
      <c r="U18" s="65"/>
    </row>
    <row r="19" spans="1:21" ht="15.75" thickBot="1" x14ac:dyDescent="0.3">
      <c r="A19" s="68" t="s">
        <v>17</v>
      </c>
      <c r="B19" s="69"/>
      <c r="C19" s="70"/>
      <c r="D19" s="14" t="s">
        <v>3</v>
      </c>
      <c r="E19" s="75"/>
      <c r="F19" s="2" t="s">
        <v>14</v>
      </c>
      <c r="G19" s="2" t="s">
        <v>15</v>
      </c>
      <c r="H19" s="2" t="s">
        <v>16</v>
      </c>
      <c r="I19" s="80"/>
      <c r="J19" s="66"/>
      <c r="K19" s="67"/>
      <c r="L19" s="66"/>
      <c r="M19" s="67"/>
      <c r="N19" s="66"/>
      <c r="O19" s="67"/>
      <c r="P19" s="66"/>
      <c r="Q19" s="67"/>
      <c r="R19" s="66"/>
      <c r="S19" s="67"/>
      <c r="T19" s="66"/>
      <c r="U19" s="67"/>
    </row>
    <row r="20" spans="1:21" x14ac:dyDescent="0.25">
      <c r="A20" s="71" t="s">
        <v>82</v>
      </c>
      <c r="B20" s="72"/>
      <c r="C20" s="72"/>
      <c r="D20" s="9" t="s">
        <v>116</v>
      </c>
      <c r="E20" s="11" t="str">
        <f>IF(ISNA(VLOOKUP(A20,'Цена металла'!$B$6:$D$116,2)),"",VLOOKUP(A20,'Цена металла'!$B$6:$D$116,2,0))</f>
        <v>м.п.</v>
      </c>
      <c r="F20" s="3"/>
      <c r="G20" s="3"/>
      <c r="H20" s="7">
        <f>_xlfn.CEILING.MATH(F20*G20/1000000,0.01)</f>
        <v>0</v>
      </c>
      <c r="I20" s="21">
        <v>2500</v>
      </c>
      <c r="J20" s="73">
        <v>4</v>
      </c>
      <c r="K20" s="73"/>
      <c r="L20" s="57">
        <f>IF(ISNA(VLOOKUP(A20,'Цена металла'!$B$6:$D$116,3)),"0",VLOOKUP(A20,'Цена металла'!$B$6:$D$116,3,0))</f>
        <v>37</v>
      </c>
      <c r="M20" s="57"/>
      <c r="N20" s="57">
        <f>IF(E20="м2",(_xlfn.CEILING.MATH(H20*J20*L20))*$R$3,(_xlfn.CEILING.MATH(I20*J20,500)/1000*L20)*$R$3)</f>
        <v>370</v>
      </c>
      <c r="O20" s="57"/>
      <c r="P20" s="58">
        <f>IF(E20="м2",F20*G20*J20/1000000,I20*J20/1000)</f>
        <v>10</v>
      </c>
      <c r="Q20" s="58"/>
      <c r="R20" s="57">
        <f>P20*L20</f>
        <v>370</v>
      </c>
      <c r="S20" s="59"/>
      <c r="T20" s="60">
        <f>IF(E20="м2",_xlfn.CEILING.MATH(F20*G20*J20/1000000,0.1),_xlfn.CEILING.MATH(I20*J20,500)/1000)</f>
        <v>10</v>
      </c>
      <c r="U20" s="61"/>
    </row>
    <row r="21" spans="1:21" x14ac:dyDescent="0.25">
      <c r="A21" s="43" t="s">
        <v>82</v>
      </c>
      <c r="B21" s="44"/>
      <c r="C21" s="44"/>
      <c r="D21" s="8" t="s">
        <v>117</v>
      </c>
      <c r="E21" s="11" t="str">
        <f>IF(ISNA(VLOOKUP(A21,'Цена металла'!$B$6:$D$116,2)),"",VLOOKUP(A21,'Цена металла'!$B$6:$D$116,2,0))</f>
        <v>м.п.</v>
      </c>
      <c r="F21" s="4"/>
      <c r="G21" s="4"/>
      <c r="H21" s="7">
        <f t="shared" ref="H21:H40" si="0">_xlfn.CEILING.MATH(F21*G21/1000000,0.01)</f>
        <v>0</v>
      </c>
      <c r="I21" s="21">
        <v>1200</v>
      </c>
      <c r="J21" s="62">
        <v>2</v>
      </c>
      <c r="K21" s="62"/>
      <c r="L21" s="57">
        <f>IF(ISNA(VLOOKUP(A21,'Цена металла'!$B$6:$D$116,3)),"0",VLOOKUP(A21,'Цена металла'!$B$6:$D$116,3,0))</f>
        <v>37</v>
      </c>
      <c r="M21" s="57"/>
      <c r="N21" s="57">
        <f t="shared" ref="N21:N40" si="1">IF(E21="м2",(_xlfn.CEILING.MATH(H21*J21*L21))*$R$3,(_xlfn.CEILING.MATH(I21*J21,500)/1000*L21)*$R$3)</f>
        <v>92.5</v>
      </c>
      <c r="O21" s="57"/>
      <c r="P21" s="58">
        <f t="shared" ref="P21:P40" si="2">IF(E21="м2",F21*G21*J21/1000000,I21*J21/1000)</f>
        <v>2.4</v>
      </c>
      <c r="Q21" s="58"/>
      <c r="R21" s="57">
        <f t="shared" ref="R21:R40" si="3">P21*L21</f>
        <v>88.8</v>
      </c>
      <c r="S21" s="59"/>
      <c r="T21" s="60">
        <f t="shared" ref="T21:T40" si="4">IF(E21="м2",_xlfn.CEILING.MATH(F21*G21*J21/1000000,0.1),_xlfn.CEILING.MATH(I21*J21,500)/1000)</f>
        <v>2.5</v>
      </c>
      <c r="U21" s="61"/>
    </row>
    <row r="22" spans="1:21" x14ac:dyDescent="0.25">
      <c r="A22" s="43" t="s">
        <v>82</v>
      </c>
      <c r="B22" s="44"/>
      <c r="C22" s="44"/>
      <c r="D22" s="8" t="s">
        <v>124</v>
      </c>
      <c r="E22" s="11" t="str">
        <f>IF(ISNA(VLOOKUP(A22,'Цена металла'!$B$6:$D$116,2)),"",VLOOKUP(A22,'Цена металла'!$B$6:$D$116,2,0))</f>
        <v>м.п.</v>
      </c>
      <c r="F22" s="4"/>
      <c r="G22" s="4"/>
      <c r="H22" s="7">
        <f t="shared" si="0"/>
        <v>0</v>
      </c>
      <c r="I22" s="21">
        <v>2000</v>
      </c>
      <c r="J22" s="62">
        <v>2</v>
      </c>
      <c r="K22" s="62"/>
      <c r="L22" s="57">
        <f>IF(ISNA(VLOOKUP(A22,'Цена металла'!$B$6:$D$116,3)),"0",VLOOKUP(A22,'Цена металла'!$B$6:$D$116,3,0))</f>
        <v>37</v>
      </c>
      <c r="M22" s="57"/>
      <c r="N22" s="57">
        <f t="shared" si="1"/>
        <v>148</v>
      </c>
      <c r="O22" s="57"/>
      <c r="P22" s="58">
        <f t="shared" si="2"/>
        <v>4</v>
      </c>
      <c r="Q22" s="58"/>
      <c r="R22" s="57">
        <f t="shared" si="3"/>
        <v>148</v>
      </c>
      <c r="S22" s="59"/>
      <c r="T22" s="60">
        <f t="shared" si="4"/>
        <v>4</v>
      </c>
      <c r="U22" s="61"/>
    </row>
    <row r="23" spans="1:21" x14ac:dyDescent="0.25">
      <c r="A23" s="43" t="s">
        <v>85</v>
      </c>
      <c r="B23" s="44"/>
      <c r="C23" s="44"/>
      <c r="D23" s="8" t="s">
        <v>124</v>
      </c>
      <c r="E23" s="11" t="str">
        <f>IF(ISNA(VLOOKUP(A23,'Цена металла'!$B$6:$D$116,2)),"",VLOOKUP(A23,'Цена металла'!$B$6:$D$116,2,0))</f>
        <v>м.п.</v>
      </c>
      <c r="F23" s="4"/>
      <c r="G23" s="4"/>
      <c r="H23" s="7">
        <f t="shared" si="0"/>
        <v>0</v>
      </c>
      <c r="I23" s="21">
        <v>2000</v>
      </c>
      <c r="J23" s="62">
        <v>1</v>
      </c>
      <c r="K23" s="62"/>
      <c r="L23" s="57">
        <f>IF(ISNA(VLOOKUP(A23,'Цена металла'!$B$6:$D$116,3)),"0",VLOOKUP(A23,'Цена металла'!$B$6:$D$116,3,0))</f>
        <v>54</v>
      </c>
      <c r="M23" s="57"/>
      <c r="N23" s="57">
        <f t="shared" si="1"/>
        <v>108</v>
      </c>
      <c r="O23" s="57"/>
      <c r="P23" s="58">
        <f t="shared" si="2"/>
        <v>2</v>
      </c>
      <c r="Q23" s="58"/>
      <c r="R23" s="57">
        <f t="shared" si="3"/>
        <v>108</v>
      </c>
      <c r="S23" s="59"/>
      <c r="T23" s="60">
        <f t="shared" si="4"/>
        <v>2</v>
      </c>
      <c r="U23" s="61"/>
    </row>
    <row r="24" spans="1:21" x14ac:dyDescent="0.25">
      <c r="A24" s="43" t="s">
        <v>80</v>
      </c>
      <c r="B24" s="44"/>
      <c r="C24" s="44"/>
      <c r="D24" s="8" t="s">
        <v>124</v>
      </c>
      <c r="E24" s="11" t="str">
        <f>IF(ISNA(VLOOKUP(A24,'Цена металла'!$B$6:$D$116,2)),"",VLOOKUP(A24,'Цена металла'!$B$6:$D$116,2,0))</f>
        <v>м.п.</v>
      </c>
      <c r="F24" s="4"/>
      <c r="G24" s="4"/>
      <c r="H24" s="7">
        <f t="shared" si="0"/>
        <v>0</v>
      </c>
      <c r="I24" s="21">
        <v>2000</v>
      </c>
      <c r="J24" s="62">
        <v>8</v>
      </c>
      <c r="K24" s="62"/>
      <c r="L24" s="57">
        <f>IF(ISNA(VLOOKUP(A24,'Цена металла'!$B$6:$D$116,3)),"0",VLOOKUP(A24,'Цена металла'!$B$6:$D$116,3,0))</f>
        <v>32</v>
      </c>
      <c r="M24" s="57"/>
      <c r="N24" s="57">
        <f t="shared" si="1"/>
        <v>512</v>
      </c>
      <c r="O24" s="57"/>
      <c r="P24" s="58">
        <f t="shared" si="2"/>
        <v>16</v>
      </c>
      <c r="Q24" s="58"/>
      <c r="R24" s="57">
        <f t="shared" si="3"/>
        <v>512</v>
      </c>
      <c r="S24" s="59"/>
      <c r="T24" s="60">
        <f t="shared" si="4"/>
        <v>16</v>
      </c>
      <c r="U24" s="61"/>
    </row>
    <row r="25" spans="1:21" x14ac:dyDescent="0.25">
      <c r="A25" s="43" t="s">
        <v>80</v>
      </c>
      <c r="B25" s="44"/>
      <c r="C25" s="44"/>
      <c r="D25" s="8" t="s">
        <v>125</v>
      </c>
      <c r="E25" s="11" t="str">
        <f>IF(ISNA(VLOOKUP(A25,'Цена металла'!$B$6:$D$116,2)),"",VLOOKUP(A25,'Цена металла'!$B$6:$D$116,2,0))</f>
        <v>м.п.</v>
      </c>
      <c r="F25" s="5"/>
      <c r="G25" s="5"/>
      <c r="H25" s="7">
        <f t="shared" si="0"/>
        <v>0</v>
      </c>
      <c r="I25" s="21">
        <v>1610</v>
      </c>
      <c r="J25" s="63">
        <v>9</v>
      </c>
      <c r="K25" s="63"/>
      <c r="L25" s="57">
        <f>IF(ISNA(VLOOKUP(A25,'Цена металла'!$B$6:$D$116,3)),"0",VLOOKUP(A25,'Цена металла'!$B$6:$D$116,3,0))</f>
        <v>32</v>
      </c>
      <c r="M25" s="57"/>
      <c r="N25" s="57">
        <f t="shared" si="1"/>
        <v>464</v>
      </c>
      <c r="O25" s="57"/>
      <c r="P25" s="58">
        <f t="shared" si="2"/>
        <v>14.49</v>
      </c>
      <c r="Q25" s="58"/>
      <c r="R25" s="57">
        <f t="shared" si="3"/>
        <v>463.68</v>
      </c>
      <c r="S25" s="59"/>
      <c r="T25" s="60">
        <f t="shared" si="4"/>
        <v>14.5</v>
      </c>
      <c r="U25" s="61"/>
    </row>
    <row r="26" spans="1:21" x14ac:dyDescent="0.25">
      <c r="A26" s="43"/>
      <c r="B26" s="44"/>
      <c r="C26" s="44"/>
      <c r="D26" s="10"/>
      <c r="E26" s="11" t="str">
        <f>IF(ISNA(VLOOKUP(A26,'Цена металла'!$B$6:$D$116,2)),"",VLOOKUP(A26,'Цена металла'!$B$6:$D$116,2,0))</f>
        <v/>
      </c>
      <c r="F26" s="5"/>
      <c r="G26" s="5"/>
      <c r="H26" s="7">
        <f t="shared" si="0"/>
        <v>0</v>
      </c>
      <c r="I26" s="21"/>
      <c r="J26" s="62"/>
      <c r="K26" s="62"/>
      <c r="L26" s="57" t="str">
        <f>IF(ISNA(VLOOKUP(A26,'Цена металла'!$B$6:$D$116,3)),"0",VLOOKUP(A26,'Цена металла'!$B$6:$D$116,3,0))</f>
        <v>0</v>
      </c>
      <c r="M26" s="57"/>
      <c r="N26" s="57">
        <f t="shared" si="1"/>
        <v>0</v>
      </c>
      <c r="O26" s="57"/>
      <c r="P26" s="58">
        <f t="shared" si="2"/>
        <v>0</v>
      </c>
      <c r="Q26" s="58"/>
      <c r="R26" s="57">
        <f t="shared" si="3"/>
        <v>0</v>
      </c>
      <c r="S26" s="59"/>
      <c r="T26" s="60">
        <f t="shared" si="4"/>
        <v>0</v>
      </c>
      <c r="U26" s="61"/>
    </row>
    <row r="27" spans="1:21" x14ac:dyDescent="0.25">
      <c r="A27" s="43"/>
      <c r="B27" s="44"/>
      <c r="C27" s="44"/>
      <c r="D27" s="8"/>
      <c r="E27" s="11" t="str">
        <f>IF(ISNA(VLOOKUP(A27,'Цена металла'!$B$6:$D$116,2)),"",VLOOKUP(A27,'Цена металла'!$B$6:$D$116,2,0))</f>
        <v/>
      </c>
      <c r="F27" s="4"/>
      <c r="G27" s="4"/>
      <c r="H27" s="7">
        <f t="shared" si="0"/>
        <v>0</v>
      </c>
      <c r="I27" s="21"/>
      <c r="J27" s="62"/>
      <c r="K27" s="62"/>
      <c r="L27" s="57" t="str">
        <f>IF(ISNA(VLOOKUP(A27,'Цена металла'!$B$6:$D$116,3)),"0",VLOOKUP(A27,'Цена металла'!$B$6:$D$116,3,0))</f>
        <v>0</v>
      </c>
      <c r="M27" s="57"/>
      <c r="N27" s="57">
        <f t="shared" si="1"/>
        <v>0</v>
      </c>
      <c r="O27" s="57"/>
      <c r="P27" s="58">
        <f t="shared" si="2"/>
        <v>0</v>
      </c>
      <c r="Q27" s="58"/>
      <c r="R27" s="57">
        <f t="shared" si="3"/>
        <v>0</v>
      </c>
      <c r="S27" s="59"/>
      <c r="T27" s="60">
        <f t="shared" si="4"/>
        <v>0</v>
      </c>
      <c r="U27" s="61"/>
    </row>
    <row r="28" spans="1:21" x14ac:dyDescent="0.25">
      <c r="A28" s="43"/>
      <c r="B28" s="44"/>
      <c r="C28" s="44"/>
      <c r="D28" s="8"/>
      <c r="E28" s="11" t="str">
        <f>IF(ISNA(VLOOKUP(A28,'Цена металла'!$B$6:$D$116,2)),"",VLOOKUP(A28,'Цена металла'!$B$6:$D$116,2,0))</f>
        <v/>
      </c>
      <c r="F28" s="4"/>
      <c r="G28" s="4"/>
      <c r="H28" s="7">
        <f t="shared" si="0"/>
        <v>0</v>
      </c>
      <c r="I28" s="21"/>
      <c r="J28" s="62"/>
      <c r="K28" s="62"/>
      <c r="L28" s="57" t="str">
        <f>IF(ISNA(VLOOKUP(A28,'Цена металла'!$B$6:$D$116,3)),"0",VLOOKUP(A28,'Цена металла'!$B$6:$D$116,3,0))</f>
        <v>0</v>
      </c>
      <c r="M28" s="57"/>
      <c r="N28" s="57">
        <f t="shared" si="1"/>
        <v>0</v>
      </c>
      <c r="O28" s="57"/>
      <c r="P28" s="58">
        <f t="shared" si="2"/>
        <v>0</v>
      </c>
      <c r="Q28" s="58"/>
      <c r="R28" s="57">
        <f t="shared" si="3"/>
        <v>0</v>
      </c>
      <c r="S28" s="59"/>
      <c r="T28" s="60">
        <f t="shared" si="4"/>
        <v>0</v>
      </c>
      <c r="U28" s="61"/>
    </row>
    <row r="29" spans="1:21" x14ac:dyDescent="0.25">
      <c r="A29" s="43"/>
      <c r="B29" s="44"/>
      <c r="C29" s="44"/>
      <c r="D29" s="8"/>
      <c r="E29" s="11" t="str">
        <f>IF(ISNA(VLOOKUP(A29,'Цена металла'!$B$6:$D$116,2)),"",VLOOKUP(A29,'Цена металла'!$B$6:$D$116,2,0))</f>
        <v/>
      </c>
      <c r="F29" s="4"/>
      <c r="G29" s="4"/>
      <c r="H29" s="7">
        <f t="shared" si="0"/>
        <v>0</v>
      </c>
      <c r="I29" s="21"/>
      <c r="J29" s="62"/>
      <c r="K29" s="62"/>
      <c r="L29" s="57" t="str">
        <f>IF(ISNA(VLOOKUP(A29,'Цена металла'!$B$6:$D$116,3)),"0",VLOOKUP(A29,'Цена металла'!$B$6:$D$116,3,0))</f>
        <v>0</v>
      </c>
      <c r="M29" s="57"/>
      <c r="N29" s="57">
        <f t="shared" si="1"/>
        <v>0</v>
      </c>
      <c r="O29" s="57"/>
      <c r="P29" s="58">
        <f t="shared" si="2"/>
        <v>0</v>
      </c>
      <c r="Q29" s="58"/>
      <c r="R29" s="57">
        <f t="shared" si="3"/>
        <v>0</v>
      </c>
      <c r="S29" s="59"/>
      <c r="T29" s="60">
        <f t="shared" si="4"/>
        <v>0</v>
      </c>
      <c r="U29" s="61"/>
    </row>
    <row r="30" spans="1:21" x14ac:dyDescent="0.25">
      <c r="A30" s="43"/>
      <c r="B30" s="44"/>
      <c r="C30" s="44"/>
      <c r="D30" s="8"/>
      <c r="E30" s="11" t="str">
        <f>IF(ISNA(VLOOKUP(A30,'Цена металла'!$B$6:$D$116,2)),"",VLOOKUP(A30,'Цена металла'!$B$6:$D$116,2,0))</f>
        <v/>
      </c>
      <c r="F30" s="4"/>
      <c r="G30" s="4"/>
      <c r="H30" s="7">
        <f t="shared" si="0"/>
        <v>0</v>
      </c>
      <c r="I30" s="21"/>
      <c r="J30" s="62"/>
      <c r="K30" s="62"/>
      <c r="L30" s="57" t="str">
        <f>IF(ISNA(VLOOKUP(A30,'Цена металла'!$B$6:$D$116,3)),"0",VLOOKUP(A30,'Цена металла'!$B$6:$D$116,3,0))</f>
        <v>0</v>
      </c>
      <c r="M30" s="57"/>
      <c r="N30" s="57">
        <f t="shared" si="1"/>
        <v>0</v>
      </c>
      <c r="O30" s="57"/>
      <c r="P30" s="58">
        <f t="shared" si="2"/>
        <v>0</v>
      </c>
      <c r="Q30" s="58"/>
      <c r="R30" s="57">
        <f t="shared" si="3"/>
        <v>0</v>
      </c>
      <c r="S30" s="59"/>
      <c r="T30" s="60">
        <f t="shared" si="4"/>
        <v>0</v>
      </c>
      <c r="U30" s="61"/>
    </row>
    <row r="31" spans="1:21" x14ac:dyDescent="0.25">
      <c r="A31" s="43"/>
      <c r="B31" s="44"/>
      <c r="C31" s="44"/>
      <c r="D31" s="8"/>
      <c r="E31" s="11" t="str">
        <f>IF(ISNA(VLOOKUP(A31,'Цена металла'!$B$6:$D$116,2)),"",VLOOKUP(A31,'Цена металла'!$B$6:$D$116,2,0))</f>
        <v/>
      </c>
      <c r="F31" s="4"/>
      <c r="G31" s="4"/>
      <c r="H31" s="7">
        <f t="shared" si="0"/>
        <v>0</v>
      </c>
      <c r="I31" s="21"/>
      <c r="J31" s="62"/>
      <c r="K31" s="62"/>
      <c r="L31" s="57" t="str">
        <f>IF(ISNA(VLOOKUP(A31,'Цена металла'!$B$6:$D$116,3)),"0",VLOOKUP(A31,'Цена металла'!$B$6:$D$116,3,0))</f>
        <v>0</v>
      </c>
      <c r="M31" s="57"/>
      <c r="N31" s="57">
        <f t="shared" si="1"/>
        <v>0</v>
      </c>
      <c r="O31" s="57"/>
      <c r="P31" s="58">
        <f t="shared" si="2"/>
        <v>0</v>
      </c>
      <c r="Q31" s="58"/>
      <c r="R31" s="57">
        <f t="shared" si="3"/>
        <v>0</v>
      </c>
      <c r="S31" s="59"/>
      <c r="T31" s="60">
        <f t="shared" si="4"/>
        <v>0</v>
      </c>
      <c r="U31" s="61"/>
    </row>
    <row r="32" spans="1:21" x14ac:dyDescent="0.25">
      <c r="A32" s="43"/>
      <c r="B32" s="44"/>
      <c r="C32" s="44"/>
      <c r="D32" s="8"/>
      <c r="E32" s="11" t="str">
        <f>IF(ISNA(VLOOKUP(A32,'Цена металла'!$B$6:$D$116,2)),"",VLOOKUP(A32,'Цена металла'!$B$6:$D$116,2,0))</f>
        <v/>
      </c>
      <c r="F32" s="4"/>
      <c r="G32" s="4"/>
      <c r="H32" s="7">
        <f t="shared" si="0"/>
        <v>0</v>
      </c>
      <c r="I32" s="21"/>
      <c r="J32" s="62"/>
      <c r="K32" s="62"/>
      <c r="L32" s="57" t="str">
        <f>IF(ISNA(VLOOKUP(A32,'Цена металла'!$B$6:$D$116,3)),"0",VLOOKUP(A32,'Цена металла'!$B$6:$D$116,3,0))</f>
        <v>0</v>
      </c>
      <c r="M32" s="57"/>
      <c r="N32" s="57">
        <f t="shared" si="1"/>
        <v>0</v>
      </c>
      <c r="O32" s="57"/>
      <c r="P32" s="58">
        <f t="shared" si="2"/>
        <v>0</v>
      </c>
      <c r="Q32" s="58"/>
      <c r="R32" s="57">
        <f t="shared" si="3"/>
        <v>0</v>
      </c>
      <c r="S32" s="59"/>
      <c r="T32" s="60">
        <f t="shared" si="4"/>
        <v>0</v>
      </c>
      <c r="U32" s="61"/>
    </row>
    <row r="33" spans="1:21" x14ac:dyDescent="0.25">
      <c r="A33" s="43"/>
      <c r="B33" s="44"/>
      <c r="C33" s="44"/>
      <c r="D33" s="8"/>
      <c r="E33" s="11" t="str">
        <f>IF(ISNA(VLOOKUP(A33,'Цена металла'!$B$6:$D$116,2)),"",VLOOKUP(A33,'Цена металла'!$B$6:$D$116,2,0))</f>
        <v/>
      </c>
      <c r="F33" s="4"/>
      <c r="G33" s="4"/>
      <c r="H33" s="7">
        <f t="shared" si="0"/>
        <v>0</v>
      </c>
      <c r="I33" s="21"/>
      <c r="J33" s="62"/>
      <c r="K33" s="62"/>
      <c r="L33" s="57" t="str">
        <f>IF(ISNA(VLOOKUP(A33,'Цена металла'!$B$6:$D$116,3)),"0",VLOOKUP(A33,'Цена металла'!$B$6:$D$116,3,0))</f>
        <v>0</v>
      </c>
      <c r="M33" s="57"/>
      <c r="N33" s="57">
        <f t="shared" si="1"/>
        <v>0</v>
      </c>
      <c r="O33" s="57"/>
      <c r="P33" s="58">
        <f t="shared" si="2"/>
        <v>0</v>
      </c>
      <c r="Q33" s="58"/>
      <c r="R33" s="57">
        <f t="shared" si="3"/>
        <v>0</v>
      </c>
      <c r="S33" s="59"/>
      <c r="T33" s="60">
        <f t="shared" si="4"/>
        <v>0</v>
      </c>
      <c r="U33" s="61"/>
    </row>
    <row r="34" spans="1:21" x14ac:dyDescent="0.25">
      <c r="A34" s="43"/>
      <c r="B34" s="44"/>
      <c r="C34" s="44"/>
      <c r="D34" s="8"/>
      <c r="E34" s="11" t="str">
        <f>IF(ISNA(VLOOKUP(A34,'Цена металла'!$B$6:$D$116,2)),"",VLOOKUP(A34,'Цена металла'!$B$6:$D$116,2,0))</f>
        <v/>
      </c>
      <c r="F34" s="4"/>
      <c r="G34" s="4"/>
      <c r="H34" s="7">
        <f t="shared" si="0"/>
        <v>0</v>
      </c>
      <c r="I34" s="21"/>
      <c r="J34" s="62"/>
      <c r="K34" s="62"/>
      <c r="L34" s="57" t="str">
        <f>IF(ISNA(VLOOKUP(A34,'Цена металла'!$B$6:$D$116,3)),"0",VLOOKUP(A34,'Цена металла'!$B$6:$D$116,3,0))</f>
        <v>0</v>
      </c>
      <c r="M34" s="57"/>
      <c r="N34" s="57">
        <f t="shared" si="1"/>
        <v>0</v>
      </c>
      <c r="O34" s="57"/>
      <c r="P34" s="58">
        <f t="shared" si="2"/>
        <v>0</v>
      </c>
      <c r="Q34" s="58"/>
      <c r="R34" s="57">
        <f t="shared" si="3"/>
        <v>0</v>
      </c>
      <c r="S34" s="59"/>
      <c r="T34" s="60">
        <f t="shared" si="4"/>
        <v>0</v>
      </c>
      <c r="U34" s="61"/>
    </row>
    <row r="35" spans="1:21" x14ac:dyDescent="0.25">
      <c r="A35" s="43"/>
      <c r="B35" s="44"/>
      <c r="C35" s="44"/>
      <c r="D35" s="8"/>
      <c r="E35" s="11" t="str">
        <f>IF(ISNA(VLOOKUP(A35,'Цена металла'!$B$6:$D$116,2)),"",VLOOKUP(A35,'Цена металла'!$B$6:$D$116,2,0))</f>
        <v/>
      </c>
      <c r="F35" s="4"/>
      <c r="G35" s="4"/>
      <c r="H35" s="7">
        <f t="shared" si="0"/>
        <v>0</v>
      </c>
      <c r="I35" s="21"/>
      <c r="J35" s="62"/>
      <c r="K35" s="62"/>
      <c r="L35" s="57" t="str">
        <f>IF(ISNA(VLOOKUP(A35,'Цена металла'!$B$6:$D$116,3)),"0",VLOOKUP(A35,'Цена металла'!$B$6:$D$116,3,0))</f>
        <v>0</v>
      </c>
      <c r="M35" s="57"/>
      <c r="N35" s="57">
        <f t="shared" si="1"/>
        <v>0</v>
      </c>
      <c r="O35" s="57"/>
      <c r="P35" s="58">
        <f t="shared" si="2"/>
        <v>0</v>
      </c>
      <c r="Q35" s="58"/>
      <c r="R35" s="57">
        <f t="shared" si="3"/>
        <v>0</v>
      </c>
      <c r="S35" s="59"/>
      <c r="T35" s="60">
        <f t="shared" si="4"/>
        <v>0</v>
      </c>
      <c r="U35" s="61"/>
    </row>
    <row r="36" spans="1:21" x14ac:dyDescent="0.25">
      <c r="A36" s="43"/>
      <c r="B36" s="44"/>
      <c r="C36" s="44"/>
      <c r="D36" s="8"/>
      <c r="E36" s="11" t="str">
        <f>IF(ISNA(VLOOKUP(A36,'Цена металла'!$B$6:$D$116,2)),"",VLOOKUP(A36,'Цена металла'!$B$6:$D$116,2,0))</f>
        <v/>
      </c>
      <c r="F36" s="4"/>
      <c r="G36" s="4"/>
      <c r="H36" s="7">
        <f t="shared" si="0"/>
        <v>0</v>
      </c>
      <c r="I36" s="21"/>
      <c r="J36" s="62"/>
      <c r="K36" s="62"/>
      <c r="L36" s="57" t="str">
        <f>IF(ISNA(VLOOKUP(A36,'Цена металла'!$B$6:$D$116,3)),"0",VLOOKUP(A36,'Цена металла'!$B$6:$D$116,3,0))</f>
        <v>0</v>
      </c>
      <c r="M36" s="57"/>
      <c r="N36" s="57">
        <f t="shared" si="1"/>
        <v>0</v>
      </c>
      <c r="O36" s="57"/>
      <c r="P36" s="58">
        <f t="shared" si="2"/>
        <v>0</v>
      </c>
      <c r="Q36" s="58"/>
      <c r="R36" s="57">
        <f t="shared" si="3"/>
        <v>0</v>
      </c>
      <c r="S36" s="59"/>
      <c r="T36" s="60">
        <f t="shared" si="4"/>
        <v>0</v>
      </c>
      <c r="U36" s="61"/>
    </row>
    <row r="37" spans="1:21" x14ac:dyDescent="0.25">
      <c r="A37" s="43"/>
      <c r="B37" s="44"/>
      <c r="C37" s="44"/>
      <c r="D37" s="8"/>
      <c r="E37" s="11" t="str">
        <f>IF(ISNA(VLOOKUP(A37,'Цена металла'!$B$6:$D$116,2)),"",VLOOKUP(A37,'Цена металла'!$B$6:$D$116,2,0))</f>
        <v/>
      </c>
      <c r="F37" s="4"/>
      <c r="G37" s="4"/>
      <c r="H37" s="7">
        <f t="shared" si="0"/>
        <v>0</v>
      </c>
      <c r="I37" s="21"/>
      <c r="J37" s="62"/>
      <c r="K37" s="62"/>
      <c r="L37" s="57" t="str">
        <f>IF(ISNA(VLOOKUP(A37,'Цена металла'!$B$6:$D$116,3)),"0",VLOOKUP(A37,'Цена металла'!$B$6:$D$116,3,0))</f>
        <v>0</v>
      </c>
      <c r="M37" s="57"/>
      <c r="N37" s="57">
        <f t="shared" si="1"/>
        <v>0</v>
      </c>
      <c r="O37" s="57"/>
      <c r="P37" s="58">
        <f t="shared" si="2"/>
        <v>0</v>
      </c>
      <c r="Q37" s="58"/>
      <c r="R37" s="57">
        <f t="shared" si="3"/>
        <v>0</v>
      </c>
      <c r="S37" s="59"/>
      <c r="T37" s="60">
        <f t="shared" si="4"/>
        <v>0</v>
      </c>
      <c r="U37" s="61"/>
    </row>
    <row r="38" spans="1:21" x14ac:dyDescent="0.25">
      <c r="A38" s="43"/>
      <c r="B38" s="44"/>
      <c r="C38" s="44"/>
      <c r="D38" s="8"/>
      <c r="E38" s="11" t="str">
        <f>IF(ISNA(VLOOKUP(A38,'Цена металла'!$B$6:$D$116,2)),"",VLOOKUP(A38,'Цена металла'!$B$6:$D$116,2,0))</f>
        <v/>
      </c>
      <c r="F38" s="4"/>
      <c r="G38" s="4"/>
      <c r="H38" s="7">
        <f t="shared" si="0"/>
        <v>0</v>
      </c>
      <c r="I38" s="21"/>
      <c r="J38" s="62"/>
      <c r="K38" s="62"/>
      <c r="L38" s="57" t="str">
        <f>IF(ISNA(VLOOKUP(A38,'Цена металла'!$B$6:$D$116,3)),"0",VLOOKUP(A38,'Цена металла'!$B$6:$D$116,3,0))</f>
        <v>0</v>
      </c>
      <c r="M38" s="57"/>
      <c r="N38" s="57">
        <f t="shared" si="1"/>
        <v>0</v>
      </c>
      <c r="O38" s="57"/>
      <c r="P38" s="58">
        <f t="shared" si="2"/>
        <v>0</v>
      </c>
      <c r="Q38" s="58"/>
      <c r="R38" s="57">
        <f t="shared" si="3"/>
        <v>0</v>
      </c>
      <c r="S38" s="59"/>
      <c r="T38" s="60">
        <f t="shared" si="4"/>
        <v>0</v>
      </c>
      <c r="U38" s="61"/>
    </row>
    <row r="39" spans="1:21" x14ac:dyDescent="0.25">
      <c r="A39" s="43"/>
      <c r="B39" s="44"/>
      <c r="C39" s="44"/>
      <c r="D39" s="8"/>
      <c r="E39" s="11" t="str">
        <f>IF(ISNA(VLOOKUP(A39,'Цена металла'!$B$6:$D$116,2)),"",VLOOKUP(A39,'Цена металла'!$B$6:$D$116,2,0))</f>
        <v/>
      </c>
      <c r="F39" s="4"/>
      <c r="G39" s="4"/>
      <c r="H39" s="7">
        <f t="shared" si="0"/>
        <v>0</v>
      </c>
      <c r="I39" s="21"/>
      <c r="J39" s="62"/>
      <c r="K39" s="62"/>
      <c r="L39" s="57" t="str">
        <f>IF(ISNA(VLOOKUP(A39,'Цена металла'!$B$6:$D$116,3)),"0",VLOOKUP(A39,'Цена металла'!$B$6:$D$116,3,0))</f>
        <v>0</v>
      </c>
      <c r="M39" s="57"/>
      <c r="N39" s="57">
        <f t="shared" si="1"/>
        <v>0</v>
      </c>
      <c r="O39" s="57"/>
      <c r="P39" s="58">
        <f t="shared" si="2"/>
        <v>0</v>
      </c>
      <c r="Q39" s="58"/>
      <c r="R39" s="57">
        <f t="shared" si="3"/>
        <v>0</v>
      </c>
      <c r="S39" s="59"/>
      <c r="T39" s="60">
        <f t="shared" si="4"/>
        <v>0</v>
      </c>
      <c r="U39" s="61"/>
    </row>
    <row r="40" spans="1:21" ht="15.75" thickBot="1" x14ac:dyDescent="0.3">
      <c r="A40" s="43"/>
      <c r="B40" s="44"/>
      <c r="C40" s="44"/>
      <c r="D40" s="15"/>
      <c r="E40" s="11" t="str">
        <f>IF(ISNA(VLOOKUP(A40,'Цена металла'!$B$6:$D$116,2)),"",VLOOKUP(A40,'Цена металла'!$B$6:$D$116,2,0))</f>
        <v/>
      </c>
      <c r="F40" s="6"/>
      <c r="G40" s="6"/>
      <c r="H40" s="7">
        <f t="shared" si="0"/>
        <v>0</v>
      </c>
      <c r="I40" s="21"/>
      <c r="J40" s="56"/>
      <c r="K40" s="56"/>
      <c r="L40" s="57" t="str">
        <f>IF(ISNA(VLOOKUP(A40,'Цена металла'!$B$6:$D$116,3)),"0",VLOOKUP(A40,'Цена металла'!$B$6:$D$116,3,0))</f>
        <v>0</v>
      </c>
      <c r="M40" s="57"/>
      <c r="N40" s="57">
        <f t="shared" si="1"/>
        <v>0</v>
      </c>
      <c r="O40" s="57"/>
      <c r="P40" s="58">
        <f t="shared" si="2"/>
        <v>0</v>
      </c>
      <c r="Q40" s="58"/>
      <c r="R40" s="57">
        <f t="shared" si="3"/>
        <v>0</v>
      </c>
      <c r="S40" s="59"/>
      <c r="T40" s="60">
        <f t="shared" si="4"/>
        <v>0</v>
      </c>
      <c r="U40" s="61"/>
    </row>
    <row r="41" spans="1:21" ht="18.75" thickBot="1" x14ac:dyDescent="0.3">
      <c r="A41" s="45"/>
      <c r="B41" s="46"/>
      <c r="C41" s="46"/>
      <c r="D41" s="47"/>
      <c r="E41" s="12"/>
      <c r="F41" s="48"/>
      <c r="G41" s="49"/>
      <c r="H41" s="50"/>
      <c r="I41" s="13"/>
      <c r="J41" s="48"/>
      <c r="K41" s="50"/>
      <c r="L41" s="51"/>
      <c r="M41" s="52"/>
      <c r="N41" s="41">
        <f>SUM(N20:O40)</f>
        <v>1694.5</v>
      </c>
      <c r="O41" s="53"/>
      <c r="P41" s="54"/>
      <c r="Q41" s="55"/>
      <c r="R41" s="41">
        <f>SUM(R20:S40)</f>
        <v>1690.48</v>
      </c>
      <c r="S41" s="42"/>
      <c r="T41" s="16"/>
      <c r="U41" s="17"/>
    </row>
    <row r="44" spans="1:21" x14ac:dyDescent="0.25">
      <c r="A44" s="86" t="s">
        <v>0</v>
      </c>
      <c r="B44" s="86"/>
      <c r="C44" s="86"/>
      <c r="D44" s="86" t="s">
        <v>129</v>
      </c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</row>
    <row r="45" spans="1:21" ht="15.75" thickBot="1" x14ac:dyDescent="0.3">
      <c r="A45" s="86" t="s">
        <v>1</v>
      </c>
      <c r="B45" s="86"/>
      <c r="C45" s="86"/>
      <c r="D45" s="86" t="s">
        <v>130</v>
      </c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</row>
    <row r="46" spans="1:21" ht="15.75" thickBot="1" x14ac:dyDescent="0.3">
      <c r="A46" s="82" t="s">
        <v>2</v>
      </c>
      <c r="B46" s="82"/>
      <c r="C46" s="82"/>
      <c r="D46" s="82"/>
      <c r="E46" s="82"/>
      <c r="F46" s="82"/>
      <c r="G46" s="24"/>
      <c r="H46" s="82" t="s">
        <v>3</v>
      </c>
      <c r="I46" s="82"/>
      <c r="J46" s="82"/>
      <c r="K46" s="82"/>
      <c r="L46" s="82"/>
      <c r="M46" s="82"/>
      <c r="N46" s="82"/>
      <c r="O46" s="82"/>
      <c r="P46" s="81" t="s">
        <v>9</v>
      </c>
      <c r="Q46" s="81"/>
      <c r="R46" s="1">
        <v>1</v>
      </c>
      <c r="S46" s="13" t="s">
        <v>115</v>
      </c>
      <c r="T46" s="20">
        <f>S58/R84</f>
        <v>3.6877136175571148</v>
      </c>
    </row>
    <row r="47" spans="1:21" x14ac:dyDescent="0.25">
      <c r="A47" s="82"/>
      <c r="B47" s="82"/>
      <c r="C47" s="82"/>
      <c r="D47" s="82"/>
      <c r="E47" s="82"/>
      <c r="F47" s="82"/>
      <c r="G47" s="82"/>
      <c r="H47" s="83"/>
      <c r="I47" s="83"/>
      <c r="J47" s="83"/>
      <c r="K47" s="83"/>
      <c r="L47" s="83"/>
      <c r="M47" s="83"/>
      <c r="N47" s="83"/>
      <c r="O47" s="83"/>
    </row>
    <row r="48" spans="1:21" x14ac:dyDescent="0.25">
      <c r="A48" s="82"/>
      <c r="B48" s="82"/>
      <c r="C48" s="82"/>
      <c r="D48" s="82"/>
      <c r="E48" s="82"/>
      <c r="F48" s="82"/>
      <c r="G48" s="82"/>
      <c r="H48" s="83"/>
      <c r="I48" s="83"/>
      <c r="J48" s="83"/>
      <c r="K48" s="83"/>
      <c r="L48" s="83"/>
      <c r="M48" s="83"/>
      <c r="N48" s="83"/>
      <c r="O48" s="83"/>
    </row>
    <row r="49" spans="1:21" x14ac:dyDescent="0.25">
      <c r="A49" s="82"/>
      <c r="B49" s="82"/>
      <c r="C49" s="82"/>
      <c r="D49" s="82"/>
      <c r="E49" s="82"/>
      <c r="F49" s="82"/>
      <c r="G49" s="82"/>
      <c r="H49" s="83"/>
      <c r="I49" s="83"/>
      <c r="J49" s="83"/>
      <c r="K49" s="83"/>
      <c r="L49" s="83"/>
      <c r="M49" s="83"/>
      <c r="N49" s="83"/>
      <c r="O49" s="83"/>
    </row>
    <row r="50" spans="1:21" x14ac:dyDescent="0.25">
      <c r="A50" s="82"/>
      <c r="B50" s="82"/>
      <c r="C50" s="82"/>
      <c r="D50" s="82"/>
      <c r="E50" s="82"/>
      <c r="F50" s="82"/>
      <c r="G50" s="82"/>
      <c r="H50" s="83"/>
      <c r="I50" s="83"/>
      <c r="J50" s="83"/>
      <c r="K50" s="83"/>
      <c r="L50" s="83"/>
      <c r="M50" s="83"/>
      <c r="N50" s="83"/>
      <c r="O50" s="83"/>
    </row>
    <row r="51" spans="1:21" x14ac:dyDescent="0.25">
      <c r="A51" s="82"/>
      <c r="B51" s="82"/>
      <c r="C51" s="82"/>
      <c r="D51" s="82"/>
      <c r="E51" s="82"/>
      <c r="F51" s="82"/>
      <c r="G51" s="82"/>
      <c r="H51" s="83"/>
      <c r="I51" s="83"/>
      <c r="J51" s="83"/>
      <c r="K51" s="83"/>
      <c r="L51" s="83"/>
      <c r="M51" s="83"/>
      <c r="N51" s="83"/>
      <c r="O51" s="83"/>
    </row>
    <row r="52" spans="1:21" x14ac:dyDescent="0.25">
      <c r="A52" s="82"/>
      <c r="B52" s="82"/>
      <c r="C52" s="82"/>
      <c r="D52" s="82"/>
      <c r="E52" s="82"/>
      <c r="F52" s="82"/>
      <c r="G52" s="82"/>
      <c r="H52" s="83"/>
      <c r="I52" s="83"/>
      <c r="J52" s="83"/>
      <c r="K52" s="83"/>
      <c r="L52" s="83"/>
      <c r="M52" s="83"/>
      <c r="N52" s="83"/>
      <c r="O52" s="83"/>
    </row>
    <row r="53" spans="1:21" x14ac:dyDescent="0.25">
      <c r="A53" s="82"/>
      <c r="B53" s="82"/>
      <c r="C53" s="82"/>
      <c r="D53" s="82"/>
      <c r="E53" s="82"/>
      <c r="F53" s="82"/>
      <c r="G53" s="82"/>
      <c r="H53" s="83"/>
      <c r="I53" s="83"/>
      <c r="J53" s="83"/>
      <c r="K53" s="83"/>
      <c r="L53" s="83"/>
      <c r="M53" s="83"/>
      <c r="N53" s="83"/>
      <c r="O53" s="83"/>
    </row>
    <row r="54" spans="1:21" x14ac:dyDescent="0.25">
      <c r="A54" s="82"/>
      <c r="B54" s="82"/>
      <c r="C54" s="82"/>
      <c r="D54" s="82"/>
      <c r="E54" s="82"/>
      <c r="F54" s="82"/>
      <c r="G54" s="82"/>
      <c r="H54" s="83"/>
      <c r="I54" s="83"/>
      <c r="J54" s="83"/>
      <c r="K54" s="83"/>
      <c r="L54" s="83"/>
      <c r="M54" s="83"/>
      <c r="N54" s="83"/>
      <c r="O54" s="83"/>
    </row>
    <row r="55" spans="1:21" x14ac:dyDescent="0.25">
      <c r="A55" s="82"/>
      <c r="B55" s="82"/>
      <c r="C55" s="82"/>
      <c r="D55" s="82"/>
      <c r="E55" s="82"/>
      <c r="F55" s="82"/>
      <c r="G55" s="82"/>
      <c r="H55" s="83"/>
      <c r="I55" s="83"/>
      <c r="J55" s="83"/>
      <c r="K55" s="83"/>
      <c r="L55" s="83"/>
      <c r="M55" s="83"/>
      <c r="N55" s="83"/>
      <c r="O55" s="83"/>
    </row>
    <row r="56" spans="1:21" x14ac:dyDescent="0.25">
      <c r="A56" s="82"/>
      <c r="B56" s="82"/>
      <c r="C56" s="82"/>
      <c r="D56" s="82"/>
      <c r="E56" s="82"/>
      <c r="F56" s="82"/>
      <c r="G56" s="82"/>
      <c r="H56" s="83"/>
      <c r="I56" s="83"/>
      <c r="J56" s="83"/>
      <c r="K56" s="83"/>
      <c r="L56" s="83"/>
      <c r="M56" s="83"/>
      <c r="N56" s="83"/>
      <c r="O56" s="83"/>
    </row>
    <row r="57" spans="1:21" x14ac:dyDescent="0.25">
      <c r="A57" s="82"/>
      <c r="B57" s="82"/>
      <c r="C57" s="82"/>
      <c r="D57" s="82"/>
      <c r="E57" s="82"/>
      <c r="F57" s="82"/>
      <c r="G57" s="82"/>
      <c r="H57" s="83"/>
      <c r="I57" s="83"/>
      <c r="J57" s="83"/>
      <c r="K57" s="83"/>
      <c r="L57" s="83"/>
      <c r="M57" s="83"/>
      <c r="N57" s="83"/>
      <c r="O57" s="83"/>
    </row>
    <row r="58" spans="1:21" x14ac:dyDescent="0.25">
      <c r="A58" s="82"/>
      <c r="B58" s="82"/>
      <c r="C58" s="82"/>
      <c r="D58" s="82"/>
      <c r="E58" s="82"/>
      <c r="F58" s="82"/>
      <c r="G58" s="82"/>
      <c r="H58" s="83"/>
      <c r="I58" s="83"/>
      <c r="J58" s="83"/>
      <c r="K58" s="83"/>
      <c r="L58" s="83"/>
      <c r="M58" s="83"/>
      <c r="N58" s="83"/>
      <c r="O58" s="83"/>
      <c r="P58" s="84" t="s">
        <v>106</v>
      </c>
      <c r="Q58" s="84"/>
      <c r="R58" s="84"/>
      <c r="S58" s="87">
        <f>_xlfn.CEILING.MATH(IF(S46='Цена металла'!$G$6,N84*'Цена металла'!$F$6+N84,IF(S46='Цена металла'!$G$7,N84*'Цена металла'!$F$7+N84,IF(S46='Цена металла'!$G$8,N84*'Цена металла'!$F$8+N84,IF(S46='Цена металла'!$G$9,N84*'Цена металла'!$F$9+N84,IF(S46='Цена металла'!$G$10,N84*'Цена металла'!$F$10+N84,))))),50)</f>
        <v>4100</v>
      </c>
      <c r="T58" s="87"/>
      <c r="U58" s="87"/>
    </row>
    <row r="59" spans="1:21" x14ac:dyDescent="0.25">
      <c r="A59" s="82"/>
      <c r="B59" s="82"/>
      <c r="C59" s="82"/>
      <c r="D59" s="82"/>
      <c r="E59" s="82"/>
      <c r="F59" s="82"/>
      <c r="G59" s="82"/>
      <c r="H59" s="83"/>
      <c r="I59" s="83"/>
      <c r="J59" s="83"/>
      <c r="K59" s="83"/>
      <c r="L59" s="83"/>
      <c r="M59" s="83"/>
      <c r="N59" s="83"/>
      <c r="O59" s="83"/>
      <c r="P59" s="84"/>
      <c r="Q59" s="84"/>
      <c r="R59" s="84"/>
      <c r="S59" s="87"/>
      <c r="T59" s="87"/>
      <c r="U59" s="87"/>
    </row>
    <row r="60" spans="1:21" ht="15.75" thickBot="1" x14ac:dyDescent="0.3">
      <c r="A60" s="86" t="s">
        <v>4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5"/>
      <c r="Q60" s="85"/>
      <c r="R60" s="85"/>
      <c r="S60" s="88"/>
      <c r="T60" s="88"/>
      <c r="U60" s="88"/>
    </row>
    <row r="61" spans="1:21" ht="30" customHeight="1" thickBot="1" x14ac:dyDescent="0.3">
      <c r="A61" s="68" t="s">
        <v>5</v>
      </c>
      <c r="B61" s="69"/>
      <c r="C61" s="69"/>
      <c r="D61" s="69"/>
      <c r="E61" s="74" t="s">
        <v>28</v>
      </c>
      <c r="F61" s="76" t="s">
        <v>6</v>
      </c>
      <c r="G61" s="77"/>
      <c r="H61" s="78"/>
      <c r="I61" s="79" t="s">
        <v>6</v>
      </c>
      <c r="J61" s="64" t="s">
        <v>10</v>
      </c>
      <c r="K61" s="65"/>
      <c r="L61" s="64" t="s">
        <v>8</v>
      </c>
      <c r="M61" s="65"/>
      <c r="N61" s="64" t="s">
        <v>7</v>
      </c>
      <c r="O61" s="65"/>
      <c r="P61" s="64" t="s">
        <v>13</v>
      </c>
      <c r="Q61" s="65"/>
      <c r="R61" s="64" t="s">
        <v>12</v>
      </c>
      <c r="S61" s="65"/>
      <c r="T61" s="64" t="s">
        <v>11</v>
      </c>
      <c r="U61" s="65"/>
    </row>
    <row r="62" spans="1:21" ht="15.75" thickBot="1" x14ac:dyDescent="0.3">
      <c r="A62" s="68" t="s">
        <v>17</v>
      </c>
      <c r="B62" s="69"/>
      <c r="C62" s="70"/>
      <c r="D62" s="14" t="s">
        <v>3</v>
      </c>
      <c r="E62" s="75"/>
      <c r="F62" s="2" t="s">
        <v>14</v>
      </c>
      <c r="G62" s="2" t="s">
        <v>15</v>
      </c>
      <c r="H62" s="2" t="s">
        <v>16</v>
      </c>
      <c r="I62" s="80"/>
      <c r="J62" s="66"/>
      <c r="K62" s="67"/>
      <c r="L62" s="66"/>
      <c r="M62" s="67"/>
      <c r="N62" s="66"/>
      <c r="O62" s="67"/>
      <c r="P62" s="66"/>
      <c r="Q62" s="67"/>
      <c r="R62" s="66"/>
      <c r="S62" s="67"/>
      <c r="T62" s="66"/>
      <c r="U62" s="67"/>
    </row>
    <row r="63" spans="1:21" x14ac:dyDescent="0.25">
      <c r="A63" s="71" t="s">
        <v>80</v>
      </c>
      <c r="B63" s="72"/>
      <c r="C63" s="72"/>
      <c r="D63" s="9" t="s">
        <v>131</v>
      </c>
      <c r="E63" s="11" t="str">
        <f>IF(ISNA(VLOOKUP(A63,'Цена металла'!$B$6:$D$116,2)),"",VLOOKUP(A63,'Цена металла'!$B$6:$D$116,2,0))</f>
        <v>м.п.</v>
      </c>
      <c r="F63" s="3"/>
      <c r="G63" s="3"/>
      <c r="H63" s="7">
        <f>_xlfn.CEILING.MATH(F63*G63/1000000,0.01)</f>
        <v>0</v>
      </c>
      <c r="I63" s="23">
        <v>1800</v>
      </c>
      <c r="J63" s="73">
        <v>2</v>
      </c>
      <c r="K63" s="73"/>
      <c r="L63" s="57">
        <f>IF(ISNA(VLOOKUP(A63,'Цена металла'!$B$6:$D$116,3)),"0",VLOOKUP(A63,'Цена металла'!$B$6:$D$116,3,0))</f>
        <v>32</v>
      </c>
      <c r="M63" s="57"/>
      <c r="N63" s="57">
        <f>IF(E63="м2",(_xlfn.CEILING.MATH(H63*J63*L63))*$R$3,(_xlfn.CEILING.MATH(I63*J63,500)/1000*L63)*$R$3)</f>
        <v>128</v>
      </c>
      <c r="O63" s="57"/>
      <c r="P63" s="58">
        <f>IF(E63="м2",F63*G63*J63/1000000,I63*J63/1000)</f>
        <v>3.6</v>
      </c>
      <c r="Q63" s="58"/>
      <c r="R63" s="57">
        <f>P63*L63</f>
        <v>115.2</v>
      </c>
      <c r="S63" s="59"/>
      <c r="T63" s="60">
        <f>IF(E63="м2",_xlfn.CEILING.MATH(F63*G63*J63/1000000,0.1),_xlfn.CEILING.MATH(I63*J63,500)/1000)</f>
        <v>4</v>
      </c>
      <c r="U63" s="61"/>
    </row>
    <row r="64" spans="1:21" ht="30" x14ac:dyDescent="0.25">
      <c r="A64" s="43" t="s">
        <v>80</v>
      </c>
      <c r="B64" s="44"/>
      <c r="C64" s="44"/>
      <c r="D64" s="8" t="s">
        <v>132</v>
      </c>
      <c r="E64" s="11" t="str">
        <f>IF(ISNA(VLOOKUP(A64,'Цена металла'!$B$6:$D$116,2)),"",VLOOKUP(A64,'Цена металла'!$B$6:$D$116,2,0))</f>
        <v>м.п.</v>
      </c>
      <c r="F64" s="4"/>
      <c r="G64" s="4"/>
      <c r="H64" s="7">
        <f t="shared" ref="H64:H83" si="5">_xlfn.CEILING.MATH(F64*G64/1000000,0.01)</f>
        <v>0</v>
      </c>
      <c r="I64" s="23">
        <v>500</v>
      </c>
      <c r="J64" s="62">
        <v>2</v>
      </c>
      <c r="K64" s="62"/>
      <c r="L64" s="57">
        <f>IF(ISNA(VLOOKUP(A64,'Цена металла'!$B$6:$D$116,3)),"0",VLOOKUP(A64,'Цена металла'!$B$6:$D$116,3,0))</f>
        <v>32</v>
      </c>
      <c r="M64" s="57"/>
      <c r="N64" s="57">
        <f t="shared" ref="N64:N83" si="6">IF(E64="м2",(_xlfn.CEILING.MATH(H64*J64*L64))*$R$3,(_xlfn.CEILING.MATH(I64*J64,500)/1000*L64)*$R$3)</f>
        <v>32</v>
      </c>
      <c r="O64" s="57"/>
      <c r="P64" s="58">
        <f t="shared" ref="P64:P83" si="7">IF(E64="м2",F64*G64*J64/1000000,I64*J64/1000)</f>
        <v>1</v>
      </c>
      <c r="Q64" s="58"/>
      <c r="R64" s="57">
        <f t="shared" ref="R64:R83" si="8">P64*L64</f>
        <v>32</v>
      </c>
      <c r="S64" s="59"/>
      <c r="T64" s="60">
        <f t="shared" ref="T64:T83" si="9">IF(E64="м2",_xlfn.CEILING.MATH(F64*G64*J64/1000000,0.1),_xlfn.CEILING.MATH(I64*J64,500)/1000)</f>
        <v>1</v>
      </c>
      <c r="U64" s="61"/>
    </row>
    <row r="65" spans="1:21" ht="30" x14ac:dyDescent="0.25">
      <c r="A65" s="43" t="s">
        <v>80</v>
      </c>
      <c r="B65" s="44"/>
      <c r="C65" s="44"/>
      <c r="D65" s="8" t="s">
        <v>133</v>
      </c>
      <c r="E65" s="11" t="str">
        <f>IF(ISNA(VLOOKUP(A65,'Цена металла'!$B$6:$D$116,2)),"",VLOOKUP(A65,'Цена металла'!$B$6:$D$116,2,0))</f>
        <v>м.п.</v>
      </c>
      <c r="F65" s="4"/>
      <c r="G65" s="4"/>
      <c r="H65" s="7">
        <f t="shared" si="5"/>
        <v>0</v>
      </c>
      <c r="I65" s="23">
        <v>1300</v>
      </c>
      <c r="J65" s="62">
        <v>2</v>
      </c>
      <c r="K65" s="62"/>
      <c r="L65" s="57">
        <f>IF(ISNA(VLOOKUP(A65,'Цена металла'!$B$6:$D$116,3)),"0",VLOOKUP(A65,'Цена металла'!$B$6:$D$116,3,0))</f>
        <v>32</v>
      </c>
      <c r="M65" s="57"/>
      <c r="N65" s="57">
        <f t="shared" si="6"/>
        <v>96</v>
      </c>
      <c r="O65" s="57"/>
      <c r="P65" s="58">
        <f t="shared" si="7"/>
        <v>2.6</v>
      </c>
      <c r="Q65" s="58"/>
      <c r="R65" s="57">
        <f t="shared" si="8"/>
        <v>83.2</v>
      </c>
      <c r="S65" s="59"/>
      <c r="T65" s="60">
        <f t="shared" si="9"/>
        <v>3</v>
      </c>
      <c r="U65" s="61"/>
    </row>
    <row r="66" spans="1:21" x14ac:dyDescent="0.25">
      <c r="A66" s="43" t="s">
        <v>80</v>
      </c>
      <c r="B66" s="44"/>
      <c r="C66" s="44"/>
      <c r="D66" s="8" t="s">
        <v>134</v>
      </c>
      <c r="E66" s="11" t="str">
        <f>IF(ISNA(VLOOKUP(A66,'Цена металла'!$B$6:$D$116,2)),"",VLOOKUP(A66,'Цена металла'!$B$6:$D$116,2,0))</f>
        <v>м.п.</v>
      </c>
      <c r="F66" s="4"/>
      <c r="G66" s="4"/>
      <c r="H66" s="7">
        <f t="shared" si="5"/>
        <v>0</v>
      </c>
      <c r="I66" s="23">
        <v>2000</v>
      </c>
      <c r="J66" s="62">
        <v>2</v>
      </c>
      <c r="K66" s="62"/>
      <c r="L66" s="57">
        <f>IF(ISNA(VLOOKUP(A66,'Цена металла'!$B$6:$D$116,3)),"0",VLOOKUP(A66,'Цена металла'!$B$6:$D$116,3,0))</f>
        <v>32</v>
      </c>
      <c r="M66" s="57"/>
      <c r="N66" s="57">
        <f t="shared" si="6"/>
        <v>128</v>
      </c>
      <c r="O66" s="57"/>
      <c r="P66" s="58">
        <f t="shared" si="7"/>
        <v>4</v>
      </c>
      <c r="Q66" s="58"/>
      <c r="R66" s="57">
        <f t="shared" si="8"/>
        <v>128</v>
      </c>
      <c r="S66" s="59"/>
      <c r="T66" s="60">
        <f t="shared" si="9"/>
        <v>4</v>
      </c>
      <c r="U66" s="61"/>
    </row>
    <row r="67" spans="1:21" x14ac:dyDescent="0.25">
      <c r="A67" s="43" t="s">
        <v>80</v>
      </c>
      <c r="B67" s="44"/>
      <c r="C67" s="44"/>
      <c r="D67" s="8" t="s">
        <v>135</v>
      </c>
      <c r="E67" s="11" t="str">
        <f>IF(ISNA(VLOOKUP(A67,'Цена металла'!$B$6:$D$116,2)),"",VLOOKUP(A67,'Цена металла'!$B$6:$D$116,2,0))</f>
        <v>м.п.</v>
      </c>
      <c r="F67" s="4"/>
      <c r="G67" s="4"/>
      <c r="H67" s="7">
        <f t="shared" si="5"/>
        <v>0</v>
      </c>
      <c r="I67" s="23">
        <v>500</v>
      </c>
      <c r="J67" s="62">
        <v>7</v>
      </c>
      <c r="K67" s="62"/>
      <c r="L67" s="57">
        <f>IF(ISNA(VLOOKUP(A67,'Цена металла'!$B$6:$D$116,3)),"0",VLOOKUP(A67,'Цена металла'!$B$6:$D$116,3,0))</f>
        <v>32</v>
      </c>
      <c r="M67" s="57"/>
      <c r="N67" s="57">
        <f t="shared" si="6"/>
        <v>112</v>
      </c>
      <c r="O67" s="57"/>
      <c r="P67" s="58">
        <f t="shared" si="7"/>
        <v>3.5</v>
      </c>
      <c r="Q67" s="58"/>
      <c r="R67" s="57">
        <f t="shared" si="8"/>
        <v>112</v>
      </c>
      <c r="S67" s="59"/>
      <c r="T67" s="60">
        <f t="shared" si="9"/>
        <v>3.5</v>
      </c>
      <c r="U67" s="61"/>
    </row>
    <row r="68" spans="1:21" x14ac:dyDescent="0.25">
      <c r="A68" s="43" t="s">
        <v>31</v>
      </c>
      <c r="B68" s="44"/>
      <c r="C68" s="44"/>
      <c r="D68" s="8" t="s">
        <v>136</v>
      </c>
      <c r="E68" s="11" t="str">
        <f>IF(ISNA(VLOOKUP(A68,'Цена металла'!$B$6:$D$116,2)),"",VLOOKUP(A68,'Цена металла'!$B$6:$D$116,2,0))</f>
        <v>м.п.</v>
      </c>
      <c r="F68" s="5"/>
      <c r="G68" s="5"/>
      <c r="H68" s="7">
        <f t="shared" si="5"/>
        <v>0</v>
      </c>
      <c r="I68" s="23">
        <v>500</v>
      </c>
      <c r="J68" s="63">
        <v>2</v>
      </c>
      <c r="K68" s="63"/>
      <c r="L68" s="57">
        <f>IF(ISNA(VLOOKUP(A68,'Цена металла'!$B$6:$D$116,3)),"0",VLOOKUP(A68,'Цена металла'!$B$6:$D$116,3,0))</f>
        <v>30</v>
      </c>
      <c r="M68" s="57"/>
      <c r="N68" s="57">
        <f t="shared" si="6"/>
        <v>30</v>
      </c>
      <c r="O68" s="57"/>
      <c r="P68" s="58">
        <f t="shared" si="7"/>
        <v>1</v>
      </c>
      <c r="Q68" s="58"/>
      <c r="R68" s="57">
        <f t="shared" si="8"/>
        <v>30</v>
      </c>
      <c r="S68" s="59"/>
      <c r="T68" s="60">
        <f t="shared" si="9"/>
        <v>1</v>
      </c>
      <c r="U68" s="61"/>
    </row>
    <row r="69" spans="1:21" x14ac:dyDescent="0.25">
      <c r="A69" s="43" t="s">
        <v>31</v>
      </c>
      <c r="B69" s="44"/>
      <c r="C69" s="44"/>
      <c r="D69" s="8" t="s">
        <v>136</v>
      </c>
      <c r="E69" s="11" t="str">
        <f>IF(ISNA(VLOOKUP(A69,'Цена металла'!$B$6:$D$116,2)),"",VLOOKUP(A69,'Цена металла'!$B$6:$D$116,2,0))</f>
        <v>м.п.</v>
      </c>
      <c r="F69" s="5"/>
      <c r="G69" s="5"/>
      <c r="H69" s="7">
        <f t="shared" si="5"/>
        <v>0</v>
      </c>
      <c r="I69" s="23">
        <v>1520</v>
      </c>
      <c r="J69" s="62">
        <v>4</v>
      </c>
      <c r="K69" s="62"/>
      <c r="L69" s="57">
        <f>IF(ISNA(VLOOKUP(A69,'Цена металла'!$B$6:$D$116,3)),"0",VLOOKUP(A69,'Цена металла'!$B$6:$D$116,3,0))</f>
        <v>30</v>
      </c>
      <c r="M69" s="57"/>
      <c r="N69" s="57">
        <f t="shared" si="6"/>
        <v>195</v>
      </c>
      <c r="O69" s="57"/>
      <c r="P69" s="58">
        <f t="shared" si="7"/>
        <v>6.08</v>
      </c>
      <c r="Q69" s="58"/>
      <c r="R69" s="57">
        <f t="shared" si="8"/>
        <v>182.4</v>
      </c>
      <c r="S69" s="59"/>
      <c r="T69" s="60">
        <f t="shared" si="9"/>
        <v>6.5</v>
      </c>
      <c r="U69" s="61"/>
    </row>
    <row r="70" spans="1:21" ht="30" x14ac:dyDescent="0.25">
      <c r="A70" s="43" t="s">
        <v>96</v>
      </c>
      <c r="B70" s="44"/>
      <c r="C70" s="44"/>
      <c r="D70" s="8" t="s">
        <v>137</v>
      </c>
      <c r="E70" s="11" t="str">
        <f>IF(ISNA(VLOOKUP(A70,'Цена металла'!$B$6:$D$116,2)),"",VLOOKUP(A70,'Цена металла'!$B$6:$D$116,2,0))</f>
        <v>м.п.</v>
      </c>
      <c r="F70" s="4"/>
      <c r="G70" s="4"/>
      <c r="H70" s="7">
        <f t="shared" si="5"/>
        <v>0</v>
      </c>
      <c r="I70" s="23">
        <v>960</v>
      </c>
      <c r="J70" s="62">
        <v>10</v>
      </c>
      <c r="K70" s="62"/>
      <c r="L70" s="57">
        <f>IF(ISNA(VLOOKUP(A70,'Цена металла'!$B$6:$D$116,3)),"0",VLOOKUP(A70,'Цена металла'!$B$6:$D$116,3,0))</f>
        <v>15</v>
      </c>
      <c r="M70" s="57"/>
      <c r="N70" s="57">
        <f t="shared" si="6"/>
        <v>150</v>
      </c>
      <c r="O70" s="57"/>
      <c r="P70" s="58">
        <f t="shared" si="7"/>
        <v>9.6</v>
      </c>
      <c r="Q70" s="58"/>
      <c r="R70" s="57">
        <f t="shared" si="8"/>
        <v>144</v>
      </c>
      <c r="S70" s="59"/>
      <c r="T70" s="60">
        <f t="shared" si="9"/>
        <v>10</v>
      </c>
      <c r="U70" s="61"/>
    </row>
    <row r="71" spans="1:21" ht="30" x14ac:dyDescent="0.25">
      <c r="A71" s="43" t="s">
        <v>96</v>
      </c>
      <c r="B71" s="44"/>
      <c r="C71" s="44"/>
      <c r="D71" s="8" t="s">
        <v>138</v>
      </c>
      <c r="E71" s="11" t="str">
        <f>IF(ISNA(VLOOKUP(A71,'Цена металла'!$B$6:$D$116,2)),"",VLOOKUP(A71,'Цена металла'!$B$6:$D$116,2,0))</f>
        <v>м.п.</v>
      </c>
      <c r="F71" s="4"/>
      <c r="G71" s="4"/>
      <c r="H71" s="7">
        <f t="shared" si="5"/>
        <v>0</v>
      </c>
      <c r="I71" s="23">
        <v>1100</v>
      </c>
      <c r="J71" s="62">
        <v>4</v>
      </c>
      <c r="K71" s="62"/>
      <c r="L71" s="57">
        <f>IF(ISNA(VLOOKUP(A71,'Цена металла'!$B$6:$D$116,3)),"0",VLOOKUP(A71,'Цена металла'!$B$6:$D$116,3,0))</f>
        <v>15</v>
      </c>
      <c r="M71" s="57"/>
      <c r="N71" s="57">
        <f t="shared" si="6"/>
        <v>67.5</v>
      </c>
      <c r="O71" s="57"/>
      <c r="P71" s="58">
        <f t="shared" si="7"/>
        <v>4.4000000000000004</v>
      </c>
      <c r="Q71" s="58"/>
      <c r="R71" s="57">
        <f t="shared" si="8"/>
        <v>66</v>
      </c>
      <c r="S71" s="59"/>
      <c r="T71" s="60">
        <f t="shared" si="9"/>
        <v>4.5</v>
      </c>
      <c r="U71" s="61"/>
    </row>
    <row r="72" spans="1:21" x14ac:dyDescent="0.25">
      <c r="A72" s="43" t="s">
        <v>96</v>
      </c>
      <c r="B72" s="44"/>
      <c r="C72" s="44"/>
      <c r="D72" s="8" t="s">
        <v>139</v>
      </c>
      <c r="E72" s="11" t="str">
        <f>IF(ISNA(VLOOKUP(A72,'Цена металла'!$B$6:$D$116,2)),"",VLOOKUP(A72,'Цена металла'!$B$6:$D$116,2,0))</f>
        <v>м.п.</v>
      </c>
      <c r="F72" s="4"/>
      <c r="G72" s="4"/>
      <c r="H72" s="7">
        <f t="shared" si="5"/>
        <v>0</v>
      </c>
      <c r="I72" s="23">
        <v>500</v>
      </c>
      <c r="J72" s="62">
        <v>10</v>
      </c>
      <c r="K72" s="62"/>
      <c r="L72" s="57">
        <f>IF(ISNA(VLOOKUP(A72,'Цена металла'!$B$6:$D$116,3)),"0",VLOOKUP(A72,'Цена металла'!$B$6:$D$116,3,0))</f>
        <v>15</v>
      </c>
      <c r="M72" s="57"/>
      <c r="N72" s="57">
        <f t="shared" si="6"/>
        <v>75</v>
      </c>
      <c r="O72" s="57"/>
      <c r="P72" s="58">
        <f t="shared" si="7"/>
        <v>5</v>
      </c>
      <c r="Q72" s="58"/>
      <c r="R72" s="57">
        <f t="shared" si="8"/>
        <v>75</v>
      </c>
      <c r="S72" s="59"/>
      <c r="T72" s="60">
        <f t="shared" si="9"/>
        <v>5</v>
      </c>
      <c r="U72" s="61"/>
    </row>
    <row r="73" spans="1:21" x14ac:dyDescent="0.25">
      <c r="A73" s="43" t="s">
        <v>96</v>
      </c>
      <c r="B73" s="44"/>
      <c r="C73" s="44"/>
      <c r="D73" s="8" t="s">
        <v>140</v>
      </c>
      <c r="E73" s="11" t="str">
        <f>IF(ISNA(VLOOKUP(A73,'Цена металла'!$B$6:$D$116,2)),"",VLOOKUP(A73,'Цена металла'!$B$6:$D$116,2,0))</f>
        <v>м.п.</v>
      </c>
      <c r="F73" s="4"/>
      <c r="G73" s="4"/>
      <c r="H73" s="7">
        <f t="shared" si="5"/>
        <v>0</v>
      </c>
      <c r="I73" s="23">
        <v>1200</v>
      </c>
      <c r="J73" s="62">
        <v>8</v>
      </c>
      <c r="K73" s="62"/>
      <c r="L73" s="57">
        <f>IF(ISNA(VLOOKUP(A73,'Цена металла'!$B$6:$D$116,3)),"0",VLOOKUP(A73,'Цена металла'!$B$6:$D$116,3,0))</f>
        <v>15</v>
      </c>
      <c r="M73" s="57"/>
      <c r="N73" s="57">
        <f t="shared" si="6"/>
        <v>150</v>
      </c>
      <c r="O73" s="57"/>
      <c r="P73" s="58">
        <f t="shared" si="7"/>
        <v>9.6</v>
      </c>
      <c r="Q73" s="58"/>
      <c r="R73" s="57">
        <f t="shared" si="8"/>
        <v>144</v>
      </c>
      <c r="S73" s="59"/>
      <c r="T73" s="60">
        <f t="shared" si="9"/>
        <v>10</v>
      </c>
      <c r="U73" s="61"/>
    </row>
    <row r="74" spans="1:21" ht="30" x14ac:dyDescent="0.25">
      <c r="A74" s="43" t="s">
        <v>96</v>
      </c>
      <c r="B74" s="44"/>
      <c r="C74" s="44"/>
      <c r="D74" s="8" t="s">
        <v>141</v>
      </c>
      <c r="E74" s="11" t="str">
        <f>IF(ISNA(VLOOKUP(A74,'Цена металла'!$B$6:$D$116,2)),"",VLOOKUP(A74,'Цена металла'!$B$6:$D$116,2,0))</f>
        <v>м.п.</v>
      </c>
      <c r="F74" s="4"/>
      <c r="G74" s="4"/>
      <c r="H74" s="7">
        <f t="shared" si="5"/>
        <v>0</v>
      </c>
      <c r="I74" s="23"/>
      <c r="J74" s="62"/>
      <c r="K74" s="62"/>
      <c r="L74" s="57">
        <f>IF(ISNA(VLOOKUP(A74,'Цена металла'!$B$6:$D$116,3)),"0",VLOOKUP(A74,'Цена металла'!$B$6:$D$116,3,0))</f>
        <v>15</v>
      </c>
      <c r="M74" s="57"/>
      <c r="N74" s="57">
        <f t="shared" si="6"/>
        <v>0</v>
      </c>
      <c r="O74" s="57"/>
      <c r="P74" s="58">
        <f t="shared" si="7"/>
        <v>0</v>
      </c>
      <c r="Q74" s="58"/>
      <c r="R74" s="57">
        <f t="shared" si="8"/>
        <v>0</v>
      </c>
      <c r="S74" s="59"/>
      <c r="T74" s="60">
        <f t="shared" si="9"/>
        <v>0</v>
      </c>
      <c r="U74" s="61"/>
    </row>
    <row r="75" spans="1:21" x14ac:dyDescent="0.25">
      <c r="A75" s="43"/>
      <c r="B75" s="44"/>
      <c r="C75" s="44"/>
      <c r="D75" s="8"/>
      <c r="E75" s="11" t="str">
        <f>IF(ISNA(VLOOKUP(A75,'Цена металла'!$B$6:$D$116,2)),"",VLOOKUP(A75,'Цена металла'!$B$6:$D$116,2,0))</f>
        <v/>
      </c>
      <c r="F75" s="4"/>
      <c r="G75" s="4"/>
      <c r="H75" s="7">
        <f t="shared" si="5"/>
        <v>0</v>
      </c>
      <c r="I75" s="23"/>
      <c r="J75" s="62"/>
      <c r="K75" s="62"/>
      <c r="L75" s="57" t="str">
        <f>IF(ISNA(VLOOKUP(A75,'Цена металла'!$B$6:$D$116,3)),"0",VLOOKUP(A75,'Цена металла'!$B$6:$D$116,3,0))</f>
        <v>0</v>
      </c>
      <c r="M75" s="57"/>
      <c r="N75" s="57">
        <f t="shared" si="6"/>
        <v>0</v>
      </c>
      <c r="O75" s="57"/>
      <c r="P75" s="58">
        <f t="shared" si="7"/>
        <v>0</v>
      </c>
      <c r="Q75" s="58"/>
      <c r="R75" s="57">
        <f t="shared" si="8"/>
        <v>0</v>
      </c>
      <c r="S75" s="59"/>
      <c r="T75" s="60">
        <f t="shared" si="9"/>
        <v>0</v>
      </c>
      <c r="U75" s="61"/>
    </row>
    <row r="76" spans="1:21" x14ac:dyDescent="0.25">
      <c r="A76" s="43"/>
      <c r="B76" s="44"/>
      <c r="C76" s="44"/>
      <c r="D76" s="8"/>
      <c r="E76" s="11" t="str">
        <f>IF(ISNA(VLOOKUP(A76,'Цена металла'!$B$6:$D$116,2)),"",VLOOKUP(A76,'Цена металла'!$B$6:$D$116,2,0))</f>
        <v/>
      </c>
      <c r="F76" s="4"/>
      <c r="G76" s="4"/>
      <c r="H76" s="7">
        <f t="shared" si="5"/>
        <v>0</v>
      </c>
      <c r="I76" s="23"/>
      <c r="J76" s="62"/>
      <c r="K76" s="62"/>
      <c r="L76" s="57" t="str">
        <f>IF(ISNA(VLOOKUP(A76,'Цена металла'!$B$6:$D$116,3)),"0",VLOOKUP(A76,'Цена металла'!$B$6:$D$116,3,0))</f>
        <v>0</v>
      </c>
      <c r="M76" s="57"/>
      <c r="N76" s="57">
        <f t="shared" si="6"/>
        <v>0</v>
      </c>
      <c r="O76" s="57"/>
      <c r="P76" s="58">
        <f t="shared" si="7"/>
        <v>0</v>
      </c>
      <c r="Q76" s="58"/>
      <c r="R76" s="57">
        <f t="shared" si="8"/>
        <v>0</v>
      </c>
      <c r="S76" s="59"/>
      <c r="T76" s="60">
        <f t="shared" si="9"/>
        <v>0</v>
      </c>
      <c r="U76" s="61"/>
    </row>
    <row r="77" spans="1:21" x14ac:dyDescent="0.25">
      <c r="A77" s="43"/>
      <c r="B77" s="44"/>
      <c r="C77" s="44"/>
      <c r="D77" s="8"/>
      <c r="E77" s="11" t="str">
        <f>IF(ISNA(VLOOKUP(A77,'Цена металла'!$B$6:$D$116,2)),"",VLOOKUP(A77,'Цена металла'!$B$6:$D$116,2,0))</f>
        <v/>
      </c>
      <c r="F77" s="4"/>
      <c r="G77" s="4"/>
      <c r="H77" s="7">
        <f t="shared" si="5"/>
        <v>0</v>
      </c>
      <c r="I77" s="23"/>
      <c r="J77" s="62"/>
      <c r="K77" s="62"/>
      <c r="L77" s="57" t="str">
        <f>IF(ISNA(VLOOKUP(A77,'Цена металла'!$B$6:$D$116,3)),"0",VLOOKUP(A77,'Цена металла'!$B$6:$D$116,3,0))</f>
        <v>0</v>
      </c>
      <c r="M77" s="57"/>
      <c r="N77" s="57">
        <f t="shared" si="6"/>
        <v>0</v>
      </c>
      <c r="O77" s="57"/>
      <c r="P77" s="58">
        <f t="shared" si="7"/>
        <v>0</v>
      </c>
      <c r="Q77" s="58"/>
      <c r="R77" s="57">
        <f t="shared" si="8"/>
        <v>0</v>
      </c>
      <c r="S77" s="59"/>
      <c r="T77" s="60">
        <f t="shared" si="9"/>
        <v>0</v>
      </c>
      <c r="U77" s="61"/>
    </row>
    <row r="78" spans="1:21" x14ac:dyDescent="0.25">
      <c r="A78" s="43"/>
      <c r="B78" s="44"/>
      <c r="C78" s="44"/>
      <c r="D78" s="8"/>
      <c r="E78" s="11" t="str">
        <f>IF(ISNA(VLOOKUP(A78,'Цена металла'!$B$6:$D$116,2)),"",VLOOKUP(A78,'Цена металла'!$B$6:$D$116,2,0))</f>
        <v/>
      </c>
      <c r="F78" s="4"/>
      <c r="G78" s="4"/>
      <c r="H78" s="7">
        <f t="shared" si="5"/>
        <v>0</v>
      </c>
      <c r="I78" s="23"/>
      <c r="J78" s="62"/>
      <c r="K78" s="62"/>
      <c r="L78" s="57" t="str">
        <f>IF(ISNA(VLOOKUP(A78,'Цена металла'!$B$6:$D$116,3)),"0",VLOOKUP(A78,'Цена металла'!$B$6:$D$116,3,0))</f>
        <v>0</v>
      </c>
      <c r="M78" s="57"/>
      <c r="N78" s="57">
        <f t="shared" si="6"/>
        <v>0</v>
      </c>
      <c r="O78" s="57"/>
      <c r="P78" s="58">
        <f t="shared" si="7"/>
        <v>0</v>
      </c>
      <c r="Q78" s="58"/>
      <c r="R78" s="57">
        <f t="shared" si="8"/>
        <v>0</v>
      </c>
      <c r="S78" s="59"/>
      <c r="T78" s="60">
        <f t="shared" si="9"/>
        <v>0</v>
      </c>
      <c r="U78" s="61"/>
    </row>
    <row r="79" spans="1:21" x14ac:dyDescent="0.25">
      <c r="A79" s="43"/>
      <c r="B79" s="44"/>
      <c r="C79" s="44"/>
      <c r="D79" s="8"/>
      <c r="E79" s="11" t="str">
        <f>IF(ISNA(VLOOKUP(A79,'Цена металла'!$B$6:$D$116,2)),"",VLOOKUP(A79,'Цена металла'!$B$6:$D$116,2,0))</f>
        <v/>
      </c>
      <c r="F79" s="4"/>
      <c r="G79" s="4"/>
      <c r="H79" s="7">
        <f t="shared" si="5"/>
        <v>0</v>
      </c>
      <c r="I79" s="23"/>
      <c r="J79" s="62"/>
      <c r="K79" s="62"/>
      <c r="L79" s="57" t="str">
        <f>IF(ISNA(VLOOKUP(A79,'Цена металла'!$B$6:$D$116,3)),"0",VLOOKUP(A79,'Цена металла'!$B$6:$D$116,3,0))</f>
        <v>0</v>
      </c>
      <c r="M79" s="57"/>
      <c r="N79" s="57">
        <f t="shared" si="6"/>
        <v>0</v>
      </c>
      <c r="O79" s="57"/>
      <c r="P79" s="58">
        <f t="shared" si="7"/>
        <v>0</v>
      </c>
      <c r="Q79" s="58"/>
      <c r="R79" s="57">
        <f t="shared" si="8"/>
        <v>0</v>
      </c>
      <c r="S79" s="59"/>
      <c r="T79" s="60">
        <f t="shared" si="9"/>
        <v>0</v>
      </c>
      <c r="U79" s="61"/>
    </row>
    <row r="80" spans="1:21" x14ac:dyDescent="0.25">
      <c r="A80" s="43"/>
      <c r="B80" s="44"/>
      <c r="C80" s="44"/>
      <c r="D80" s="8"/>
      <c r="E80" s="11" t="str">
        <f>IF(ISNA(VLOOKUP(A80,'Цена металла'!$B$6:$D$116,2)),"",VLOOKUP(A80,'Цена металла'!$B$6:$D$116,2,0))</f>
        <v/>
      </c>
      <c r="F80" s="4"/>
      <c r="G80" s="4"/>
      <c r="H80" s="7">
        <f t="shared" si="5"/>
        <v>0</v>
      </c>
      <c r="I80" s="23"/>
      <c r="J80" s="62"/>
      <c r="K80" s="62"/>
      <c r="L80" s="57" t="str">
        <f>IF(ISNA(VLOOKUP(A80,'Цена металла'!$B$6:$D$116,3)),"0",VLOOKUP(A80,'Цена металла'!$B$6:$D$116,3,0))</f>
        <v>0</v>
      </c>
      <c r="M80" s="57"/>
      <c r="N80" s="57">
        <f t="shared" si="6"/>
        <v>0</v>
      </c>
      <c r="O80" s="57"/>
      <c r="P80" s="58">
        <f t="shared" si="7"/>
        <v>0</v>
      </c>
      <c r="Q80" s="58"/>
      <c r="R80" s="57">
        <f t="shared" si="8"/>
        <v>0</v>
      </c>
      <c r="S80" s="59"/>
      <c r="T80" s="60">
        <f t="shared" si="9"/>
        <v>0</v>
      </c>
      <c r="U80" s="61"/>
    </row>
    <row r="81" spans="1:22" x14ac:dyDescent="0.25">
      <c r="A81" s="43"/>
      <c r="B81" s="44"/>
      <c r="C81" s="44"/>
      <c r="D81" s="8"/>
      <c r="E81" s="11" t="str">
        <f>IF(ISNA(VLOOKUP(A81,'Цена металла'!$B$6:$D$116,2)),"",VLOOKUP(A81,'Цена металла'!$B$6:$D$116,2,0))</f>
        <v/>
      </c>
      <c r="F81" s="4"/>
      <c r="G81" s="4"/>
      <c r="H81" s="7">
        <f t="shared" si="5"/>
        <v>0</v>
      </c>
      <c r="I81" s="23"/>
      <c r="J81" s="62"/>
      <c r="K81" s="62"/>
      <c r="L81" s="57" t="str">
        <f>IF(ISNA(VLOOKUP(A81,'Цена металла'!$B$6:$D$116,3)),"0",VLOOKUP(A81,'Цена металла'!$B$6:$D$116,3,0))</f>
        <v>0</v>
      </c>
      <c r="M81" s="57"/>
      <c r="N81" s="57">
        <f t="shared" si="6"/>
        <v>0</v>
      </c>
      <c r="O81" s="57"/>
      <c r="P81" s="58">
        <f t="shared" si="7"/>
        <v>0</v>
      </c>
      <c r="Q81" s="58"/>
      <c r="R81" s="57">
        <f t="shared" si="8"/>
        <v>0</v>
      </c>
      <c r="S81" s="59"/>
      <c r="T81" s="60">
        <f t="shared" si="9"/>
        <v>0</v>
      </c>
      <c r="U81" s="61"/>
    </row>
    <row r="82" spans="1:22" x14ac:dyDescent="0.25">
      <c r="A82" s="43"/>
      <c r="B82" s="44"/>
      <c r="C82" s="44"/>
      <c r="D82" s="8"/>
      <c r="E82" s="11" t="str">
        <f>IF(ISNA(VLOOKUP(A82,'Цена металла'!$B$6:$D$116,2)),"",VLOOKUP(A82,'Цена металла'!$B$6:$D$116,2,0))</f>
        <v/>
      </c>
      <c r="F82" s="4"/>
      <c r="G82" s="4"/>
      <c r="H82" s="7">
        <f t="shared" si="5"/>
        <v>0</v>
      </c>
      <c r="I82" s="23"/>
      <c r="J82" s="62"/>
      <c r="K82" s="62"/>
      <c r="L82" s="57" t="str">
        <f>IF(ISNA(VLOOKUP(A82,'Цена металла'!$B$6:$D$116,3)),"0",VLOOKUP(A82,'Цена металла'!$B$6:$D$116,3,0))</f>
        <v>0</v>
      </c>
      <c r="M82" s="57"/>
      <c r="N82" s="57">
        <f t="shared" si="6"/>
        <v>0</v>
      </c>
      <c r="O82" s="57"/>
      <c r="P82" s="58">
        <f t="shared" si="7"/>
        <v>0</v>
      </c>
      <c r="Q82" s="58"/>
      <c r="R82" s="57">
        <f t="shared" si="8"/>
        <v>0</v>
      </c>
      <c r="S82" s="59"/>
      <c r="T82" s="60">
        <f t="shared" si="9"/>
        <v>0</v>
      </c>
      <c r="U82" s="61"/>
    </row>
    <row r="83" spans="1:22" ht="15.75" thickBot="1" x14ac:dyDescent="0.3">
      <c r="A83" s="43"/>
      <c r="B83" s="44"/>
      <c r="C83" s="44"/>
      <c r="D83" s="15"/>
      <c r="E83" s="11" t="str">
        <f>IF(ISNA(VLOOKUP(A83,'Цена металла'!$B$6:$D$116,2)),"",VLOOKUP(A83,'Цена металла'!$B$6:$D$116,2,0))</f>
        <v/>
      </c>
      <c r="F83" s="6"/>
      <c r="G83" s="6"/>
      <c r="H83" s="7">
        <f t="shared" si="5"/>
        <v>0</v>
      </c>
      <c r="I83" s="23"/>
      <c r="J83" s="56"/>
      <c r="K83" s="56"/>
      <c r="L83" s="57" t="str">
        <f>IF(ISNA(VLOOKUP(A83,'Цена металла'!$B$6:$D$116,3)),"0",VLOOKUP(A83,'Цена металла'!$B$6:$D$116,3,0))</f>
        <v>0</v>
      </c>
      <c r="M83" s="57"/>
      <c r="N83" s="57">
        <f t="shared" si="6"/>
        <v>0</v>
      </c>
      <c r="O83" s="57"/>
      <c r="P83" s="58">
        <f t="shared" si="7"/>
        <v>0</v>
      </c>
      <c r="Q83" s="58"/>
      <c r="R83" s="57">
        <f t="shared" si="8"/>
        <v>0</v>
      </c>
      <c r="S83" s="59"/>
      <c r="T83" s="60">
        <f t="shared" si="9"/>
        <v>0</v>
      </c>
      <c r="U83" s="61"/>
    </row>
    <row r="84" spans="1:22" ht="18.75" thickBot="1" x14ac:dyDescent="0.3">
      <c r="A84" s="45"/>
      <c r="B84" s="46"/>
      <c r="C84" s="46"/>
      <c r="D84" s="47"/>
      <c r="E84" s="12"/>
      <c r="F84" s="48"/>
      <c r="G84" s="49"/>
      <c r="H84" s="50"/>
      <c r="I84" s="13"/>
      <c r="J84" s="48"/>
      <c r="K84" s="50"/>
      <c r="L84" s="51"/>
      <c r="M84" s="52"/>
      <c r="N84" s="41">
        <f>SUM(N63:O83)</f>
        <v>1163.5</v>
      </c>
      <c r="O84" s="53"/>
      <c r="P84" s="54"/>
      <c r="Q84" s="55"/>
      <c r="R84" s="41">
        <f>SUM(R63:S83)</f>
        <v>1111.8</v>
      </c>
      <c r="S84" s="42"/>
      <c r="T84" s="16"/>
      <c r="U84" s="17"/>
    </row>
    <row r="86" spans="1:22" x14ac:dyDescent="0.25">
      <c r="A86" s="86" t="s">
        <v>0</v>
      </c>
      <c r="B86" s="86"/>
      <c r="C86" s="86"/>
      <c r="D86" s="86" t="s">
        <v>151</v>
      </c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</row>
    <row r="87" spans="1:22" ht="15.75" thickBot="1" x14ac:dyDescent="0.3">
      <c r="A87" s="86" t="s">
        <v>1</v>
      </c>
      <c r="B87" s="86"/>
      <c r="C87" s="86"/>
      <c r="D87" s="86" t="s">
        <v>152</v>
      </c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</row>
    <row r="88" spans="1:22" ht="34.5" thickBot="1" x14ac:dyDescent="0.3">
      <c r="A88" s="82" t="s">
        <v>2</v>
      </c>
      <c r="B88" s="82"/>
      <c r="C88" s="82"/>
      <c r="D88" s="82"/>
      <c r="E88" s="82"/>
      <c r="F88" s="82"/>
      <c r="G88" s="33"/>
      <c r="H88" s="82" t="s">
        <v>3</v>
      </c>
      <c r="I88" s="82"/>
      <c r="J88" s="82"/>
      <c r="K88" s="82"/>
      <c r="L88" s="82"/>
      <c r="M88" s="82"/>
      <c r="N88" s="82"/>
      <c r="O88" s="82"/>
      <c r="P88" s="81" t="s">
        <v>9</v>
      </c>
      <c r="Q88" s="81"/>
      <c r="R88" s="1">
        <v>1.03</v>
      </c>
      <c r="S88" s="197" t="s">
        <v>195</v>
      </c>
      <c r="T88" s="20">
        <f>S100/R126</f>
        <v>2.1018547447950691</v>
      </c>
    </row>
    <row r="89" spans="1:22" x14ac:dyDescent="0.25">
      <c r="A89" s="127"/>
      <c r="B89" s="127"/>
      <c r="C89" s="127"/>
      <c r="D89" s="127"/>
      <c r="E89" s="127"/>
      <c r="F89" s="127"/>
      <c r="G89" s="127"/>
      <c r="H89" s="128"/>
      <c r="I89" s="128"/>
      <c r="J89" s="128"/>
      <c r="K89" s="128"/>
      <c r="L89" s="128"/>
      <c r="M89" s="128"/>
      <c r="N89" s="128"/>
      <c r="O89" s="128"/>
      <c r="P89" s="129"/>
      <c r="Q89" s="129"/>
      <c r="R89" s="129"/>
      <c r="S89" s="129"/>
      <c r="T89" s="129"/>
      <c r="U89" s="129"/>
    </row>
    <row r="90" spans="1:22" x14ac:dyDescent="0.25">
      <c r="A90" s="127"/>
      <c r="B90" s="127"/>
      <c r="C90" s="127"/>
      <c r="D90" s="127"/>
      <c r="E90" s="127"/>
      <c r="F90" s="127"/>
      <c r="G90" s="127"/>
      <c r="H90" s="128"/>
      <c r="I90" s="128"/>
      <c r="J90" s="128"/>
      <c r="K90" s="128"/>
      <c r="L90" s="128"/>
      <c r="M90" s="128"/>
      <c r="N90" s="128"/>
      <c r="O90" s="128"/>
      <c r="P90" s="129"/>
      <c r="Q90" s="129"/>
      <c r="R90" s="129"/>
      <c r="S90" s="129"/>
      <c r="T90" s="129"/>
      <c r="U90" s="129"/>
    </row>
    <row r="91" spans="1:22" x14ac:dyDescent="0.25">
      <c r="A91" s="127"/>
      <c r="B91" s="127"/>
      <c r="C91" s="127"/>
      <c r="D91" s="127"/>
      <c r="E91" s="127"/>
      <c r="F91" s="127"/>
      <c r="G91" s="127"/>
      <c r="H91" s="128"/>
      <c r="I91" s="128"/>
      <c r="J91" s="128"/>
      <c r="K91" s="128"/>
      <c r="L91" s="128"/>
      <c r="M91" s="128"/>
      <c r="N91" s="128"/>
      <c r="O91" s="128"/>
      <c r="P91" s="129"/>
      <c r="Q91" s="129"/>
      <c r="R91" s="129"/>
      <c r="S91" s="129"/>
      <c r="T91" s="129"/>
      <c r="U91" s="129"/>
    </row>
    <row r="92" spans="1:22" x14ac:dyDescent="0.25">
      <c r="A92" s="127"/>
      <c r="B92" s="127"/>
      <c r="C92" s="127"/>
      <c r="D92" s="127"/>
      <c r="E92" s="127"/>
      <c r="F92" s="127"/>
      <c r="G92" s="127"/>
      <c r="H92" s="128"/>
      <c r="I92" s="128"/>
      <c r="J92" s="128"/>
      <c r="K92" s="128"/>
      <c r="L92" s="128"/>
      <c r="M92" s="128"/>
      <c r="N92" s="128"/>
      <c r="O92" s="128"/>
      <c r="P92" s="129"/>
      <c r="Q92" s="129"/>
      <c r="R92" s="129"/>
      <c r="S92" s="129"/>
      <c r="T92" s="129"/>
      <c r="U92" s="129"/>
    </row>
    <row r="93" spans="1:22" x14ac:dyDescent="0.25">
      <c r="A93" s="127"/>
      <c r="B93" s="127"/>
      <c r="C93" s="127"/>
      <c r="D93" s="127"/>
      <c r="E93" s="127"/>
      <c r="F93" s="127"/>
      <c r="G93" s="127"/>
      <c r="H93" s="128"/>
      <c r="I93" s="128"/>
      <c r="J93" s="128"/>
      <c r="K93" s="128"/>
      <c r="L93" s="128"/>
      <c r="M93" s="128"/>
      <c r="N93" s="128"/>
      <c r="O93" s="128"/>
      <c r="P93" s="129"/>
      <c r="Q93" s="129"/>
      <c r="R93" s="129"/>
      <c r="S93" s="129"/>
      <c r="T93" s="129"/>
      <c r="U93" s="129"/>
    </row>
    <row r="94" spans="1:22" x14ac:dyDescent="0.25">
      <c r="A94" s="127"/>
      <c r="B94" s="127"/>
      <c r="C94" s="127"/>
      <c r="D94" s="127"/>
      <c r="E94" s="127"/>
      <c r="F94" s="127"/>
      <c r="G94" s="127"/>
      <c r="H94" s="128"/>
      <c r="I94" s="128"/>
      <c r="J94" s="128"/>
      <c r="K94" s="128"/>
      <c r="L94" s="128"/>
      <c r="M94" s="128"/>
      <c r="N94" s="128"/>
      <c r="O94" s="128"/>
      <c r="P94" s="129"/>
      <c r="Q94" s="129"/>
      <c r="R94" s="129"/>
      <c r="S94" s="129"/>
      <c r="T94" s="129"/>
      <c r="U94" s="129"/>
      <c r="V94" s="195"/>
    </row>
    <row r="95" spans="1:22" x14ac:dyDescent="0.25">
      <c r="A95" s="127"/>
      <c r="B95" s="127"/>
      <c r="C95" s="127"/>
      <c r="D95" s="127"/>
      <c r="E95" s="127"/>
      <c r="F95" s="127"/>
      <c r="G95" s="127"/>
      <c r="H95" s="128"/>
      <c r="I95" s="128"/>
      <c r="J95" s="128"/>
      <c r="K95" s="128"/>
      <c r="L95" s="128"/>
      <c r="M95" s="128"/>
      <c r="N95" s="128"/>
      <c r="O95" s="128"/>
      <c r="P95" s="129"/>
      <c r="Q95" s="129"/>
      <c r="R95" s="129"/>
      <c r="S95" s="129"/>
      <c r="T95" s="129"/>
      <c r="U95" s="129"/>
    </row>
    <row r="96" spans="1:22" x14ac:dyDescent="0.25">
      <c r="A96" s="127"/>
      <c r="B96" s="127"/>
      <c r="C96" s="127"/>
      <c r="D96" s="127"/>
      <c r="E96" s="127"/>
      <c r="F96" s="127"/>
      <c r="G96" s="127"/>
      <c r="H96" s="128"/>
      <c r="I96" s="128"/>
      <c r="J96" s="128"/>
      <c r="K96" s="128"/>
      <c r="L96" s="128"/>
      <c r="M96" s="128"/>
      <c r="N96" s="128"/>
      <c r="O96" s="128"/>
      <c r="P96" s="129"/>
      <c r="Q96" s="129"/>
      <c r="R96" s="129"/>
      <c r="S96" s="129"/>
      <c r="T96" s="129"/>
      <c r="U96" s="129"/>
    </row>
    <row r="97" spans="1:22" x14ac:dyDescent="0.25">
      <c r="A97" s="127"/>
      <c r="B97" s="127"/>
      <c r="C97" s="127"/>
      <c r="D97" s="127"/>
      <c r="E97" s="127"/>
      <c r="F97" s="127"/>
      <c r="G97" s="127"/>
      <c r="H97" s="128"/>
      <c r="I97" s="128"/>
      <c r="J97" s="128"/>
      <c r="K97" s="128"/>
      <c r="L97" s="128"/>
      <c r="M97" s="128"/>
      <c r="N97" s="128"/>
      <c r="O97" s="128"/>
      <c r="P97" s="129"/>
      <c r="Q97" s="129"/>
      <c r="R97" s="129"/>
      <c r="S97" s="129"/>
      <c r="T97" s="129"/>
      <c r="U97" s="129"/>
    </row>
    <row r="98" spans="1:22" x14ac:dyDescent="0.25">
      <c r="A98" s="127"/>
      <c r="B98" s="127"/>
      <c r="C98" s="127"/>
      <c r="D98" s="127"/>
      <c r="E98" s="127"/>
      <c r="F98" s="127"/>
      <c r="G98" s="127"/>
      <c r="H98" s="128"/>
      <c r="I98" s="128"/>
      <c r="J98" s="128"/>
      <c r="K98" s="128"/>
      <c r="L98" s="128"/>
      <c r="M98" s="128"/>
      <c r="N98" s="128"/>
      <c r="O98" s="128"/>
      <c r="P98" s="129"/>
      <c r="Q98" s="129"/>
      <c r="R98" s="129"/>
      <c r="S98" s="129"/>
      <c r="T98" s="129"/>
      <c r="U98" s="129"/>
    </row>
    <row r="99" spans="1:22" x14ac:dyDescent="0.25">
      <c r="A99" s="127"/>
      <c r="B99" s="127"/>
      <c r="C99" s="127"/>
      <c r="D99" s="127"/>
      <c r="E99" s="127"/>
      <c r="F99" s="127"/>
      <c r="G99" s="127"/>
      <c r="H99" s="128"/>
      <c r="I99" s="128"/>
      <c r="J99" s="128"/>
      <c r="K99" s="128"/>
      <c r="L99" s="128"/>
      <c r="M99" s="128"/>
      <c r="N99" s="128"/>
      <c r="O99" s="128"/>
      <c r="P99" s="129"/>
      <c r="Q99" s="129"/>
      <c r="R99" s="129"/>
      <c r="S99" s="129"/>
      <c r="T99" s="129"/>
      <c r="U99" s="129"/>
    </row>
    <row r="100" spans="1:22" ht="34.5" thickBot="1" x14ac:dyDescent="0.55000000000000004">
      <c r="A100" s="127"/>
      <c r="B100" s="127"/>
      <c r="C100" s="127"/>
      <c r="D100" s="127"/>
      <c r="E100" s="127"/>
      <c r="F100" s="127"/>
      <c r="G100" s="127"/>
      <c r="H100" s="128"/>
      <c r="I100" s="128"/>
      <c r="J100" s="128"/>
      <c r="K100" s="128"/>
      <c r="L100" s="128"/>
      <c r="M100" s="128"/>
      <c r="N100" s="128"/>
      <c r="O100" s="128"/>
      <c r="P100" s="130" t="s">
        <v>106</v>
      </c>
      <c r="Q100" s="130"/>
      <c r="R100" s="130"/>
      <c r="S100" s="131">
        <f>CEILING(IF(S88='Цена металла'!$G$6,N126*'Цена металла'!$F$6+N126,IF(S88='Цена металла'!$G$7,N126*'Цена металла'!$F$7+N126,IF(S88='Цена металла'!$G$8,N126*'Цена металла'!$F$8+N126,IF(S88='Цена металла'!$G$9,N126*'Цена металла'!$F$9+N126,IF(S88='Цена металла'!$G$10,N126*'Цена металла'!$F$10+N126,))))),50)</f>
        <v>7400</v>
      </c>
      <c r="T100" s="131"/>
      <c r="U100" s="131"/>
      <c r="V100" s="196" t="s">
        <v>196</v>
      </c>
    </row>
    <row r="101" spans="1:22" ht="71.25" customHeight="1" thickBot="1" x14ac:dyDescent="0.3">
      <c r="A101" s="127"/>
      <c r="B101" s="127"/>
      <c r="C101" s="127"/>
      <c r="D101" s="127"/>
      <c r="E101" s="127"/>
      <c r="F101" s="127"/>
      <c r="G101" s="127"/>
      <c r="H101" s="128"/>
      <c r="I101" s="128"/>
      <c r="J101" s="128"/>
      <c r="K101" s="128"/>
      <c r="L101" s="128"/>
      <c r="M101" s="128"/>
      <c r="N101" s="128"/>
      <c r="O101" s="128"/>
      <c r="P101" s="130"/>
      <c r="Q101" s="130"/>
      <c r="R101" s="130"/>
      <c r="S101" s="131"/>
      <c r="T101" s="131"/>
      <c r="U101" s="131"/>
      <c r="V101" s="198">
        <f>SUMIF($E$105:$E$125,"м.п.",$N$105:$N$125)*INDEX({1,1.5,2,2.5,3},MATCH($S$88,{"А","Б","В","Г","Д"}))+SUMIF($E$105:$E$125,"м2",N105:N125)</f>
        <v>3685.855</v>
      </c>
    </row>
    <row r="102" spans="1:22" ht="15.75" thickBot="1" x14ac:dyDescent="0.3">
      <c r="A102" s="132" t="s">
        <v>4</v>
      </c>
      <c r="B102" s="132"/>
      <c r="C102" s="132"/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3"/>
      <c r="Q102" s="133"/>
      <c r="R102" s="133"/>
      <c r="S102" s="134"/>
      <c r="T102" s="134"/>
      <c r="U102" s="134"/>
    </row>
    <row r="103" spans="1:22" ht="15.75" thickBot="1" x14ac:dyDescent="0.3">
      <c r="A103" s="135" t="s">
        <v>5</v>
      </c>
      <c r="B103" s="136"/>
      <c r="C103" s="136"/>
      <c r="D103" s="136"/>
      <c r="E103" s="137" t="s">
        <v>28</v>
      </c>
      <c r="F103" s="138" t="s">
        <v>6</v>
      </c>
      <c r="G103" s="139"/>
      <c r="H103" s="140"/>
      <c r="I103" s="141" t="s">
        <v>6</v>
      </c>
      <c r="J103" s="142" t="s">
        <v>10</v>
      </c>
      <c r="K103" s="143"/>
      <c r="L103" s="142" t="s">
        <v>8</v>
      </c>
      <c r="M103" s="143"/>
      <c r="N103" s="142" t="s">
        <v>7</v>
      </c>
      <c r="O103" s="143"/>
      <c r="P103" s="144" t="s">
        <v>13</v>
      </c>
      <c r="Q103" s="145"/>
      <c r="R103" s="142" t="s">
        <v>12</v>
      </c>
      <c r="S103" s="143"/>
      <c r="T103" s="142" t="s">
        <v>11</v>
      </c>
      <c r="U103" s="143"/>
    </row>
    <row r="104" spans="1:22" ht="15.75" thickBot="1" x14ac:dyDescent="0.3">
      <c r="A104" s="135" t="s">
        <v>17</v>
      </c>
      <c r="B104" s="136"/>
      <c r="C104" s="146"/>
      <c r="D104" s="147" t="s">
        <v>3</v>
      </c>
      <c r="E104" s="148"/>
      <c r="F104" s="149" t="s">
        <v>14</v>
      </c>
      <c r="G104" s="149" t="s">
        <v>15</v>
      </c>
      <c r="H104" s="149" t="s">
        <v>16</v>
      </c>
      <c r="I104" s="150"/>
      <c r="J104" s="151"/>
      <c r="K104" s="152"/>
      <c r="L104" s="151"/>
      <c r="M104" s="152"/>
      <c r="N104" s="151"/>
      <c r="O104" s="152"/>
      <c r="P104" s="153"/>
      <c r="Q104" s="154"/>
      <c r="R104" s="151"/>
      <c r="S104" s="152"/>
      <c r="T104" s="151"/>
      <c r="U104" s="152"/>
    </row>
    <row r="105" spans="1:22" x14ac:dyDescent="0.25">
      <c r="A105" s="155" t="s">
        <v>33</v>
      </c>
      <c r="B105" s="156"/>
      <c r="C105" s="156"/>
      <c r="D105" s="157" t="s">
        <v>153</v>
      </c>
      <c r="E105" s="158" t="str">
        <f>IF(ISNA(VLOOKUP(A105,'Цена металла'!$B$6:$D$116,2)),"",VLOOKUP(A105,'Цена металла'!$B$6:$D$116,2,0))</f>
        <v>м.п.</v>
      </c>
      <c r="F105" s="159"/>
      <c r="G105" s="159"/>
      <c r="H105" s="160">
        <f>_xlfn.CEILING.MATH(F105*G105/1000000,0.01)</f>
        <v>0</v>
      </c>
      <c r="I105" s="161">
        <v>2000</v>
      </c>
      <c r="J105" s="162">
        <v>8</v>
      </c>
      <c r="K105" s="162"/>
      <c r="L105" s="163">
        <f>IF(ISNA(VLOOKUP(A105,'Цена металла'!$B$6:$D$116,3)),"0",VLOOKUP(A105,'Цена металла'!$B$6:$D$116,3,0))</f>
        <v>61</v>
      </c>
      <c r="M105" s="163"/>
      <c r="N105" s="163">
        <f>IF(E105="м2",(_xlfn.CEILING.MATH(H105*J105*L105))*$R$88,(_xlfn.CEILING.MATH(I105*J105,500)/1000*L105)*$R$88)</f>
        <v>1005.28</v>
      </c>
      <c r="O105" s="163"/>
      <c r="P105" s="164">
        <f>IF(E105="м2",F105*G105*J105/1000000,I105*J105/1000)</f>
        <v>16</v>
      </c>
      <c r="Q105" s="164"/>
      <c r="R105" s="163">
        <f>P105*L105</f>
        <v>976</v>
      </c>
      <c r="S105" s="165"/>
      <c r="T105" s="166">
        <f>IF(E105="м2",_xlfn.CEILING.MATH(F105*G105*J105/1000000,0.1),_xlfn.CEILING.MATH(I105*J105,500)/1000)</f>
        <v>16</v>
      </c>
      <c r="U105" s="167"/>
    </row>
    <row r="106" spans="1:22" x14ac:dyDescent="0.25">
      <c r="A106" s="168" t="s">
        <v>33</v>
      </c>
      <c r="B106" s="169"/>
      <c r="C106" s="169"/>
      <c r="D106" s="170" t="s">
        <v>154</v>
      </c>
      <c r="E106" s="158" t="str">
        <f>IF(ISNA(VLOOKUP(A106,'Цена металла'!$B$6:$D$116,2)),"",VLOOKUP(A106,'Цена металла'!$B$6:$D$116,2,0))</f>
        <v>м.п.</v>
      </c>
      <c r="F106" s="171"/>
      <c r="G106" s="171"/>
      <c r="H106" s="160">
        <f t="shared" ref="H106:H125" si="10">_xlfn.CEILING.MATH(F106*G106/1000000,0.01)</f>
        <v>0</v>
      </c>
      <c r="I106" s="161">
        <v>600</v>
      </c>
      <c r="J106" s="172">
        <v>8</v>
      </c>
      <c r="K106" s="172"/>
      <c r="L106" s="163">
        <f>IF(ISNA(VLOOKUP(A106,'Цена металла'!$B$6:$D$116,3)),"0",VLOOKUP(A106,'Цена металла'!$B$6:$D$116,3,0))</f>
        <v>61</v>
      </c>
      <c r="M106" s="163"/>
      <c r="N106" s="163">
        <f t="shared" ref="N106:N125" si="11">IF(E106="м2",(_xlfn.CEILING.MATH(H106*J106*L106))*$R$88,(_xlfn.CEILING.MATH(I106*J106,500)/1000*L106)*$R$88)</f>
        <v>314.15000000000003</v>
      </c>
      <c r="O106" s="163"/>
      <c r="P106" s="164">
        <f t="shared" ref="P106:P125" si="12">IF(E106="м2",F106*G106*J106/1000000,I106*J106/1000)</f>
        <v>4.8</v>
      </c>
      <c r="Q106" s="164"/>
      <c r="R106" s="163">
        <f t="shared" ref="R106:R125" si="13">P106*L106</f>
        <v>292.8</v>
      </c>
      <c r="S106" s="165"/>
      <c r="T106" s="166">
        <f t="shared" ref="T106:T125" si="14">IF(E106="м2",_xlfn.CEILING.MATH(F106*G106*J106/1000000,0.1),_xlfn.CEILING.MATH(I106*J106,500)/1000)</f>
        <v>5</v>
      </c>
      <c r="U106" s="167"/>
    </row>
    <row r="107" spans="1:22" ht="30" x14ac:dyDescent="0.25">
      <c r="A107" s="168" t="s">
        <v>33</v>
      </c>
      <c r="B107" s="169"/>
      <c r="C107" s="169"/>
      <c r="D107" s="170" t="s">
        <v>155</v>
      </c>
      <c r="E107" s="158" t="str">
        <f>IF(ISNA(VLOOKUP(A107,'Цена металла'!$B$6:$D$116,2)),"",VLOOKUP(A107,'Цена металла'!$B$6:$D$116,2,0))</f>
        <v>м.п.</v>
      </c>
      <c r="F107" s="171"/>
      <c r="G107" s="171"/>
      <c r="H107" s="160">
        <f t="shared" si="10"/>
        <v>0</v>
      </c>
      <c r="I107" s="161">
        <v>800</v>
      </c>
      <c r="J107" s="172">
        <v>2</v>
      </c>
      <c r="K107" s="172"/>
      <c r="L107" s="163">
        <f>IF(ISNA(VLOOKUP(A107,'Цена металла'!$B$6:$D$116,3)),"0",VLOOKUP(A107,'Цена металла'!$B$6:$D$116,3,0))</f>
        <v>61</v>
      </c>
      <c r="M107" s="163"/>
      <c r="N107" s="163">
        <f t="shared" si="11"/>
        <v>125.66</v>
      </c>
      <c r="O107" s="163"/>
      <c r="P107" s="164">
        <f t="shared" si="12"/>
        <v>1.6</v>
      </c>
      <c r="Q107" s="164"/>
      <c r="R107" s="163">
        <f t="shared" si="13"/>
        <v>97.600000000000009</v>
      </c>
      <c r="S107" s="165"/>
      <c r="T107" s="166">
        <f t="shared" si="14"/>
        <v>2</v>
      </c>
      <c r="U107" s="167"/>
    </row>
    <row r="108" spans="1:22" x14ac:dyDescent="0.25">
      <c r="A108" s="168" t="s">
        <v>33</v>
      </c>
      <c r="B108" s="169"/>
      <c r="C108" s="169"/>
      <c r="D108" s="170" t="s">
        <v>156</v>
      </c>
      <c r="E108" s="158" t="str">
        <f>IF(ISNA(VLOOKUP(A108,'Цена металла'!$B$6:$D$116,2)),"",VLOOKUP(A108,'Цена металла'!$B$6:$D$116,2,0))</f>
        <v>м.п.</v>
      </c>
      <c r="F108" s="171"/>
      <c r="G108" s="171"/>
      <c r="H108" s="160">
        <f t="shared" si="10"/>
        <v>0</v>
      </c>
      <c r="I108" s="161">
        <v>250</v>
      </c>
      <c r="J108" s="172">
        <v>8</v>
      </c>
      <c r="K108" s="172"/>
      <c r="L108" s="163">
        <f>IF(ISNA(VLOOKUP(A108,'Цена металла'!$B$6:$D$116,3)),"0",VLOOKUP(A108,'Цена металла'!$B$6:$D$116,3,0))</f>
        <v>61</v>
      </c>
      <c r="M108" s="163"/>
      <c r="N108" s="163">
        <f t="shared" si="11"/>
        <v>125.66</v>
      </c>
      <c r="O108" s="163"/>
      <c r="P108" s="164">
        <f t="shared" si="12"/>
        <v>2</v>
      </c>
      <c r="Q108" s="164"/>
      <c r="R108" s="163">
        <f t="shared" si="13"/>
        <v>122</v>
      </c>
      <c r="S108" s="165"/>
      <c r="T108" s="166">
        <f t="shared" si="14"/>
        <v>2</v>
      </c>
      <c r="U108" s="167"/>
    </row>
    <row r="109" spans="1:22" x14ac:dyDescent="0.25">
      <c r="A109" s="168" t="s">
        <v>33</v>
      </c>
      <c r="B109" s="169"/>
      <c r="C109" s="169"/>
      <c r="D109" s="170" t="s">
        <v>157</v>
      </c>
      <c r="E109" s="158" t="str">
        <f>IF(ISNA(VLOOKUP(A109,'Цена металла'!$B$6:$D$116,2)),"",VLOOKUP(A109,'Цена металла'!$B$6:$D$116,2,0))</f>
        <v>м.п.</v>
      </c>
      <c r="F109" s="171"/>
      <c r="G109" s="171"/>
      <c r="H109" s="160">
        <f t="shared" si="10"/>
        <v>0</v>
      </c>
      <c r="I109" s="161">
        <v>200</v>
      </c>
      <c r="J109" s="172">
        <v>4</v>
      </c>
      <c r="K109" s="172"/>
      <c r="L109" s="163">
        <f>IF(ISNA(VLOOKUP(A109,'Цена металла'!$B$6:$D$116,3)),"0",VLOOKUP(A109,'Цена металла'!$B$6:$D$116,3,0))</f>
        <v>61</v>
      </c>
      <c r="M109" s="163"/>
      <c r="N109" s="163">
        <f t="shared" si="11"/>
        <v>62.83</v>
      </c>
      <c r="O109" s="163"/>
      <c r="P109" s="164">
        <f t="shared" si="12"/>
        <v>0.8</v>
      </c>
      <c r="Q109" s="164"/>
      <c r="R109" s="163">
        <f t="shared" si="13"/>
        <v>48.800000000000004</v>
      </c>
      <c r="S109" s="165"/>
      <c r="T109" s="166">
        <f t="shared" si="14"/>
        <v>1</v>
      </c>
      <c r="U109" s="167"/>
    </row>
    <row r="110" spans="1:22" x14ac:dyDescent="0.25">
      <c r="A110" s="168" t="s">
        <v>23</v>
      </c>
      <c r="B110" s="169"/>
      <c r="C110" s="169"/>
      <c r="D110" s="170" t="s">
        <v>158</v>
      </c>
      <c r="E110" s="158" t="str">
        <f>IF(ISNA(VLOOKUP(A110,'Цена металла'!$B$6:$D$116,2)),"",VLOOKUP(A110,'Цена металла'!$B$6:$D$116,2,0))</f>
        <v>м.п.</v>
      </c>
      <c r="F110" s="173"/>
      <c r="G110" s="173"/>
      <c r="H110" s="160">
        <f t="shared" si="10"/>
        <v>0</v>
      </c>
      <c r="I110" s="161">
        <v>600</v>
      </c>
      <c r="J110" s="174">
        <v>4</v>
      </c>
      <c r="K110" s="174"/>
      <c r="L110" s="163">
        <f>IF(ISNA(VLOOKUP(A110,'Цена металла'!$B$6:$D$116,3)),"0",VLOOKUP(A110,'Цена металла'!$B$6:$D$116,3,0))</f>
        <v>90</v>
      </c>
      <c r="M110" s="163"/>
      <c r="N110" s="163">
        <f t="shared" si="11"/>
        <v>231.75</v>
      </c>
      <c r="O110" s="163"/>
      <c r="P110" s="164">
        <f t="shared" si="12"/>
        <v>2.4</v>
      </c>
      <c r="Q110" s="164"/>
      <c r="R110" s="163">
        <f t="shared" si="13"/>
        <v>216</v>
      </c>
      <c r="S110" s="165"/>
      <c r="T110" s="166">
        <f t="shared" si="14"/>
        <v>2.5</v>
      </c>
      <c r="U110" s="167"/>
    </row>
    <row r="111" spans="1:22" x14ac:dyDescent="0.25">
      <c r="A111" s="168" t="s">
        <v>120</v>
      </c>
      <c r="B111" s="169"/>
      <c r="C111" s="169"/>
      <c r="D111" s="170"/>
      <c r="E111" s="158" t="str">
        <f>IF(ISNA(VLOOKUP(A111,'Цена металла'!$B$6:$D$116,2)),"",VLOOKUP(A111,'Цена металла'!$B$6:$D$116,2,0))</f>
        <v>м2</v>
      </c>
      <c r="F111" s="173">
        <v>1000</v>
      </c>
      <c r="G111" s="173">
        <v>1000</v>
      </c>
      <c r="H111" s="160">
        <f t="shared" si="10"/>
        <v>1</v>
      </c>
      <c r="I111" s="161"/>
      <c r="J111" s="172">
        <v>3.5</v>
      </c>
      <c r="K111" s="172"/>
      <c r="L111" s="163">
        <f>IF(ISNA(VLOOKUP(A111,'Цена металла'!$B$6:$D$116,3)),"0",VLOOKUP(A111,'Цена металла'!$B$6:$D$116,3,0))</f>
        <v>100</v>
      </c>
      <c r="M111" s="163"/>
      <c r="N111" s="163">
        <f>IF(E111="м2",(CEILING(H111*J111*L111,1))*$R$88,(CEILING(I111*J111,500)/1000*L111)*$R$88)</f>
        <v>360.5</v>
      </c>
      <c r="O111" s="163"/>
      <c r="P111" s="164">
        <f t="shared" si="12"/>
        <v>3.5</v>
      </c>
      <c r="Q111" s="164"/>
      <c r="R111" s="163">
        <f t="shared" si="13"/>
        <v>350</v>
      </c>
      <c r="S111" s="165"/>
      <c r="T111" s="166">
        <f t="shared" si="14"/>
        <v>3.5</v>
      </c>
      <c r="U111" s="167"/>
    </row>
    <row r="112" spans="1:22" x14ac:dyDescent="0.25">
      <c r="A112" s="168" t="s">
        <v>121</v>
      </c>
      <c r="B112" s="169"/>
      <c r="C112" s="169"/>
      <c r="D112" s="170"/>
      <c r="E112" s="158" t="str">
        <f>IF(ISNA(VLOOKUP(A112,'Цена металла'!$B$6:$D$116,2)),"",VLOOKUP(A112,'Цена металла'!$B$6:$D$116,2,0))</f>
        <v>м2</v>
      </c>
      <c r="F112" s="171">
        <v>1000</v>
      </c>
      <c r="G112" s="171">
        <v>1000</v>
      </c>
      <c r="H112" s="160">
        <f t="shared" si="10"/>
        <v>1</v>
      </c>
      <c r="I112" s="161"/>
      <c r="J112" s="172">
        <v>3.5</v>
      </c>
      <c r="K112" s="172"/>
      <c r="L112" s="163">
        <f>IF(ISNA(VLOOKUP(A112,'Цена металла'!$B$6:$D$116,3)),"0",VLOOKUP(A112,'Цена металла'!$B$6:$D$116,3,0))</f>
        <v>200</v>
      </c>
      <c r="M112" s="163"/>
      <c r="N112" s="163">
        <f t="shared" si="11"/>
        <v>721</v>
      </c>
      <c r="O112" s="163"/>
      <c r="P112" s="164">
        <f t="shared" si="12"/>
        <v>3.5</v>
      </c>
      <c r="Q112" s="164"/>
      <c r="R112" s="163">
        <f t="shared" si="13"/>
        <v>700</v>
      </c>
      <c r="S112" s="165"/>
      <c r="T112" s="166">
        <f t="shared" si="14"/>
        <v>3.5</v>
      </c>
      <c r="U112" s="167"/>
    </row>
    <row r="113" spans="1:21" x14ac:dyDescent="0.25">
      <c r="A113" s="168" t="s">
        <v>143</v>
      </c>
      <c r="B113" s="169"/>
      <c r="C113" s="169"/>
      <c r="D113" s="170" t="s">
        <v>159</v>
      </c>
      <c r="E113" s="158" t="str">
        <f>IF(ISNA(VLOOKUP(A113,'Цена металла'!$B$6:$D$116,2)),"",VLOOKUP(A113,'Цена металла'!$B$6:$D$116,2,0))</f>
        <v>м.п.</v>
      </c>
      <c r="F113" s="171"/>
      <c r="G113" s="171"/>
      <c r="H113" s="160">
        <f t="shared" si="10"/>
        <v>0</v>
      </c>
      <c r="I113" s="161">
        <v>1500</v>
      </c>
      <c r="J113" s="172">
        <v>1</v>
      </c>
      <c r="K113" s="172"/>
      <c r="L113" s="163">
        <f>IF(ISNA(VLOOKUP(A113,'Цена металла'!$B$6:$D$116,3)),"0",VLOOKUP(A113,'Цена металла'!$B$6:$D$116,3,0))</f>
        <v>265</v>
      </c>
      <c r="M113" s="163"/>
      <c r="N113" s="163">
        <f t="shared" si="11"/>
        <v>409.42500000000001</v>
      </c>
      <c r="O113" s="163"/>
      <c r="P113" s="164">
        <f t="shared" si="12"/>
        <v>1.5</v>
      </c>
      <c r="Q113" s="164"/>
      <c r="R113" s="163">
        <f t="shared" si="13"/>
        <v>397.5</v>
      </c>
      <c r="S113" s="165"/>
      <c r="T113" s="166">
        <f t="shared" si="14"/>
        <v>1.5</v>
      </c>
      <c r="U113" s="167"/>
    </row>
    <row r="114" spans="1:21" x14ac:dyDescent="0.25">
      <c r="A114" s="168" t="s">
        <v>82</v>
      </c>
      <c r="B114" s="169"/>
      <c r="C114" s="169"/>
      <c r="D114" s="170" t="s">
        <v>160</v>
      </c>
      <c r="E114" s="158" t="str">
        <f>IF(ISNA(VLOOKUP(A114,'Цена металла'!$B$6:$D$116,2)),"",VLOOKUP(A114,'Цена металла'!$B$6:$D$116,2,0))</f>
        <v>м.п.</v>
      </c>
      <c r="F114" s="171"/>
      <c r="G114" s="171"/>
      <c r="H114" s="160">
        <f t="shared" si="10"/>
        <v>0</v>
      </c>
      <c r="I114" s="161">
        <v>1500</v>
      </c>
      <c r="J114" s="172">
        <v>2</v>
      </c>
      <c r="K114" s="172"/>
      <c r="L114" s="163">
        <f>IF(ISNA(VLOOKUP(A114,'Цена металла'!$B$6:$D$116,3)),"0",VLOOKUP(A114,'Цена металла'!$B$6:$D$116,3,0))</f>
        <v>37</v>
      </c>
      <c r="M114" s="163"/>
      <c r="N114" s="163">
        <f t="shared" si="11"/>
        <v>114.33</v>
      </c>
      <c r="O114" s="163"/>
      <c r="P114" s="164">
        <f t="shared" si="12"/>
        <v>3</v>
      </c>
      <c r="Q114" s="164"/>
      <c r="R114" s="163">
        <f t="shared" si="13"/>
        <v>111</v>
      </c>
      <c r="S114" s="165"/>
      <c r="T114" s="166">
        <f t="shared" si="14"/>
        <v>3</v>
      </c>
      <c r="U114" s="167"/>
    </row>
    <row r="115" spans="1:21" x14ac:dyDescent="0.25">
      <c r="A115" s="168" t="s">
        <v>82</v>
      </c>
      <c r="B115" s="169"/>
      <c r="C115" s="169"/>
      <c r="D115" s="170" t="s">
        <v>161</v>
      </c>
      <c r="E115" s="158" t="str">
        <f>IF(ISNA(VLOOKUP(A115,'Цена металла'!$B$6:$D$116,2)),"",VLOOKUP(A115,'Цена металла'!$B$6:$D$116,2,0))</f>
        <v>м.п.</v>
      </c>
      <c r="F115" s="171"/>
      <c r="G115" s="171"/>
      <c r="H115" s="160">
        <f t="shared" si="10"/>
        <v>0</v>
      </c>
      <c r="I115" s="161">
        <v>500</v>
      </c>
      <c r="J115" s="172">
        <v>2</v>
      </c>
      <c r="K115" s="172"/>
      <c r="L115" s="163">
        <f>IF(ISNA(VLOOKUP(A115,'Цена металла'!$B$6:$D$116,3)),"0",VLOOKUP(A115,'Цена металла'!$B$6:$D$116,3,0))</f>
        <v>37</v>
      </c>
      <c r="M115" s="163"/>
      <c r="N115" s="163">
        <f t="shared" si="11"/>
        <v>38.11</v>
      </c>
      <c r="O115" s="163"/>
      <c r="P115" s="164">
        <f t="shared" si="12"/>
        <v>1</v>
      </c>
      <c r="Q115" s="164"/>
      <c r="R115" s="163">
        <f t="shared" si="13"/>
        <v>37</v>
      </c>
      <c r="S115" s="165"/>
      <c r="T115" s="166">
        <f t="shared" si="14"/>
        <v>1</v>
      </c>
      <c r="U115" s="167"/>
    </row>
    <row r="116" spans="1:21" x14ac:dyDescent="0.25">
      <c r="A116" s="168" t="s">
        <v>32</v>
      </c>
      <c r="B116" s="169"/>
      <c r="C116" s="169"/>
      <c r="D116" s="170" t="s">
        <v>162</v>
      </c>
      <c r="E116" s="158" t="str">
        <f>IF(ISNA(VLOOKUP(A116,'Цена металла'!$B$6:$D$116,2)),"",VLOOKUP(A116,'Цена металла'!$B$6:$D$116,2,0))</f>
        <v>м.п.</v>
      </c>
      <c r="F116" s="171"/>
      <c r="G116" s="171"/>
      <c r="H116" s="160">
        <f t="shared" si="10"/>
        <v>0</v>
      </c>
      <c r="I116" s="161">
        <v>1000</v>
      </c>
      <c r="J116" s="172">
        <v>4</v>
      </c>
      <c r="K116" s="172"/>
      <c r="L116" s="163">
        <f>IF(ISNA(VLOOKUP(A116,'Цена металла'!$B$6:$D$116,3)),"0",VLOOKUP(A116,'Цена металла'!$B$6:$D$116,3,0))</f>
        <v>43</v>
      </c>
      <c r="M116" s="163"/>
      <c r="N116" s="163">
        <f t="shared" si="11"/>
        <v>177.16</v>
      </c>
      <c r="O116" s="163"/>
      <c r="P116" s="164">
        <f t="shared" si="12"/>
        <v>4</v>
      </c>
      <c r="Q116" s="164"/>
      <c r="R116" s="163">
        <f t="shared" si="13"/>
        <v>172</v>
      </c>
      <c r="S116" s="165"/>
      <c r="T116" s="166">
        <f t="shared" si="14"/>
        <v>4</v>
      </c>
      <c r="U116" s="167"/>
    </row>
    <row r="117" spans="1:21" x14ac:dyDescent="0.25">
      <c r="A117" s="168"/>
      <c r="B117" s="169"/>
      <c r="C117" s="169"/>
      <c r="D117" s="170"/>
      <c r="E117" s="158" t="str">
        <f>IF(ISNA(VLOOKUP(A117,'Цена металла'!$B$6:$D$116,2)),"",VLOOKUP(A117,'Цена металла'!$B$6:$D$116,2,0))</f>
        <v/>
      </c>
      <c r="F117" s="171"/>
      <c r="G117" s="171"/>
      <c r="H117" s="160">
        <f t="shared" si="10"/>
        <v>0</v>
      </c>
      <c r="I117" s="161"/>
      <c r="J117" s="172"/>
      <c r="K117" s="172"/>
      <c r="L117" s="163" t="str">
        <f>IF(ISNA(VLOOKUP(A117,'Цена металла'!$B$6:$D$116,3)),"0",VLOOKUP(A117,'Цена металла'!$B$6:$D$116,3,0))</f>
        <v>0</v>
      </c>
      <c r="M117" s="163"/>
      <c r="N117" s="163">
        <f t="shared" si="11"/>
        <v>0</v>
      </c>
      <c r="O117" s="163"/>
      <c r="P117" s="164">
        <f t="shared" si="12"/>
        <v>0</v>
      </c>
      <c r="Q117" s="164"/>
      <c r="R117" s="163">
        <f t="shared" si="13"/>
        <v>0</v>
      </c>
      <c r="S117" s="165"/>
      <c r="T117" s="166">
        <f t="shared" si="14"/>
        <v>0</v>
      </c>
      <c r="U117" s="167"/>
    </row>
    <row r="118" spans="1:21" x14ac:dyDescent="0.25">
      <c r="A118" s="168"/>
      <c r="B118" s="169"/>
      <c r="C118" s="169"/>
      <c r="D118" s="170"/>
      <c r="E118" s="158" t="str">
        <f>IF(ISNA(VLOOKUP(A118,'Цена металла'!$B$6:$D$116,2)),"",VLOOKUP(A118,'Цена металла'!$B$6:$D$116,2,0))</f>
        <v/>
      </c>
      <c r="F118" s="171"/>
      <c r="G118" s="171"/>
      <c r="H118" s="160">
        <f t="shared" si="10"/>
        <v>0</v>
      </c>
      <c r="I118" s="161"/>
      <c r="J118" s="172"/>
      <c r="K118" s="172"/>
      <c r="L118" s="163" t="str">
        <f>IF(ISNA(VLOOKUP(A118,'Цена металла'!$B$6:$D$116,3)),"0",VLOOKUP(A118,'Цена металла'!$B$6:$D$116,3,0))</f>
        <v>0</v>
      </c>
      <c r="M118" s="163"/>
      <c r="N118" s="163">
        <f t="shared" si="11"/>
        <v>0</v>
      </c>
      <c r="O118" s="163"/>
      <c r="P118" s="164">
        <f t="shared" si="12"/>
        <v>0</v>
      </c>
      <c r="Q118" s="164"/>
      <c r="R118" s="163">
        <f t="shared" si="13"/>
        <v>0</v>
      </c>
      <c r="S118" s="165"/>
      <c r="T118" s="166">
        <f t="shared" si="14"/>
        <v>0</v>
      </c>
      <c r="U118" s="167"/>
    </row>
    <row r="119" spans="1:21" x14ac:dyDescent="0.25">
      <c r="A119" s="168"/>
      <c r="B119" s="169"/>
      <c r="C119" s="169"/>
      <c r="D119" s="170"/>
      <c r="E119" s="158" t="str">
        <f>IF(ISNA(VLOOKUP(A119,'Цена металла'!$B$6:$D$116,2)),"",VLOOKUP(A119,'Цена металла'!$B$6:$D$116,2,0))</f>
        <v/>
      </c>
      <c r="F119" s="171"/>
      <c r="G119" s="171"/>
      <c r="H119" s="160">
        <f t="shared" si="10"/>
        <v>0</v>
      </c>
      <c r="I119" s="161"/>
      <c r="J119" s="172"/>
      <c r="K119" s="172"/>
      <c r="L119" s="163" t="str">
        <f>IF(ISNA(VLOOKUP(A119,'Цена металла'!$B$6:$D$116,3)),"0",VLOOKUP(A119,'Цена металла'!$B$6:$D$116,3,0))</f>
        <v>0</v>
      </c>
      <c r="M119" s="163"/>
      <c r="N119" s="163">
        <f t="shared" si="11"/>
        <v>0</v>
      </c>
      <c r="O119" s="163"/>
      <c r="P119" s="164">
        <f t="shared" si="12"/>
        <v>0</v>
      </c>
      <c r="Q119" s="164"/>
      <c r="R119" s="163">
        <f t="shared" si="13"/>
        <v>0</v>
      </c>
      <c r="S119" s="165"/>
      <c r="T119" s="166">
        <f t="shared" si="14"/>
        <v>0</v>
      </c>
      <c r="U119" s="167"/>
    </row>
    <row r="120" spans="1:21" x14ac:dyDescent="0.25">
      <c r="A120" s="168"/>
      <c r="B120" s="169"/>
      <c r="C120" s="169"/>
      <c r="D120" s="170"/>
      <c r="E120" s="158" t="str">
        <f>IF(ISNA(VLOOKUP(A120,'Цена металла'!$B$6:$D$116,2)),"",VLOOKUP(A120,'Цена металла'!$B$6:$D$116,2,0))</f>
        <v/>
      </c>
      <c r="F120" s="171"/>
      <c r="G120" s="171"/>
      <c r="H120" s="160">
        <f t="shared" si="10"/>
        <v>0</v>
      </c>
      <c r="I120" s="161"/>
      <c r="J120" s="172"/>
      <c r="K120" s="172"/>
      <c r="L120" s="163" t="str">
        <f>IF(ISNA(VLOOKUP(A120,'Цена металла'!$B$6:$D$116,3)),"0",VLOOKUP(A120,'Цена металла'!$B$6:$D$116,3,0))</f>
        <v>0</v>
      </c>
      <c r="M120" s="163"/>
      <c r="N120" s="163">
        <f t="shared" si="11"/>
        <v>0</v>
      </c>
      <c r="O120" s="163"/>
      <c r="P120" s="164">
        <f t="shared" si="12"/>
        <v>0</v>
      </c>
      <c r="Q120" s="164"/>
      <c r="R120" s="163">
        <f t="shared" si="13"/>
        <v>0</v>
      </c>
      <c r="S120" s="165"/>
      <c r="T120" s="166">
        <f t="shared" si="14"/>
        <v>0</v>
      </c>
      <c r="U120" s="167"/>
    </row>
    <row r="121" spans="1:21" x14ac:dyDescent="0.25">
      <c r="A121" s="168"/>
      <c r="B121" s="169"/>
      <c r="C121" s="169"/>
      <c r="D121" s="170"/>
      <c r="E121" s="158" t="str">
        <f>IF(ISNA(VLOOKUP(A121,'Цена металла'!$B$6:$D$116,2)),"",VLOOKUP(A121,'Цена металла'!$B$6:$D$116,2,0))</f>
        <v/>
      </c>
      <c r="F121" s="171"/>
      <c r="G121" s="171"/>
      <c r="H121" s="160">
        <f t="shared" si="10"/>
        <v>0</v>
      </c>
      <c r="I121" s="161"/>
      <c r="J121" s="172"/>
      <c r="K121" s="172"/>
      <c r="L121" s="163" t="str">
        <f>IF(ISNA(VLOOKUP(A121,'Цена металла'!$B$6:$D$116,3)),"0",VLOOKUP(A121,'Цена металла'!$B$6:$D$116,3,0))</f>
        <v>0</v>
      </c>
      <c r="M121" s="163"/>
      <c r="N121" s="163">
        <f t="shared" si="11"/>
        <v>0</v>
      </c>
      <c r="O121" s="163"/>
      <c r="P121" s="164">
        <f t="shared" si="12"/>
        <v>0</v>
      </c>
      <c r="Q121" s="164"/>
      <c r="R121" s="163">
        <f t="shared" si="13"/>
        <v>0</v>
      </c>
      <c r="S121" s="165"/>
      <c r="T121" s="166">
        <f t="shared" si="14"/>
        <v>0</v>
      </c>
      <c r="U121" s="167"/>
    </row>
    <row r="122" spans="1:21" x14ac:dyDescent="0.25">
      <c r="A122" s="168"/>
      <c r="B122" s="169"/>
      <c r="C122" s="169"/>
      <c r="D122" s="170"/>
      <c r="E122" s="158" t="str">
        <f>IF(ISNA(VLOOKUP(A122,'Цена металла'!$B$6:$D$116,2)),"",VLOOKUP(A122,'Цена металла'!$B$6:$D$116,2,0))</f>
        <v/>
      </c>
      <c r="F122" s="171"/>
      <c r="G122" s="171"/>
      <c r="H122" s="160">
        <f t="shared" si="10"/>
        <v>0</v>
      </c>
      <c r="I122" s="161"/>
      <c r="J122" s="172"/>
      <c r="K122" s="172"/>
      <c r="L122" s="163" t="str">
        <f>IF(ISNA(VLOOKUP(A122,'Цена металла'!$B$6:$D$116,3)),"0",VLOOKUP(A122,'Цена металла'!$B$6:$D$116,3,0))</f>
        <v>0</v>
      </c>
      <c r="M122" s="163"/>
      <c r="N122" s="163">
        <f t="shared" si="11"/>
        <v>0</v>
      </c>
      <c r="O122" s="163"/>
      <c r="P122" s="164">
        <f t="shared" si="12"/>
        <v>0</v>
      </c>
      <c r="Q122" s="164"/>
      <c r="R122" s="163">
        <f t="shared" si="13"/>
        <v>0</v>
      </c>
      <c r="S122" s="165"/>
      <c r="T122" s="166">
        <f t="shared" si="14"/>
        <v>0</v>
      </c>
      <c r="U122" s="167"/>
    </row>
    <row r="123" spans="1:21" x14ac:dyDescent="0.25">
      <c r="A123" s="168"/>
      <c r="B123" s="169"/>
      <c r="C123" s="169"/>
      <c r="D123" s="170"/>
      <c r="E123" s="158" t="str">
        <f>IF(ISNA(VLOOKUP(A123,'Цена металла'!$B$6:$D$116,2)),"",VLOOKUP(A123,'Цена металла'!$B$6:$D$116,2,0))</f>
        <v/>
      </c>
      <c r="F123" s="171"/>
      <c r="G123" s="171"/>
      <c r="H123" s="160">
        <f t="shared" si="10"/>
        <v>0</v>
      </c>
      <c r="I123" s="161"/>
      <c r="J123" s="172"/>
      <c r="K123" s="172"/>
      <c r="L123" s="163" t="str">
        <f>IF(ISNA(VLOOKUP(A123,'Цена металла'!$B$6:$D$116,3)),"0",VLOOKUP(A123,'Цена металла'!$B$6:$D$116,3,0))</f>
        <v>0</v>
      </c>
      <c r="M123" s="163"/>
      <c r="N123" s="163">
        <f t="shared" si="11"/>
        <v>0</v>
      </c>
      <c r="O123" s="163"/>
      <c r="P123" s="164">
        <f t="shared" si="12"/>
        <v>0</v>
      </c>
      <c r="Q123" s="164"/>
      <c r="R123" s="163">
        <f t="shared" si="13"/>
        <v>0</v>
      </c>
      <c r="S123" s="165"/>
      <c r="T123" s="166">
        <f t="shared" si="14"/>
        <v>0</v>
      </c>
      <c r="U123" s="167"/>
    </row>
    <row r="124" spans="1:21" x14ac:dyDescent="0.25">
      <c r="A124" s="168"/>
      <c r="B124" s="169"/>
      <c r="C124" s="169"/>
      <c r="D124" s="170"/>
      <c r="E124" s="158" t="str">
        <f>IF(ISNA(VLOOKUP(A124,'Цена металла'!$B$6:$D$116,2)),"",VLOOKUP(A124,'Цена металла'!$B$6:$D$116,2,0))</f>
        <v/>
      </c>
      <c r="F124" s="171"/>
      <c r="G124" s="171"/>
      <c r="H124" s="160">
        <f t="shared" si="10"/>
        <v>0</v>
      </c>
      <c r="I124" s="161"/>
      <c r="J124" s="172"/>
      <c r="K124" s="172"/>
      <c r="L124" s="163" t="str">
        <f>IF(ISNA(VLOOKUP(A124,'Цена металла'!$B$6:$D$116,3)),"0",VLOOKUP(A124,'Цена металла'!$B$6:$D$116,3,0))</f>
        <v>0</v>
      </c>
      <c r="M124" s="163"/>
      <c r="N124" s="163">
        <f t="shared" si="11"/>
        <v>0</v>
      </c>
      <c r="O124" s="163"/>
      <c r="P124" s="164">
        <f t="shared" si="12"/>
        <v>0</v>
      </c>
      <c r="Q124" s="164"/>
      <c r="R124" s="163">
        <f t="shared" si="13"/>
        <v>0</v>
      </c>
      <c r="S124" s="165"/>
      <c r="T124" s="166">
        <f t="shared" si="14"/>
        <v>0</v>
      </c>
      <c r="U124" s="167"/>
    </row>
    <row r="125" spans="1:21" ht="15.75" thickBot="1" x14ac:dyDescent="0.3">
      <c r="A125" s="168"/>
      <c r="B125" s="169"/>
      <c r="C125" s="169"/>
      <c r="D125" s="175"/>
      <c r="E125" s="158" t="str">
        <f>IF(ISNA(VLOOKUP(A125,'Цена металла'!$B$6:$D$116,2)),"",VLOOKUP(A125,'Цена металла'!$B$6:$D$116,2,0))</f>
        <v/>
      </c>
      <c r="F125" s="176"/>
      <c r="G125" s="176"/>
      <c r="H125" s="160">
        <f t="shared" si="10"/>
        <v>0</v>
      </c>
      <c r="I125" s="161"/>
      <c r="J125" s="177"/>
      <c r="K125" s="177"/>
      <c r="L125" s="163" t="str">
        <f>IF(ISNA(VLOOKUP(A125,'Цена металла'!$B$6:$D$116,3)),"0",VLOOKUP(A125,'Цена металла'!$B$6:$D$116,3,0))</f>
        <v>0</v>
      </c>
      <c r="M125" s="163"/>
      <c r="N125" s="163">
        <f t="shared" si="11"/>
        <v>0</v>
      </c>
      <c r="O125" s="163"/>
      <c r="P125" s="164">
        <f t="shared" si="12"/>
        <v>0</v>
      </c>
      <c r="Q125" s="164"/>
      <c r="R125" s="163">
        <f t="shared" si="13"/>
        <v>0</v>
      </c>
      <c r="S125" s="165"/>
      <c r="T125" s="166">
        <f t="shared" si="14"/>
        <v>0</v>
      </c>
      <c r="U125" s="167"/>
    </row>
    <row r="126" spans="1:21" ht="18.75" thickBot="1" x14ac:dyDescent="0.3">
      <c r="A126" s="178"/>
      <c r="B126" s="179"/>
      <c r="C126" s="179"/>
      <c r="D126" s="180"/>
      <c r="E126" s="181"/>
      <c r="F126" s="182"/>
      <c r="G126" s="183"/>
      <c r="H126" s="184"/>
      <c r="I126" s="185"/>
      <c r="J126" s="182"/>
      <c r="K126" s="184"/>
      <c r="L126" s="186"/>
      <c r="M126" s="187"/>
      <c r="N126" s="188">
        <f>SUM(N105:O125)</f>
        <v>3685.855</v>
      </c>
      <c r="O126" s="189"/>
      <c r="P126" s="190"/>
      <c r="Q126" s="191"/>
      <c r="R126" s="188">
        <f>SUM(R105:S125)</f>
        <v>3520.7</v>
      </c>
      <c r="S126" s="192"/>
      <c r="T126" s="193">
        <f>SUM(T105:U125)</f>
        <v>45</v>
      </c>
      <c r="U126" s="194"/>
    </row>
    <row r="128" spans="1:21" x14ac:dyDescent="0.25">
      <c r="A128" s="86" t="s">
        <v>0</v>
      </c>
      <c r="B128" s="86"/>
      <c r="C128" s="86"/>
      <c r="D128" s="86" t="s">
        <v>174</v>
      </c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</row>
    <row r="129" spans="1:21" ht="15.75" thickBot="1" x14ac:dyDescent="0.3">
      <c r="A129" s="86" t="s">
        <v>1</v>
      </c>
      <c r="B129" s="86"/>
      <c r="C129" s="86"/>
      <c r="D129" s="86" t="s">
        <v>175</v>
      </c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</row>
    <row r="130" spans="1:21" ht="15.75" thickBot="1" x14ac:dyDescent="0.3">
      <c r="A130" s="82" t="s">
        <v>2</v>
      </c>
      <c r="B130" s="82"/>
      <c r="C130" s="82"/>
      <c r="D130" s="82"/>
      <c r="E130" s="82"/>
      <c r="F130" s="82"/>
      <c r="G130" s="35"/>
      <c r="H130" s="82" t="s">
        <v>3</v>
      </c>
      <c r="I130" s="82"/>
      <c r="J130" s="82"/>
      <c r="K130" s="82"/>
      <c r="L130" s="82"/>
      <c r="M130" s="82"/>
      <c r="N130" s="82"/>
      <c r="O130" s="82"/>
      <c r="P130" s="81" t="s">
        <v>9</v>
      </c>
      <c r="Q130" s="81"/>
      <c r="R130" s="1">
        <v>1.01</v>
      </c>
      <c r="S130" s="13" t="s">
        <v>119</v>
      </c>
      <c r="T130" s="20">
        <f>S142/R168</f>
        <v>3.0080213903743309</v>
      </c>
    </row>
    <row r="131" spans="1:21" x14ac:dyDescent="0.25">
      <c r="A131" s="82"/>
      <c r="B131" s="82"/>
      <c r="C131" s="82"/>
      <c r="D131" s="82"/>
      <c r="E131" s="82"/>
      <c r="F131" s="82"/>
      <c r="G131" s="82"/>
      <c r="H131" s="83" t="s">
        <v>180</v>
      </c>
      <c r="I131" s="83"/>
      <c r="J131" s="83"/>
      <c r="K131" s="83"/>
      <c r="L131" s="83"/>
      <c r="M131" s="83"/>
      <c r="N131" s="83"/>
      <c r="O131" s="83"/>
    </row>
    <row r="132" spans="1:21" ht="15.75" thickBot="1" x14ac:dyDescent="0.3">
      <c r="A132" s="82"/>
      <c r="B132" s="82"/>
      <c r="C132" s="82"/>
      <c r="D132" s="82"/>
      <c r="E132" s="82"/>
      <c r="F132" s="82"/>
      <c r="G132" s="82"/>
      <c r="H132" s="83"/>
      <c r="I132" s="83"/>
      <c r="J132" s="83"/>
      <c r="K132" s="83"/>
      <c r="L132" s="83"/>
      <c r="M132" s="83"/>
      <c r="N132" s="83"/>
      <c r="O132" s="83"/>
    </row>
    <row r="133" spans="1:21" x14ac:dyDescent="0.25">
      <c r="A133" s="82"/>
      <c r="B133" s="82"/>
      <c r="C133" s="82"/>
      <c r="D133" s="82"/>
      <c r="E133" s="82"/>
      <c r="F133" s="82"/>
      <c r="G133" s="82"/>
      <c r="H133" s="83"/>
      <c r="I133" s="83"/>
      <c r="J133" s="83"/>
      <c r="K133" s="83"/>
      <c r="L133" s="83"/>
      <c r="M133" s="83"/>
      <c r="N133" s="83"/>
      <c r="O133" s="83"/>
      <c r="P133" s="109" t="s">
        <v>172</v>
      </c>
      <c r="Q133" s="110"/>
      <c r="R133" s="111"/>
      <c r="S133" s="89">
        <f>S142*0.15</f>
        <v>67.5</v>
      </c>
      <c r="T133" s="89"/>
      <c r="U133" s="90"/>
    </row>
    <row r="134" spans="1:21" x14ac:dyDescent="0.25">
      <c r="A134" s="82"/>
      <c r="B134" s="82"/>
      <c r="C134" s="82"/>
      <c r="D134" s="82"/>
      <c r="E134" s="82"/>
      <c r="F134" s="82"/>
      <c r="G134" s="82"/>
      <c r="H134" s="83"/>
      <c r="I134" s="83"/>
      <c r="J134" s="83"/>
      <c r="K134" s="83"/>
      <c r="L134" s="83"/>
      <c r="M134" s="83"/>
      <c r="N134" s="83"/>
      <c r="O134" s="83"/>
      <c r="P134" s="112"/>
      <c r="Q134" s="113"/>
      <c r="R134" s="114"/>
      <c r="S134" s="91"/>
      <c r="T134" s="91"/>
      <c r="U134" s="92"/>
    </row>
    <row r="135" spans="1:21" ht="15.75" thickBot="1" x14ac:dyDescent="0.3">
      <c r="A135" s="82"/>
      <c r="B135" s="82"/>
      <c r="C135" s="82"/>
      <c r="D135" s="82"/>
      <c r="E135" s="82"/>
      <c r="F135" s="82"/>
      <c r="G135" s="82"/>
      <c r="H135" s="83"/>
      <c r="I135" s="83"/>
      <c r="J135" s="83"/>
      <c r="K135" s="83"/>
      <c r="L135" s="83"/>
      <c r="M135" s="83"/>
      <c r="N135" s="83"/>
      <c r="O135" s="83"/>
      <c r="P135" s="115"/>
      <c r="Q135" s="116"/>
      <c r="R135" s="117"/>
      <c r="S135" s="88"/>
      <c r="T135" s="88"/>
      <c r="U135" s="93"/>
    </row>
    <row r="136" spans="1:21" x14ac:dyDescent="0.25">
      <c r="A136" s="82"/>
      <c r="B136" s="82"/>
      <c r="C136" s="82"/>
      <c r="D136" s="82"/>
      <c r="E136" s="82"/>
      <c r="F136" s="82"/>
      <c r="G136" s="82"/>
      <c r="H136" s="83"/>
      <c r="I136" s="83"/>
      <c r="J136" s="83"/>
      <c r="K136" s="83"/>
      <c r="L136" s="83"/>
      <c r="M136" s="83"/>
      <c r="N136" s="83"/>
      <c r="O136" s="83"/>
      <c r="P136" s="118" t="s">
        <v>171</v>
      </c>
      <c r="Q136" s="119"/>
      <c r="R136" s="120"/>
      <c r="S136" s="89">
        <f>S142-S139-R168-S133</f>
        <v>142.89999999999998</v>
      </c>
      <c r="T136" s="89"/>
      <c r="U136" s="90"/>
    </row>
    <row r="137" spans="1:21" x14ac:dyDescent="0.25">
      <c r="A137" s="82"/>
      <c r="B137" s="82"/>
      <c r="C137" s="82"/>
      <c r="D137" s="82"/>
      <c r="E137" s="82"/>
      <c r="F137" s="82"/>
      <c r="G137" s="82"/>
      <c r="H137" s="83"/>
      <c r="I137" s="83"/>
      <c r="J137" s="83"/>
      <c r="K137" s="83"/>
      <c r="L137" s="83"/>
      <c r="M137" s="83"/>
      <c r="N137" s="83"/>
      <c r="O137" s="83"/>
      <c r="P137" s="121"/>
      <c r="Q137" s="122"/>
      <c r="R137" s="123"/>
      <c r="S137" s="91"/>
      <c r="T137" s="91"/>
      <c r="U137" s="92"/>
    </row>
    <row r="138" spans="1:21" ht="15.75" thickBot="1" x14ac:dyDescent="0.3">
      <c r="A138" s="82"/>
      <c r="B138" s="82"/>
      <c r="C138" s="82"/>
      <c r="D138" s="82"/>
      <c r="E138" s="82"/>
      <c r="F138" s="82"/>
      <c r="G138" s="82"/>
      <c r="H138" s="83"/>
      <c r="I138" s="83"/>
      <c r="J138" s="83"/>
      <c r="K138" s="83"/>
      <c r="L138" s="83"/>
      <c r="M138" s="83"/>
      <c r="N138" s="83"/>
      <c r="O138" s="83"/>
      <c r="P138" s="124"/>
      <c r="Q138" s="125"/>
      <c r="R138" s="126"/>
      <c r="S138" s="88"/>
      <c r="T138" s="88"/>
      <c r="U138" s="93"/>
    </row>
    <row r="139" spans="1:21" x14ac:dyDescent="0.25">
      <c r="A139" s="82"/>
      <c r="B139" s="82"/>
      <c r="C139" s="82"/>
      <c r="D139" s="82"/>
      <c r="E139" s="82"/>
      <c r="F139" s="82"/>
      <c r="G139" s="82"/>
      <c r="H139" s="83"/>
      <c r="I139" s="83"/>
      <c r="J139" s="83"/>
      <c r="K139" s="83"/>
      <c r="L139" s="83"/>
      <c r="M139" s="83"/>
      <c r="N139" s="83"/>
      <c r="O139" s="83"/>
      <c r="P139" s="121" t="s">
        <v>170</v>
      </c>
      <c r="Q139" s="122"/>
      <c r="R139" s="123"/>
      <c r="S139" s="94">
        <f>S142*0.2</f>
        <v>90</v>
      </c>
      <c r="T139" s="89"/>
      <c r="U139" s="90"/>
    </row>
    <row r="140" spans="1:21" x14ac:dyDescent="0.25">
      <c r="A140" s="82"/>
      <c r="B140" s="82"/>
      <c r="C140" s="82"/>
      <c r="D140" s="82"/>
      <c r="E140" s="82"/>
      <c r="F140" s="82"/>
      <c r="G140" s="82"/>
      <c r="H140" s="83"/>
      <c r="I140" s="83"/>
      <c r="J140" s="83"/>
      <c r="K140" s="83"/>
      <c r="L140" s="83"/>
      <c r="M140" s="83"/>
      <c r="N140" s="83"/>
      <c r="O140" s="83"/>
      <c r="P140" s="121"/>
      <c r="Q140" s="122"/>
      <c r="R140" s="123"/>
      <c r="S140" s="95"/>
      <c r="T140" s="91"/>
      <c r="U140" s="92"/>
    </row>
    <row r="141" spans="1:21" ht="15.75" thickBot="1" x14ac:dyDescent="0.3">
      <c r="A141" s="82"/>
      <c r="B141" s="82"/>
      <c r="C141" s="82"/>
      <c r="D141" s="82"/>
      <c r="E141" s="82"/>
      <c r="F141" s="82"/>
      <c r="G141" s="82"/>
      <c r="H141" s="83"/>
      <c r="I141" s="83"/>
      <c r="J141" s="83"/>
      <c r="K141" s="83"/>
      <c r="L141" s="83"/>
      <c r="M141" s="83"/>
      <c r="N141" s="83"/>
      <c r="O141" s="83"/>
      <c r="P141" s="124"/>
      <c r="Q141" s="125"/>
      <c r="R141" s="126"/>
      <c r="S141" s="96"/>
      <c r="T141" s="88"/>
      <c r="U141" s="93"/>
    </row>
    <row r="142" spans="1:21" x14ac:dyDescent="0.25">
      <c r="A142" s="82"/>
      <c r="B142" s="82"/>
      <c r="C142" s="82"/>
      <c r="D142" s="82"/>
      <c r="E142" s="82"/>
      <c r="F142" s="82"/>
      <c r="G142" s="82"/>
      <c r="H142" s="83"/>
      <c r="I142" s="83"/>
      <c r="J142" s="83"/>
      <c r="K142" s="83"/>
      <c r="L142" s="83"/>
      <c r="M142" s="83"/>
      <c r="N142" s="83"/>
      <c r="O142" s="83"/>
      <c r="P142" s="121" t="s">
        <v>106</v>
      </c>
      <c r="Q142" s="122"/>
      <c r="R142" s="123"/>
      <c r="S142" s="91">
        <f>_xlfn.CEILING.MATH(IF(S130='Цена металла'!$G$6,N168*'Цена металла'!$F$6+Ландшафт!N168,IF(S130='Цена металла'!$G$7,N168*'Цена металла'!$F$7+Ландшафт!N168,IF(S130='Цена металла'!$G$8,N168*'Цена металла'!$F$8+Ландшафт!N168,IF(S130='Цена металла'!$G$9,N168*'Цена металла'!$F$9+Ландшафт!N168,IF(S130='Цена металла'!$G$10,N168*'Цена металла'!$F$10+Ландшафт!N168,))))),50)</f>
        <v>450</v>
      </c>
      <c r="T142" s="91"/>
      <c r="U142" s="92"/>
    </row>
    <row r="143" spans="1:21" x14ac:dyDescent="0.25">
      <c r="A143" s="82"/>
      <c r="B143" s="82"/>
      <c r="C143" s="82"/>
      <c r="D143" s="82"/>
      <c r="E143" s="82"/>
      <c r="F143" s="82"/>
      <c r="G143" s="82"/>
      <c r="H143" s="83"/>
      <c r="I143" s="83"/>
      <c r="J143" s="83"/>
      <c r="K143" s="83"/>
      <c r="L143" s="83"/>
      <c r="M143" s="83"/>
      <c r="N143" s="83"/>
      <c r="O143" s="83"/>
      <c r="P143" s="121"/>
      <c r="Q143" s="122"/>
      <c r="R143" s="123"/>
      <c r="S143" s="91"/>
      <c r="T143" s="91"/>
      <c r="U143" s="92"/>
    </row>
    <row r="144" spans="1:21" ht="15.75" thickBot="1" x14ac:dyDescent="0.3">
      <c r="A144" s="86" t="s">
        <v>4</v>
      </c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124"/>
      <c r="Q144" s="125"/>
      <c r="R144" s="126"/>
      <c r="S144" s="88"/>
      <c r="T144" s="88"/>
      <c r="U144" s="93"/>
    </row>
    <row r="145" spans="1:21" ht="21.95" customHeight="1" thickBot="1" x14ac:dyDescent="0.3">
      <c r="A145" s="68" t="s">
        <v>5</v>
      </c>
      <c r="B145" s="69"/>
      <c r="C145" s="69"/>
      <c r="D145" s="69"/>
      <c r="E145" s="74" t="s">
        <v>28</v>
      </c>
      <c r="F145" s="76" t="s">
        <v>6</v>
      </c>
      <c r="G145" s="77"/>
      <c r="H145" s="78"/>
      <c r="I145" s="79" t="s">
        <v>6</v>
      </c>
      <c r="J145" s="64" t="s">
        <v>10</v>
      </c>
      <c r="K145" s="65"/>
      <c r="L145" s="64" t="s">
        <v>8</v>
      </c>
      <c r="M145" s="65"/>
      <c r="N145" s="64" t="s">
        <v>7</v>
      </c>
      <c r="O145" s="65"/>
      <c r="P145" s="64" t="s">
        <v>13</v>
      </c>
      <c r="Q145" s="65"/>
      <c r="R145" s="64" t="s">
        <v>12</v>
      </c>
      <c r="S145" s="65"/>
      <c r="T145" s="64" t="s">
        <v>11</v>
      </c>
      <c r="U145" s="65"/>
    </row>
    <row r="146" spans="1:21" ht="21.95" customHeight="1" thickBot="1" x14ac:dyDescent="0.3">
      <c r="A146" s="68" t="s">
        <v>17</v>
      </c>
      <c r="B146" s="69"/>
      <c r="C146" s="70"/>
      <c r="D146" s="37" t="s">
        <v>3</v>
      </c>
      <c r="E146" s="75"/>
      <c r="F146" s="2" t="s">
        <v>14</v>
      </c>
      <c r="G146" s="2" t="s">
        <v>15</v>
      </c>
      <c r="H146" s="2" t="s">
        <v>16</v>
      </c>
      <c r="I146" s="80"/>
      <c r="J146" s="66"/>
      <c r="K146" s="67"/>
      <c r="L146" s="66"/>
      <c r="M146" s="67"/>
      <c r="N146" s="66"/>
      <c r="O146" s="67"/>
      <c r="P146" s="66"/>
      <c r="Q146" s="67"/>
      <c r="R146" s="66"/>
      <c r="S146" s="67"/>
      <c r="T146" s="66"/>
      <c r="U146" s="67"/>
    </row>
    <row r="147" spans="1:21" x14ac:dyDescent="0.25">
      <c r="A147" s="71" t="s">
        <v>80</v>
      </c>
      <c r="B147" s="72"/>
      <c r="C147" s="72"/>
      <c r="D147" s="9" t="s">
        <v>176</v>
      </c>
      <c r="E147" s="11" t="str">
        <f>IF(ISNA(VLOOKUP(A147,'Цена металла'!$B$3:$D$516,2)),"",VLOOKUP(A147,'Цена металла'!$B$3:$D$516,2,0))</f>
        <v>м.п.</v>
      </c>
      <c r="F147" s="3"/>
      <c r="G147" s="3"/>
      <c r="H147" s="7">
        <f>_xlfn.CEILING.MATH(F147*G147/1000000,0.01)</f>
        <v>0</v>
      </c>
      <c r="I147" s="36">
        <v>700</v>
      </c>
      <c r="J147" s="73">
        <v>2</v>
      </c>
      <c r="K147" s="73"/>
      <c r="L147" s="57">
        <f>IF(ISNA(VLOOKUP(A147,'Цена металла'!$B$3:$D$516,3)),"0",VLOOKUP(A147,'Цена металла'!$B$3:$D$516,3,0))</f>
        <v>32</v>
      </c>
      <c r="M147" s="57"/>
      <c r="N147" s="57">
        <f>IF(E147="м2",(_xlfn.CEILING.MATH(H147*J147*L147))*$R$3,(_xlfn.CEILING.MATH(I147*J147,500)/1000*L147)*$R$3)</f>
        <v>48</v>
      </c>
      <c r="O147" s="57"/>
      <c r="P147" s="58">
        <f>IF(E147="м2",F147*G147*J147/1000000,I147*J147/1000)</f>
        <v>1.4</v>
      </c>
      <c r="Q147" s="58"/>
      <c r="R147" s="57">
        <f>P147*L147</f>
        <v>44.8</v>
      </c>
      <c r="S147" s="59"/>
      <c r="T147" s="60">
        <f>IF(E147="м2",_xlfn.CEILING.MATH(F147*G147*J147/1000000,0.1),_xlfn.CEILING.MATH(I147*J147,500)/1000)</f>
        <v>1.5</v>
      </c>
      <c r="U147" s="61"/>
    </row>
    <row r="148" spans="1:21" x14ac:dyDescent="0.25">
      <c r="A148" s="43" t="s">
        <v>80</v>
      </c>
      <c r="B148" s="44"/>
      <c r="C148" s="44"/>
      <c r="D148" s="8" t="s">
        <v>177</v>
      </c>
      <c r="E148" s="11" t="str">
        <f>IF(ISNA(VLOOKUP(A148,'Цена металла'!$B$3:$D$516,2)),"",VLOOKUP(A148,'Цена металла'!$B$3:$D$516,2,0))</f>
        <v>м.п.</v>
      </c>
      <c r="F148" s="4"/>
      <c r="G148" s="4"/>
      <c r="H148" s="7">
        <f t="shared" ref="H148:H167" si="15">_xlfn.CEILING.MATH(F148*G148/1000000,0.01)</f>
        <v>0</v>
      </c>
      <c r="I148" s="36">
        <v>800</v>
      </c>
      <c r="J148" s="62">
        <v>1</v>
      </c>
      <c r="K148" s="62"/>
      <c r="L148" s="57">
        <f>IF(ISNA(VLOOKUP(A148,'Цена металла'!$B$3:$D$516,3)),"0",VLOOKUP(A148,'Цена металла'!$B$3:$D$516,3,0))</f>
        <v>32</v>
      </c>
      <c r="M148" s="57"/>
      <c r="N148" s="97">
        <f t="shared" ref="N148:N167" si="16">IF(E148="м2",(_xlfn.CEILING.MATH(H148*J148*L148))*$R$3,(_xlfn.CEILING.MATH(I148*J148,500)/1000*L148)*$R$3)</f>
        <v>32</v>
      </c>
      <c r="O148" s="98"/>
      <c r="P148" s="99">
        <f t="shared" ref="P148:P167" si="17">IF(E148="м2",F148*G148*J148/1000000,I148*J148/1000)</f>
        <v>0.8</v>
      </c>
      <c r="Q148" s="100"/>
      <c r="R148" s="97">
        <f t="shared" ref="R148:R167" si="18">P148*L148</f>
        <v>25.6</v>
      </c>
      <c r="S148" s="101"/>
      <c r="T148" s="102">
        <f t="shared" ref="T148:T167" si="19">IF(E148="м2",_xlfn.CEILING.MATH(F148*G148*J148/1000000,0.1),_xlfn.CEILING.MATH(I148*J148,500)/1000)</f>
        <v>1</v>
      </c>
      <c r="U148" s="103"/>
    </row>
    <row r="149" spans="1:21" x14ac:dyDescent="0.25">
      <c r="A149" s="43" t="s">
        <v>80</v>
      </c>
      <c r="B149" s="44"/>
      <c r="C149" s="44"/>
      <c r="D149" s="8" t="s">
        <v>178</v>
      </c>
      <c r="E149" s="11" t="str">
        <f>IF(ISNA(VLOOKUP(A149,'Цена металла'!$B$3:$D$516,2)),"",VLOOKUP(A149,'Цена металла'!$B$3:$D$516,2,0))</f>
        <v>м.п.</v>
      </c>
      <c r="F149" s="4"/>
      <c r="G149" s="4"/>
      <c r="H149" s="7">
        <f t="shared" si="15"/>
        <v>0</v>
      </c>
      <c r="I149" s="36">
        <v>600</v>
      </c>
      <c r="J149" s="62">
        <v>1</v>
      </c>
      <c r="K149" s="62"/>
      <c r="L149" s="57">
        <f>IF(ISNA(VLOOKUP(A149,'Цена металла'!$B$3:$D$516,3)),"0",VLOOKUP(A149,'Цена металла'!$B$3:$D$516,3,0))</f>
        <v>32</v>
      </c>
      <c r="M149" s="57"/>
      <c r="N149" s="97">
        <f t="shared" si="16"/>
        <v>32</v>
      </c>
      <c r="O149" s="98"/>
      <c r="P149" s="99">
        <f t="shared" si="17"/>
        <v>0.6</v>
      </c>
      <c r="Q149" s="100"/>
      <c r="R149" s="97">
        <f t="shared" si="18"/>
        <v>19.2</v>
      </c>
      <c r="S149" s="101"/>
      <c r="T149" s="102">
        <f t="shared" si="19"/>
        <v>1</v>
      </c>
      <c r="U149" s="103"/>
    </row>
    <row r="150" spans="1:21" x14ac:dyDescent="0.25">
      <c r="A150" s="43" t="s">
        <v>96</v>
      </c>
      <c r="B150" s="44"/>
      <c r="C150" s="44"/>
      <c r="D150" s="8" t="s">
        <v>118</v>
      </c>
      <c r="E150" s="11" t="str">
        <f>IF(ISNA(VLOOKUP(A150,'Цена металла'!$B$3:$D$516,2)),"",VLOOKUP(A150,'Цена металла'!$B$3:$D$516,2,0))</f>
        <v>м.п.</v>
      </c>
      <c r="F150" s="4"/>
      <c r="G150" s="4"/>
      <c r="H150" s="7">
        <f t="shared" si="15"/>
        <v>0</v>
      </c>
      <c r="I150" s="36">
        <v>500</v>
      </c>
      <c r="J150" s="62">
        <v>4</v>
      </c>
      <c r="K150" s="62"/>
      <c r="L150" s="57">
        <f>IF(ISNA(VLOOKUP(A150,'Цена металла'!$B$3:$D$516,3)),"0",VLOOKUP(A150,'Цена металла'!$B$3:$D$516,3,0))</f>
        <v>15</v>
      </c>
      <c r="M150" s="57"/>
      <c r="N150" s="97">
        <f t="shared" si="16"/>
        <v>30</v>
      </c>
      <c r="O150" s="98"/>
      <c r="P150" s="99">
        <f t="shared" si="17"/>
        <v>2</v>
      </c>
      <c r="Q150" s="100"/>
      <c r="R150" s="97">
        <f t="shared" si="18"/>
        <v>30</v>
      </c>
      <c r="S150" s="101"/>
      <c r="T150" s="102">
        <f t="shared" si="19"/>
        <v>2</v>
      </c>
      <c r="U150" s="103"/>
    </row>
    <row r="151" spans="1:21" x14ac:dyDescent="0.25">
      <c r="A151" s="43" t="s">
        <v>96</v>
      </c>
      <c r="B151" s="44"/>
      <c r="C151" s="44"/>
      <c r="D151" s="8" t="s">
        <v>179</v>
      </c>
      <c r="E151" s="11" t="str">
        <f>IF(ISNA(VLOOKUP(A151,'Цена металла'!$B$3:$D$516,2)),"",VLOOKUP(A151,'Цена металла'!$B$3:$D$516,2,0))</f>
        <v>м.п.</v>
      </c>
      <c r="F151" s="4"/>
      <c r="G151" s="4"/>
      <c r="H151" s="7">
        <f t="shared" si="15"/>
        <v>0</v>
      </c>
      <c r="I151" s="36">
        <v>1000</v>
      </c>
      <c r="J151" s="62">
        <v>2</v>
      </c>
      <c r="K151" s="62"/>
      <c r="L151" s="57">
        <f>IF(ISNA(VLOOKUP(A151,'Цена металла'!$B$3:$D$516,3)),"0",VLOOKUP(A151,'Цена металла'!$B$3:$D$516,3,0))</f>
        <v>15</v>
      </c>
      <c r="M151" s="57"/>
      <c r="N151" s="97">
        <f t="shared" si="16"/>
        <v>30</v>
      </c>
      <c r="O151" s="98"/>
      <c r="P151" s="99">
        <f t="shared" si="17"/>
        <v>2</v>
      </c>
      <c r="Q151" s="100"/>
      <c r="R151" s="97">
        <f t="shared" si="18"/>
        <v>30</v>
      </c>
      <c r="S151" s="101"/>
      <c r="T151" s="102">
        <f t="shared" si="19"/>
        <v>2</v>
      </c>
      <c r="U151" s="103"/>
    </row>
    <row r="152" spans="1:21" x14ac:dyDescent="0.25">
      <c r="A152" s="43" t="s">
        <v>120</v>
      </c>
      <c r="B152" s="44"/>
      <c r="C152" s="44"/>
      <c r="D152" s="8"/>
      <c r="E152" s="11" t="str">
        <f>IF(ISNA(VLOOKUP(A152,'Цена металла'!$B$3:$D$516,2)),"",VLOOKUP(A152,'Цена металла'!$B$3:$D$516,2,0))</f>
        <v>м2</v>
      </c>
      <c r="F152" s="5">
        <v>1000</v>
      </c>
      <c r="G152" s="5">
        <v>1000</v>
      </c>
      <c r="H152" s="7">
        <f t="shared" si="15"/>
        <v>1</v>
      </c>
      <c r="I152" s="8"/>
      <c r="J152" s="63"/>
      <c r="K152" s="63"/>
      <c r="L152" s="57">
        <f>IF(ISNA(VLOOKUP(A152,'Цена металла'!$B$3:$D$516,3)),"0",VLOOKUP(A152,'Цена металла'!$B$3:$D$516,3,0))</f>
        <v>100</v>
      </c>
      <c r="M152" s="57"/>
      <c r="N152" s="97">
        <f>IF(E152="м2",(_xlfn.CEILING.MATH(H152*J152*L152))*$R$3,(_xlfn.CEILING.MATH(#REF!*J152,500)/1000*L152)*$R$3)</f>
        <v>0</v>
      </c>
      <c r="O152" s="98"/>
      <c r="P152" s="99">
        <f>IF(E152="м2",F152*G152*J152/1000000,#REF!*J152/1000)</f>
        <v>0</v>
      </c>
      <c r="Q152" s="100"/>
      <c r="R152" s="97">
        <f t="shared" si="18"/>
        <v>0</v>
      </c>
      <c r="S152" s="101"/>
      <c r="T152" s="102">
        <f>IF(E152="м2",_xlfn.CEILING.MATH(F152*G152*J152/1000000,0.1),_xlfn.CEILING.MATH(#REF!*J152,500)/1000)</f>
        <v>0</v>
      </c>
      <c r="U152" s="103"/>
    </row>
    <row r="153" spans="1:21" x14ac:dyDescent="0.25">
      <c r="A153" s="43"/>
      <c r="B153" s="44"/>
      <c r="C153" s="44"/>
      <c r="D153" s="10"/>
      <c r="E153" s="11" t="str">
        <f>IF(ISNA(VLOOKUP(A153,'Цена металла'!$B$3:$D$516,2)),"",VLOOKUP(A153,'Цена металла'!$B$3:$D$516,2,0))</f>
        <v/>
      </c>
      <c r="F153" s="5"/>
      <c r="G153" s="5"/>
      <c r="H153" s="7">
        <f t="shared" si="15"/>
        <v>0</v>
      </c>
      <c r="I153" s="36"/>
      <c r="J153" s="62"/>
      <c r="K153" s="62"/>
      <c r="L153" s="57" t="str">
        <f>IF(ISNA(VLOOKUP(A153,'Цена металла'!$B$3:$D$516,3)),"0",VLOOKUP(A153,'Цена металла'!$B$3:$D$516,3,0))</f>
        <v>0</v>
      </c>
      <c r="M153" s="57"/>
      <c r="N153" s="97">
        <f t="shared" si="16"/>
        <v>0</v>
      </c>
      <c r="O153" s="98"/>
      <c r="P153" s="99">
        <f t="shared" si="17"/>
        <v>0</v>
      </c>
      <c r="Q153" s="100"/>
      <c r="R153" s="97">
        <f t="shared" si="18"/>
        <v>0</v>
      </c>
      <c r="S153" s="101"/>
      <c r="T153" s="102">
        <f t="shared" si="19"/>
        <v>0</v>
      </c>
      <c r="U153" s="103"/>
    </row>
    <row r="154" spans="1:21" x14ac:dyDescent="0.25">
      <c r="A154" s="43"/>
      <c r="B154" s="44"/>
      <c r="C154" s="44"/>
      <c r="D154" s="8"/>
      <c r="E154" s="11" t="str">
        <f>IF(ISNA(VLOOKUP(A154,'Цена металла'!$B$3:$D$516,2)),"",VLOOKUP(A154,'Цена металла'!$B$3:$D$516,2,0))</f>
        <v/>
      </c>
      <c r="F154" s="4"/>
      <c r="G154" s="4"/>
      <c r="H154" s="7">
        <f t="shared" si="15"/>
        <v>0</v>
      </c>
      <c r="I154" s="36"/>
      <c r="J154" s="62"/>
      <c r="K154" s="62"/>
      <c r="L154" s="57" t="str">
        <f>IF(ISNA(VLOOKUP(A154,'Цена металла'!$B$3:$D$516,3)),"0",VLOOKUP(A154,'Цена металла'!$B$3:$D$516,3,0))</f>
        <v>0</v>
      </c>
      <c r="M154" s="57"/>
      <c r="N154" s="97">
        <f t="shared" si="16"/>
        <v>0</v>
      </c>
      <c r="O154" s="98"/>
      <c r="P154" s="99">
        <f t="shared" si="17"/>
        <v>0</v>
      </c>
      <c r="Q154" s="100"/>
      <c r="R154" s="97">
        <f t="shared" si="18"/>
        <v>0</v>
      </c>
      <c r="S154" s="101"/>
      <c r="T154" s="102">
        <f t="shared" si="19"/>
        <v>0</v>
      </c>
      <c r="U154" s="103"/>
    </row>
    <row r="155" spans="1:21" x14ac:dyDescent="0.25">
      <c r="A155" s="43"/>
      <c r="B155" s="44"/>
      <c r="C155" s="44"/>
      <c r="E155" s="11" t="str">
        <f>IF(ISNA(VLOOKUP(A155,'Цена металла'!$B$3:$D$116,2)),"",VLOOKUP(A155,'Цена металла'!$B$3:$D$116,2,0))</f>
        <v/>
      </c>
      <c r="F155" s="4"/>
      <c r="G155" s="4"/>
      <c r="H155" s="7">
        <f t="shared" si="15"/>
        <v>0</v>
      </c>
      <c r="I155" s="36"/>
      <c r="J155" s="62"/>
      <c r="K155" s="62"/>
      <c r="L155" s="57" t="str">
        <f>IF(ISNA(VLOOKUP(A155,'Цена металла'!$B$3:$D$516,3)),"0",VLOOKUP(A155,'Цена металла'!$B$3:$D$516,3,0))</f>
        <v>0</v>
      </c>
      <c r="M155" s="57"/>
      <c r="N155" s="97">
        <f t="shared" si="16"/>
        <v>0</v>
      </c>
      <c r="O155" s="98"/>
      <c r="P155" s="99">
        <f t="shared" si="17"/>
        <v>0</v>
      </c>
      <c r="Q155" s="100"/>
      <c r="R155" s="97">
        <f t="shared" si="18"/>
        <v>0</v>
      </c>
      <c r="S155" s="101"/>
      <c r="T155" s="102">
        <f t="shared" si="19"/>
        <v>0</v>
      </c>
      <c r="U155" s="103"/>
    </row>
    <row r="156" spans="1:21" x14ac:dyDescent="0.25">
      <c r="A156" s="43"/>
      <c r="B156" s="44"/>
      <c r="C156" s="44"/>
      <c r="D156" s="8"/>
      <c r="E156" s="11" t="str">
        <f>IF(ISNA(VLOOKUP(A156,'Цена металла'!$B$3:$D$116,2)),"",VLOOKUP(A156,'Цена металла'!$B$3:$D$116,2,0))</f>
        <v/>
      </c>
      <c r="F156" s="4"/>
      <c r="G156" s="4"/>
      <c r="H156" s="7">
        <f t="shared" si="15"/>
        <v>0</v>
      </c>
      <c r="I156" s="36"/>
      <c r="J156" s="62"/>
      <c r="K156" s="62"/>
      <c r="L156" s="57" t="str">
        <f>IF(ISNA(VLOOKUP(A156,'Цена металла'!$B$3:$D$516,3)),"0",VLOOKUP(A156,'Цена металла'!$B$3:$D$516,3,0))</f>
        <v>0</v>
      </c>
      <c r="M156" s="57"/>
      <c r="N156" s="97">
        <f t="shared" si="16"/>
        <v>0</v>
      </c>
      <c r="O156" s="98"/>
      <c r="P156" s="99">
        <f t="shared" si="17"/>
        <v>0</v>
      </c>
      <c r="Q156" s="100"/>
      <c r="R156" s="97">
        <f t="shared" si="18"/>
        <v>0</v>
      </c>
      <c r="S156" s="101"/>
      <c r="T156" s="102">
        <f t="shared" si="19"/>
        <v>0</v>
      </c>
      <c r="U156" s="103"/>
    </row>
    <row r="157" spans="1:21" x14ac:dyDescent="0.25">
      <c r="A157" s="43"/>
      <c r="B157" s="44"/>
      <c r="C157" s="44"/>
      <c r="D157" s="8"/>
      <c r="E157" s="11" t="str">
        <f>IF(ISNA(VLOOKUP(A157,'Цена металла'!$B$3:$D$116,2)),"",VLOOKUP(A157,'Цена металла'!$B$3:$D$116,2,0))</f>
        <v/>
      </c>
      <c r="F157" s="4"/>
      <c r="G157" s="4"/>
      <c r="H157" s="7">
        <f t="shared" si="15"/>
        <v>0</v>
      </c>
      <c r="I157" s="36"/>
      <c r="J157" s="62"/>
      <c r="K157" s="62"/>
      <c r="L157" s="57" t="str">
        <f>IF(ISNA(VLOOKUP(A157,'Цена металла'!$B$3:$D$516,3)),"0",VLOOKUP(A157,'Цена металла'!$B$3:$D$516,3,0))</f>
        <v>0</v>
      </c>
      <c r="M157" s="57"/>
      <c r="N157" s="97">
        <f t="shared" si="16"/>
        <v>0</v>
      </c>
      <c r="O157" s="98"/>
      <c r="P157" s="99">
        <f t="shared" si="17"/>
        <v>0</v>
      </c>
      <c r="Q157" s="100"/>
      <c r="R157" s="97">
        <f t="shared" si="18"/>
        <v>0</v>
      </c>
      <c r="S157" s="101"/>
      <c r="T157" s="102">
        <f t="shared" si="19"/>
        <v>0</v>
      </c>
      <c r="U157" s="103"/>
    </row>
    <row r="158" spans="1:21" x14ac:dyDescent="0.25">
      <c r="A158" s="43"/>
      <c r="B158" s="44"/>
      <c r="C158" s="44"/>
      <c r="D158" s="8"/>
      <c r="E158" s="11" t="str">
        <f>IF(ISNA(VLOOKUP(A158,'Цена металла'!$B$3:$D$116,2)),"",VLOOKUP(A158,'Цена металла'!$B$3:$D$116,2,0))</f>
        <v/>
      </c>
      <c r="F158" s="4"/>
      <c r="G158" s="4"/>
      <c r="H158" s="7">
        <f t="shared" si="15"/>
        <v>0</v>
      </c>
      <c r="I158" s="36"/>
      <c r="J158" s="62"/>
      <c r="K158" s="62"/>
      <c r="L158" s="57" t="str">
        <f>IF(ISNA(VLOOKUP(A158,'Цена металла'!$B$3:$D$516,3)),"0",VLOOKUP(A158,'Цена металла'!$B$3:$D$516,3,0))</f>
        <v>0</v>
      </c>
      <c r="M158" s="57"/>
      <c r="N158" s="97">
        <f t="shared" si="16"/>
        <v>0</v>
      </c>
      <c r="O158" s="98"/>
      <c r="P158" s="99">
        <f t="shared" si="17"/>
        <v>0</v>
      </c>
      <c r="Q158" s="100"/>
      <c r="R158" s="97">
        <f t="shared" si="18"/>
        <v>0</v>
      </c>
      <c r="S158" s="101"/>
      <c r="T158" s="102">
        <f t="shared" si="19"/>
        <v>0</v>
      </c>
      <c r="U158" s="103"/>
    </row>
    <row r="159" spans="1:21" x14ac:dyDescent="0.25">
      <c r="A159" s="43"/>
      <c r="B159" s="44"/>
      <c r="C159" s="44"/>
      <c r="D159" s="8"/>
      <c r="E159" s="11" t="str">
        <f>IF(ISNA(VLOOKUP(A159,'Цена металла'!$B$3:$D$116,2)),"",VLOOKUP(A159,'Цена металла'!$B$3:$D$116,2,0))</f>
        <v/>
      </c>
      <c r="F159" s="4"/>
      <c r="G159" s="4"/>
      <c r="H159" s="7">
        <f t="shared" si="15"/>
        <v>0</v>
      </c>
      <c r="I159" s="36"/>
      <c r="J159" s="62"/>
      <c r="K159" s="62"/>
      <c r="L159" s="57" t="str">
        <f>IF(ISNA(VLOOKUP(A159,'Цена металла'!$B$3:$D$516,3)),"0",VLOOKUP(A159,'Цена металла'!$B$3:$D$516,3,0))</f>
        <v>0</v>
      </c>
      <c r="M159" s="57"/>
      <c r="N159" s="97">
        <f t="shared" si="16"/>
        <v>0</v>
      </c>
      <c r="O159" s="98"/>
      <c r="P159" s="99">
        <f t="shared" si="17"/>
        <v>0</v>
      </c>
      <c r="Q159" s="100"/>
      <c r="R159" s="97">
        <f t="shared" si="18"/>
        <v>0</v>
      </c>
      <c r="S159" s="101"/>
      <c r="T159" s="102">
        <f t="shared" si="19"/>
        <v>0</v>
      </c>
      <c r="U159" s="103"/>
    </row>
    <row r="160" spans="1:21" x14ac:dyDescent="0.25">
      <c r="A160" s="43"/>
      <c r="B160" s="44"/>
      <c r="C160" s="44"/>
      <c r="D160" s="8"/>
      <c r="E160" s="11" t="str">
        <f>IF(ISNA(VLOOKUP(A160,'Цена металла'!$B$3:$D$116,2)),"",VLOOKUP(A160,'Цена металла'!$B$3:$D$116,2,0))</f>
        <v/>
      </c>
      <c r="F160" s="4"/>
      <c r="G160" s="4"/>
      <c r="H160" s="7">
        <f t="shared" si="15"/>
        <v>0</v>
      </c>
      <c r="I160" s="36"/>
      <c r="J160" s="62"/>
      <c r="K160" s="62"/>
      <c r="L160" s="57" t="str">
        <f>IF(ISNA(VLOOKUP(A160,'Цена металла'!$B$3:$D$516,3)),"0",VLOOKUP(A160,'Цена металла'!$B$3:$D$516,3,0))</f>
        <v>0</v>
      </c>
      <c r="M160" s="57"/>
      <c r="N160" s="97">
        <f t="shared" si="16"/>
        <v>0</v>
      </c>
      <c r="O160" s="98"/>
      <c r="P160" s="99">
        <f t="shared" si="17"/>
        <v>0</v>
      </c>
      <c r="Q160" s="100"/>
      <c r="R160" s="97">
        <f t="shared" si="18"/>
        <v>0</v>
      </c>
      <c r="S160" s="101"/>
      <c r="T160" s="102">
        <f t="shared" si="19"/>
        <v>0</v>
      </c>
      <c r="U160" s="103"/>
    </row>
    <row r="161" spans="1:21" x14ac:dyDescent="0.25">
      <c r="A161" s="43"/>
      <c r="B161" s="44"/>
      <c r="C161" s="44"/>
      <c r="D161" s="8"/>
      <c r="E161" s="11" t="str">
        <f>IF(ISNA(VLOOKUP(A161,'Цена металла'!$B$3:$D$116,2)),"",VLOOKUP(A161,'Цена металла'!$B$3:$D$116,2,0))</f>
        <v/>
      </c>
      <c r="F161" s="4"/>
      <c r="G161" s="4"/>
      <c r="H161" s="7">
        <f t="shared" si="15"/>
        <v>0</v>
      </c>
      <c r="I161" s="36"/>
      <c r="J161" s="62"/>
      <c r="K161" s="62"/>
      <c r="L161" s="57" t="str">
        <f>IF(ISNA(VLOOKUP(A161,'Цена металла'!$B$3:$D$516,3)),"0",VLOOKUP(A161,'Цена металла'!$B$3:$D$516,3,0))</f>
        <v>0</v>
      </c>
      <c r="M161" s="57"/>
      <c r="N161" s="97">
        <f t="shared" si="16"/>
        <v>0</v>
      </c>
      <c r="O161" s="98"/>
      <c r="P161" s="99">
        <f t="shared" si="17"/>
        <v>0</v>
      </c>
      <c r="Q161" s="100"/>
      <c r="R161" s="97">
        <f t="shared" si="18"/>
        <v>0</v>
      </c>
      <c r="S161" s="101"/>
      <c r="T161" s="102">
        <f t="shared" si="19"/>
        <v>0</v>
      </c>
      <c r="U161" s="103"/>
    </row>
    <row r="162" spans="1:21" x14ac:dyDescent="0.25">
      <c r="A162" s="43"/>
      <c r="B162" s="44"/>
      <c r="C162" s="44"/>
      <c r="D162" s="8"/>
      <c r="E162" s="11" t="str">
        <f>IF(ISNA(VLOOKUP(A162,'Цена металла'!$B$3:$D$116,2)),"",VLOOKUP(A162,'Цена металла'!$B$3:$D$116,2,0))</f>
        <v/>
      </c>
      <c r="F162" s="4"/>
      <c r="G162" s="4"/>
      <c r="H162" s="7">
        <f t="shared" si="15"/>
        <v>0</v>
      </c>
      <c r="I162" s="36"/>
      <c r="J162" s="62"/>
      <c r="K162" s="62"/>
      <c r="L162" s="57" t="str">
        <f>IF(ISNA(VLOOKUP(A162,'Цена металла'!$B$3:$D$516,3)),"0",VLOOKUP(A162,'Цена металла'!$B$3:$D$516,3,0))</f>
        <v>0</v>
      </c>
      <c r="M162" s="57"/>
      <c r="N162" s="97">
        <f t="shared" si="16"/>
        <v>0</v>
      </c>
      <c r="O162" s="98"/>
      <c r="P162" s="99">
        <f t="shared" si="17"/>
        <v>0</v>
      </c>
      <c r="Q162" s="100"/>
      <c r="R162" s="97">
        <f t="shared" si="18"/>
        <v>0</v>
      </c>
      <c r="S162" s="101"/>
      <c r="T162" s="102">
        <f t="shared" si="19"/>
        <v>0</v>
      </c>
      <c r="U162" s="103"/>
    </row>
    <row r="163" spans="1:21" x14ac:dyDescent="0.25">
      <c r="A163" s="43"/>
      <c r="B163" s="44"/>
      <c r="C163" s="44"/>
      <c r="D163" s="8"/>
      <c r="E163" s="11" t="str">
        <f>IF(ISNA(VLOOKUP(A163,'Цена металла'!$B$3:$D$116,2)),"",VLOOKUP(A163,'Цена металла'!$B$3:$D$116,2,0))</f>
        <v/>
      </c>
      <c r="F163" s="4"/>
      <c r="G163" s="4"/>
      <c r="H163" s="7">
        <f t="shared" si="15"/>
        <v>0</v>
      </c>
      <c r="I163" s="36"/>
      <c r="J163" s="62"/>
      <c r="K163" s="62"/>
      <c r="L163" s="57" t="str">
        <f>IF(ISNA(VLOOKUP(A163,'Цена металла'!$B$3:$D$516,3)),"0",VLOOKUP(A163,'Цена металла'!$B$3:$D$516,3,0))</f>
        <v>0</v>
      </c>
      <c r="M163" s="57"/>
      <c r="N163" s="97">
        <f t="shared" si="16"/>
        <v>0</v>
      </c>
      <c r="O163" s="98"/>
      <c r="P163" s="99">
        <f t="shared" si="17"/>
        <v>0</v>
      </c>
      <c r="Q163" s="100"/>
      <c r="R163" s="97">
        <f t="shared" si="18"/>
        <v>0</v>
      </c>
      <c r="S163" s="101"/>
      <c r="T163" s="102">
        <f t="shared" si="19"/>
        <v>0</v>
      </c>
      <c r="U163" s="103"/>
    </row>
    <row r="164" spans="1:21" x14ac:dyDescent="0.25">
      <c r="A164" s="43"/>
      <c r="B164" s="44"/>
      <c r="C164" s="44"/>
      <c r="D164" s="8"/>
      <c r="E164" s="11" t="str">
        <f>IF(ISNA(VLOOKUP(A164,'Цена металла'!$B$3:$D$116,2)),"",VLOOKUP(A164,'Цена металла'!$B$3:$D$116,2,0))</f>
        <v/>
      </c>
      <c r="F164" s="4"/>
      <c r="G164" s="4"/>
      <c r="H164" s="7">
        <f t="shared" si="15"/>
        <v>0</v>
      </c>
      <c r="I164" s="36"/>
      <c r="J164" s="62"/>
      <c r="K164" s="62"/>
      <c r="L164" s="57" t="str">
        <f>IF(ISNA(VLOOKUP(A164,'Цена металла'!$B$3:$D$516,3)),"0",VLOOKUP(A164,'Цена металла'!$B$3:$D$516,3,0))</f>
        <v>0</v>
      </c>
      <c r="M164" s="57"/>
      <c r="N164" s="97">
        <f t="shared" si="16"/>
        <v>0</v>
      </c>
      <c r="O164" s="98"/>
      <c r="P164" s="99">
        <f t="shared" si="17"/>
        <v>0</v>
      </c>
      <c r="Q164" s="100"/>
      <c r="R164" s="97">
        <f t="shared" si="18"/>
        <v>0</v>
      </c>
      <c r="S164" s="101"/>
      <c r="T164" s="102">
        <f t="shared" si="19"/>
        <v>0</v>
      </c>
      <c r="U164" s="103"/>
    </row>
    <row r="165" spans="1:21" x14ac:dyDescent="0.25">
      <c r="A165" s="43"/>
      <c r="B165" s="44"/>
      <c r="C165" s="44"/>
      <c r="D165" s="8"/>
      <c r="E165" s="11" t="str">
        <f>IF(ISNA(VLOOKUP(A165,'Цена металла'!$B$3:$D$116,2)),"",VLOOKUP(A165,'Цена металла'!$B$3:$D$116,2,0))</f>
        <v/>
      </c>
      <c r="F165" s="4"/>
      <c r="G165" s="4"/>
      <c r="H165" s="7">
        <f t="shared" si="15"/>
        <v>0</v>
      </c>
      <c r="I165" s="36"/>
      <c r="J165" s="62"/>
      <c r="K165" s="62"/>
      <c r="L165" s="57" t="str">
        <f>IF(ISNA(VLOOKUP(A165,'Цена металла'!$B$3:$D$516,3)),"0",VLOOKUP(A165,'Цена металла'!$B$3:$D$516,3,0))</f>
        <v>0</v>
      </c>
      <c r="M165" s="57"/>
      <c r="N165" s="97">
        <f t="shared" si="16"/>
        <v>0</v>
      </c>
      <c r="O165" s="98"/>
      <c r="P165" s="99">
        <f t="shared" si="17"/>
        <v>0</v>
      </c>
      <c r="Q165" s="100"/>
      <c r="R165" s="97">
        <f t="shared" si="18"/>
        <v>0</v>
      </c>
      <c r="S165" s="101"/>
      <c r="T165" s="102">
        <f t="shared" si="19"/>
        <v>0</v>
      </c>
      <c r="U165" s="103"/>
    </row>
    <row r="166" spans="1:21" x14ac:dyDescent="0.25">
      <c r="A166" s="43"/>
      <c r="B166" s="44"/>
      <c r="C166" s="44"/>
      <c r="D166" s="8"/>
      <c r="E166" s="11" t="str">
        <f>IF(ISNA(VLOOKUP(A166,'Цена металла'!$B$3:$D$116,2)),"",VLOOKUP(A166,'Цена металла'!$B$3:$D$116,2,0))</f>
        <v/>
      </c>
      <c r="F166" s="4"/>
      <c r="G166" s="4"/>
      <c r="H166" s="7">
        <f t="shared" si="15"/>
        <v>0</v>
      </c>
      <c r="I166" s="36"/>
      <c r="J166" s="62"/>
      <c r="K166" s="62"/>
      <c r="L166" s="57" t="str">
        <f>IF(ISNA(VLOOKUP(A166,'Цена металла'!$B$3:$D$516,3)),"0",VLOOKUP(A166,'Цена металла'!$B$3:$D$516,3,0))</f>
        <v>0</v>
      </c>
      <c r="M166" s="57"/>
      <c r="N166" s="97">
        <f t="shared" si="16"/>
        <v>0</v>
      </c>
      <c r="O166" s="98"/>
      <c r="P166" s="99">
        <f t="shared" si="17"/>
        <v>0</v>
      </c>
      <c r="Q166" s="100"/>
      <c r="R166" s="97">
        <f t="shared" si="18"/>
        <v>0</v>
      </c>
      <c r="S166" s="101"/>
      <c r="T166" s="102">
        <f t="shared" si="19"/>
        <v>0</v>
      </c>
      <c r="U166" s="103"/>
    </row>
    <row r="167" spans="1:21" ht="15.75" thickBot="1" x14ac:dyDescent="0.3">
      <c r="A167" s="43"/>
      <c r="B167" s="44"/>
      <c r="C167" s="44"/>
      <c r="D167" s="15"/>
      <c r="E167" s="11" t="str">
        <f>IF(ISNA(VLOOKUP(A167,'Цена металла'!$B$3:$D$116,2)),"",VLOOKUP(A167,'Цена металла'!$B$3:$D$116,2,0))</f>
        <v/>
      </c>
      <c r="F167" s="6"/>
      <c r="G167" s="6"/>
      <c r="H167" s="7">
        <f t="shared" si="15"/>
        <v>0</v>
      </c>
      <c r="I167" s="36"/>
      <c r="J167" s="56"/>
      <c r="K167" s="56"/>
      <c r="L167" s="57" t="str">
        <f>IF(ISNA(VLOOKUP(A167,'Цена металла'!$B$3:$D$516,3)),"0",VLOOKUP(A167,'Цена металла'!$B$3:$D$516,3,0))</f>
        <v>0</v>
      </c>
      <c r="M167" s="57"/>
      <c r="N167" s="104">
        <f t="shared" si="16"/>
        <v>0</v>
      </c>
      <c r="O167" s="105"/>
      <c r="P167" s="106">
        <f t="shared" si="17"/>
        <v>0</v>
      </c>
      <c r="Q167" s="107"/>
      <c r="R167" s="104">
        <f t="shared" si="18"/>
        <v>0</v>
      </c>
      <c r="S167" s="108"/>
      <c r="T167" s="102">
        <f t="shared" si="19"/>
        <v>0</v>
      </c>
      <c r="U167" s="103"/>
    </row>
    <row r="168" spans="1:21" ht="18.75" thickBot="1" x14ac:dyDescent="0.3">
      <c r="A168" s="45"/>
      <c r="B168" s="46"/>
      <c r="C168" s="46"/>
      <c r="D168" s="47"/>
      <c r="E168" s="12"/>
      <c r="F168" s="48"/>
      <c r="G168" s="49"/>
      <c r="H168" s="50"/>
      <c r="I168" s="13"/>
      <c r="J168" s="48"/>
      <c r="K168" s="50"/>
      <c r="L168" s="51"/>
      <c r="M168" s="52"/>
      <c r="N168" s="41">
        <f>SUM(N147:O167)</f>
        <v>172</v>
      </c>
      <c r="O168" s="53"/>
      <c r="P168" s="54"/>
      <c r="Q168" s="55"/>
      <c r="R168" s="41">
        <f>SUM(R147:S167)</f>
        <v>149.60000000000002</v>
      </c>
      <c r="S168" s="42"/>
      <c r="T168" s="16"/>
      <c r="U168" s="17"/>
    </row>
    <row r="170" spans="1:21" x14ac:dyDescent="0.25">
      <c r="A170" s="86" t="s">
        <v>0</v>
      </c>
      <c r="B170" s="86"/>
      <c r="C170" s="86"/>
      <c r="D170" s="86" t="s">
        <v>181</v>
      </c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</row>
    <row r="171" spans="1:21" ht="15.75" thickBot="1" x14ac:dyDescent="0.3">
      <c r="A171" s="86" t="s">
        <v>1</v>
      </c>
      <c r="B171" s="86"/>
      <c r="C171" s="86"/>
      <c r="D171" s="86" t="s">
        <v>175</v>
      </c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</row>
    <row r="172" spans="1:21" ht="15.75" thickBot="1" x14ac:dyDescent="0.3">
      <c r="A172" s="82" t="s">
        <v>2</v>
      </c>
      <c r="B172" s="82"/>
      <c r="C172" s="82"/>
      <c r="D172" s="82"/>
      <c r="E172" s="82"/>
      <c r="F172" s="82"/>
      <c r="G172" s="35"/>
      <c r="H172" s="82" t="s">
        <v>3</v>
      </c>
      <c r="I172" s="82"/>
      <c r="J172" s="82"/>
      <c r="K172" s="82"/>
      <c r="L172" s="82"/>
      <c r="M172" s="82"/>
      <c r="N172" s="82"/>
      <c r="O172" s="82"/>
      <c r="P172" s="81" t="s">
        <v>9</v>
      </c>
      <c r="Q172" s="81"/>
      <c r="R172" s="1">
        <v>1.01</v>
      </c>
      <c r="S172" s="13" t="s">
        <v>119</v>
      </c>
      <c r="T172" s="20">
        <f>S184/R210</f>
        <v>2.8425241614553722</v>
      </c>
    </row>
    <row r="173" spans="1:21" x14ac:dyDescent="0.25">
      <c r="A173" s="82"/>
      <c r="B173" s="82"/>
      <c r="C173" s="82"/>
      <c r="D173" s="82"/>
      <c r="E173" s="82"/>
      <c r="F173" s="82"/>
      <c r="G173" s="82"/>
      <c r="H173" s="83" t="s">
        <v>182</v>
      </c>
      <c r="I173" s="83"/>
      <c r="J173" s="83"/>
      <c r="K173" s="83"/>
      <c r="L173" s="83"/>
      <c r="M173" s="83"/>
      <c r="N173" s="83"/>
      <c r="O173" s="83"/>
    </row>
    <row r="174" spans="1:21" ht="15.75" thickBot="1" x14ac:dyDescent="0.3">
      <c r="A174" s="82"/>
      <c r="B174" s="82"/>
      <c r="C174" s="82"/>
      <c r="D174" s="82"/>
      <c r="E174" s="82"/>
      <c r="F174" s="82"/>
      <c r="G174" s="82"/>
      <c r="H174" s="83"/>
      <c r="I174" s="83"/>
      <c r="J174" s="83"/>
      <c r="K174" s="83"/>
      <c r="L174" s="83"/>
      <c r="M174" s="83"/>
      <c r="N174" s="83"/>
      <c r="O174" s="83"/>
    </row>
    <row r="175" spans="1:21" x14ac:dyDescent="0.25">
      <c r="A175" s="82"/>
      <c r="B175" s="82"/>
      <c r="C175" s="82"/>
      <c r="D175" s="82"/>
      <c r="E175" s="82"/>
      <c r="F175" s="82"/>
      <c r="G175" s="82"/>
      <c r="H175" s="83"/>
      <c r="I175" s="83"/>
      <c r="J175" s="83"/>
      <c r="K175" s="83"/>
      <c r="L175" s="83"/>
      <c r="M175" s="83"/>
      <c r="N175" s="83"/>
      <c r="O175" s="83"/>
      <c r="P175" s="109" t="s">
        <v>172</v>
      </c>
      <c r="Q175" s="110"/>
      <c r="R175" s="111"/>
      <c r="S175" s="89">
        <f>S184*0.15</f>
        <v>75</v>
      </c>
      <c r="T175" s="89"/>
      <c r="U175" s="90"/>
    </row>
    <row r="176" spans="1:21" x14ac:dyDescent="0.25">
      <c r="A176" s="82"/>
      <c r="B176" s="82"/>
      <c r="C176" s="82"/>
      <c r="D176" s="82"/>
      <c r="E176" s="82"/>
      <c r="F176" s="82"/>
      <c r="G176" s="82"/>
      <c r="H176" s="83"/>
      <c r="I176" s="83"/>
      <c r="J176" s="83"/>
      <c r="K176" s="83"/>
      <c r="L176" s="83"/>
      <c r="M176" s="83"/>
      <c r="N176" s="83"/>
      <c r="O176" s="83"/>
      <c r="P176" s="112"/>
      <c r="Q176" s="113"/>
      <c r="R176" s="114"/>
      <c r="S176" s="91"/>
      <c r="T176" s="91"/>
      <c r="U176" s="92"/>
    </row>
    <row r="177" spans="1:21" ht="15.75" thickBot="1" x14ac:dyDescent="0.3">
      <c r="A177" s="82"/>
      <c r="B177" s="82"/>
      <c r="C177" s="82"/>
      <c r="D177" s="82"/>
      <c r="E177" s="82"/>
      <c r="F177" s="82"/>
      <c r="G177" s="82"/>
      <c r="H177" s="83"/>
      <c r="I177" s="83"/>
      <c r="J177" s="83"/>
      <c r="K177" s="83"/>
      <c r="L177" s="83"/>
      <c r="M177" s="83"/>
      <c r="N177" s="83"/>
      <c r="O177" s="83"/>
      <c r="P177" s="115"/>
      <c r="Q177" s="116"/>
      <c r="R177" s="117"/>
      <c r="S177" s="88"/>
      <c r="T177" s="88"/>
      <c r="U177" s="93"/>
    </row>
    <row r="178" spans="1:21" x14ac:dyDescent="0.25">
      <c r="A178" s="82"/>
      <c r="B178" s="82"/>
      <c r="C178" s="82"/>
      <c r="D178" s="82"/>
      <c r="E178" s="82"/>
      <c r="F178" s="82"/>
      <c r="G178" s="82"/>
      <c r="H178" s="83"/>
      <c r="I178" s="83"/>
      <c r="J178" s="83"/>
      <c r="K178" s="83"/>
      <c r="L178" s="83"/>
      <c r="M178" s="83"/>
      <c r="N178" s="83"/>
      <c r="O178" s="83"/>
      <c r="P178" s="118" t="s">
        <v>171</v>
      </c>
      <c r="Q178" s="119"/>
      <c r="R178" s="120"/>
      <c r="S178" s="89">
        <f>S184-S181-R210-S175</f>
        <v>149.1</v>
      </c>
      <c r="T178" s="89"/>
      <c r="U178" s="90"/>
    </row>
    <row r="179" spans="1:21" x14ac:dyDescent="0.25">
      <c r="A179" s="82"/>
      <c r="B179" s="82"/>
      <c r="C179" s="82"/>
      <c r="D179" s="82"/>
      <c r="E179" s="82"/>
      <c r="F179" s="82"/>
      <c r="G179" s="82"/>
      <c r="H179" s="83"/>
      <c r="I179" s="83"/>
      <c r="J179" s="83"/>
      <c r="K179" s="83"/>
      <c r="L179" s="83"/>
      <c r="M179" s="83"/>
      <c r="N179" s="83"/>
      <c r="O179" s="83"/>
      <c r="P179" s="121"/>
      <c r="Q179" s="122"/>
      <c r="R179" s="123"/>
      <c r="S179" s="91"/>
      <c r="T179" s="91"/>
      <c r="U179" s="92"/>
    </row>
    <row r="180" spans="1:21" ht="15.75" thickBot="1" x14ac:dyDescent="0.3">
      <c r="A180" s="82"/>
      <c r="B180" s="82"/>
      <c r="C180" s="82"/>
      <c r="D180" s="82"/>
      <c r="E180" s="82"/>
      <c r="F180" s="82"/>
      <c r="G180" s="82"/>
      <c r="H180" s="83"/>
      <c r="I180" s="83"/>
      <c r="J180" s="83"/>
      <c r="K180" s="83"/>
      <c r="L180" s="83"/>
      <c r="M180" s="83"/>
      <c r="N180" s="83"/>
      <c r="O180" s="83"/>
      <c r="P180" s="124"/>
      <c r="Q180" s="125"/>
      <c r="R180" s="126"/>
      <c r="S180" s="88"/>
      <c r="T180" s="88"/>
      <c r="U180" s="93"/>
    </row>
    <row r="181" spans="1:21" x14ac:dyDescent="0.25">
      <c r="A181" s="82"/>
      <c r="B181" s="82"/>
      <c r="C181" s="82"/>
      <c r="D181" s="82"/>
      <c r="E181" s="82"/>
      <c r="F181" s="82"/>
      <c r="G181" s="82"/>
      <c r="H181" s="83"/>
      <c r="I181" s="83"/>
      <c r="J181" s="83"/>
      <c r="K181" s="83"/>
      <c r="L181" s="83"/>
      <c r="M181" s="83"/>
      <c r="N181" s="83"/>
      <c r="O181" s="83"/>
      <c r="P181" s="121" t="s">
        <v>170</v>
      </c>
      <c r="Q181" s="122"/>
      <c r="R181" s="123"/>
      <c r="S181" s="94">
        <f>S184*0.2</f>
        <v>100</v>
      </c>
      <c r="T181" s="89"/>
      <c r="U181" s="90"/>
    </row>
    <row r="182" spans="1:21" x14ac:dyDescent="0.25">
      <c r="A182" s="82"/>
      <c r="B182" s="82"/>
      <c r="C182" s="82"/>
      <c r="D182" s="82"/>
      <c r="E182" s="82"/>
      <c r="F182" s="82"/>
      <c r="G182" s="82"/>
      <c r="H182" s="83"/>
      <c r="I182" s="83"/>
      <c r="J182" s="83"/>
      <c r="K182" s="83"/>
      <c r="L182" s="83"/>
      <c r="M182" s="83"/>
      <c r="N182" s="83"/>
      <c r="O182" s="83"/>
      <c r="P182" s="121"/>
      <c r="Q182" s="122"/>
      <c r="R182" s="123"/>
      <c r="S182" s="95"/>
      <c r="T182" s="91"/>
      <c r="U182" s="92"/>
    </row>
    <row r="183" spans="1:21" ht="15.75" thickBot="1" x14ac:dyDescent="0.3">
      <c r="A183" s="82"/>
      <c r="B183" s="82"/>
      <c r="C183" s="82"/>
      <c r="D183" s="82"/>
      <c r="E183" s="82"/>
      <c r="F183" s="82"/>
      <c r="G183" s="82"/>
      <c r="H183" s="83"/>
      <c r="I183" s="83"/>
      <c r="J183" s="83"/>
      <c r="K183" s="83"/>
      <c r="L183" s="83"/>
      <c r="M183" s="83"/>
      <c r="N183" s="83"/>
      <c r="O183" s="83"/>
      <c r="P183" s="124"/>
      <c r="Q183" s="125"/>
      <c r="R183" s="126"/>
      <c r="S183" s="96"/>
      <c r="T183" s="88"/>
      <c r="U183" s="93"/>
    </row>
    <row r="184" spans="1:21" x14ac:dyDescent="0.25">
      <c r="A184" s="82"/>
      <c r="B184" s="82"/>
      <c r="C184" s="82"/>
      <c r="D184" s="82"/>
      <c r="E184" s="82"/>
      <c r="F184" s="82"/>
      <c r="G184" s="82"/>
      <c r="H184" s="83"/>
      <c r="I184" s="83"/>
      <c r="J184" s="83"/>
      <c r="K184" s="83"/>
      <c r="L184" s="83"/>
      <c r="M184" s="83"/>
      <c r="N184" s="83"/>
      <c r="O184" s="83"/>
      <c r="P184" s="121" t="s">
        <v>106</v>
      </c>
      <c r="Q184" s="122"/>
      <c r="R184" s="123"/>
      <c r="S184" s="91">
        <f>_xlfn.CEILING.MATH(IF(S172='Цена металла'!$G$6,N210*'Цена металла'!$F$6+Ландшафт!N210,IF(S172='Цена металла'!$G$7,N210*'Цена металла'!$F$7+Ландшафт!N210,IF(S172='Цена металла'!$G$8,N210*'Цена металла'!$F$8+Ландшафт!N210,IF(S172='Цена металла'!$G$9,N210*'Цена металла'!$F$9+Ландшафт!N210,IF(S172='Цена металла'!$G$10,N210*'Цена металла'!$F$10+Ландшафт!N210,))))),50)</f>
        <v>500</v>
      </c>
      <c r="T184" s="91"/>
      <c r="U184" s="92"/>
    </row>
    <row r="185" spans="1:21" x14ac:dyDescent="0.25">
      <c r="A185" s="82"/>
      <c r="B185" s="82"/>
      <c r="C185" s="82"/>
      <c r="D185" s="82"/>
      <c r="E185" s="82"/>
      <c r="F185" s="82"/>
      <c r="G185" s="82"/>
      <c r="H185" s="83"/>
      <c r="I185" s="83"/>
      <c r="J185" s="83"/>
      <c r="K185" s="83"/>
      <c r="L185" s="83"/>
      <c r="M185" s="83"/>
      <c r="N185" s="83"/>
      <c r="O185" s="83"/>
      <c r="P185" s="121"/>
      <c r="Q185" s="122"/>
      <c r="R185" s="123"/>
      <c r="S185" s="91"/>
      <c r="T185" s="91"/>
      <c r="U185" s="92"/>
    </row>
    <row r="186" spans="1:21" ht="15.75" thickBot="1" x14ac:dyDescent="0.3">
      <c r="A186" s="86" t="s">
        <v>4</v>
      </c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124"/>
      <c r="Q186" s="125"/>
      <c r="R186" s="126"/>
      <c r="S186" s="88"/>
      <c r="T186" s="88"/>
      <c r="U186" s="93"/>
    </row>
    <row r="187" spans="1:21" ht="21.95" customHeight="1" thickBot="1" x14ac:dyDescent="0.3">
      <c r="A187" s="68" t="s">
        <v>5</v>
      </c>
      <c r="B187" s="69"/>
      <c r="C187" s="69"/>
      <c r="D187" s="69"/>
      <c r="E187" s="74" t="s">
        <v>28</v>
      </c>
      <c r="F187" s="76" t="s">
        <v>6</v>
      </c>
      <c r="G187" s="77"/>
      <c r="H187" s="78"/>
      <c r="I187" s="79" t="s">
        <v>6</v>
      </c>
      <c r="J187" s="64" t="s">
        <v>10</v>
      </c>
      <c r="K187" s="65"/>
      <c r="L187" s="64" t="s">
        <v>8</v>
      </c>
      <c r="M187" s="65"/>
      <c r="N187" s="64" t="s">
        <v>7</v>
      </c>
      <c r="O187" s="65"/>
      <c r="P187" s="64" t="s">
        <v>13</v>
      </c>
      <c r="Q187" s="65"/>
      <c r="R187" s="64" t="s">
        <v>12</v>
      </c>
      <c r="S187" s="65"/>
      <c r="T187" s="64" t="s">
        <v>11</v>
      </c>
      <c r="U187" s="65"/>
    </row>
    <row r="188" spans="1:21" ht="21.95" customHeight="1" thickBot="1" x14ac:dyDescent="0.3">
      <c r="A188" s="68" t="s">
        <v>17</v>
      </c>
      <c r="B188" s="69"/>
      <c r="C188" s="70"/>
      <c r="D188" s="37" t="s">
        <v>3</v>
      </c>
      <c r="E188" s="75"/>
      <c r="F188" s="2" t="s">
        <v>14</v>
      </c>
      <c r="G188" s="2" t="s">
        <v>15</v>
      </c>
      <c r="H188" s="2" t="s">
        <v>16</v>
      </c>
      <c r="I188" s="80"/>
      <c r="J188" s="66"/>
      <c r="K188" s="67"/>
      <c r="L188" s="66"/>
      <c r="M188" s="67"/>
      <c r="N188" s="66"/>
      <c r="O188" s="67"/>
      <c r="P188" s="66"/>
      <c r="Q188" s="67"/>
      <c r="R188" s="66"/>
      <c r="S188" s="67"/>
      <c r="T188" s="66"/>
      <c r="U188" s="67"/>
    </row>
    <row r="189" spans="1:21" x14ac:dyDescent="0.25">
      <c r="A189" s="71" t="s">
        <v>80</v>
      </c>
      <c r="B189" s="72"/>
      <c r="C189" s="72"/>
      <c r="D189" s="9" t="s">
        <v>176</v>
      </c>
      <c r="E189" s="11" t="str">
        <f>IF(ISNA(VLOOKUP(A189,'Цена металла'!$B$3:$D$516,2)),"",VLOOKUP(A189,'Цена металла'!$B$3:$D$516,2,0))</f>
        <v>м.п.</v>
      </c>
      <c r="F189" s="3"/>
      <c r="G189" s="3"/>
      <c r="H189" s="7">
        <f>_xlfn.CEILING.MATH(F189*G189/1000000,0.01)</f>
        <v>0</v>
      </c>
      <c r="I189" s="36">
        <v>700</v>
      </c>
      <c r="J189" s="73">
        <v>2</v>
      </c>
      <c r="K189" s="73"/>
      <c r="L189" s="57">
        <f>IF(ISNA(VLOOKUP(A189,'Цена металла'!$B$3:$D$516,3)),"0",VLOOKUP(A189,'Цена металла'!$B$3:$D$516,3,0))</f>
        <v>32</v>
      </c>
      <c r="M189" s="57"/>
      <c r="N189" s="57">
        <f>IF(E189="м2",(_xlfn.CEILING.MATH(H189*J189*L189))*$R$3,(_xlfn.CEILING.MATH(I189*J189,500)/1000*L189)*$R$3)</f>
        <v>48</v>
      </c>
      <c r="O189" s="57"/>
      <c r="P189" s="58">
        <f>IF(E189="м2",F189*G189*J189/1000000,I189*J189/1000)</f>
        <v>1.4</v>
      </c>
      <c r="Q189" s="58"/>
      <c r="R189" s="57">
        <f>P189*L189</f>
        <v>44.8</v>
      </c>
      <c r="S189" s="59"/>
      <c r="T189" s="60">
        <f>IF(E189="м2",_xlfn.CEILING.MATH(F189*G189*J189/1000000,0.1),_xlfn.CEILING.MATH(I189*J189,500)/1000)</f>
        <v>1.5</v>
      </c>
      <c r="U189" s="61"/>
    </row>
    <row r="190" spans="1:21" x14ac:dyDescent="0.25">
      <c r="A190" s="43" t="s">
        <v>80</v>
      </c>
      <c r="B190" s="44"/>
      <c r="C190" s="44"/>
      <c r="D190" s="8" t="s">
        <v>177</v>
      </c>
      <c r="E190" s="11" t="str">
        <f>IF(ISNA(VLOOKUP(A190,'Цена металла'!$B$3:$D$516,2)),"",VLOOKUP(A190,'Цена металла'!$B$3:$D$516,2,0))</f>
        <v>м.п.</v>
      </c>
      <c r="F190" s="4"/>
      <c r="G190" s="4"/>
      <c r="H190" s="7">
        <f t="shared" ref="H190:H209" si="20">_xlfn.CEILING.MATH(F190*G190/1000000,0.01)</f>
        <v>0</v>
      </c>
      <c r="I190" s="36">
        <v>1000</v>
      </c>
      <c r="J190" s="62">
        <v>1</v>
      </c>
      <c r="K190" s="62"/>
      <c r="L190" s="57">
        <f>IF(ISNA(VLOOKUP(A190,'Цена металла'!$B$3:$D$516,3)),"0",VLOOKUP(A190,'Цена металла'!$B$3:$D$516,3,0))</f>
        <v>32</v>
      </c>
      <c r="M190" s="57"/>
      <c r="N190" s="97">
        <f>IF(E190="м2",(_xlfn.CEILING.MATH(H190*J190*L190))*$R$3,(_xlfn.CEILING.MATH(I190*J190,500)/1000*L190)*$R$3)</f>
        <v>32</v>
      </c>
      <c r="O190" s="98"/>
      <c r="P190" s="99">
        <f>IF(E190="м2",F190*G190*J190/1000000,I190*J190/1000)</f>
        <v>1</v>
      </c>
      <c r="Q190" s="100"/>
      <c r="R190" s="97">
        <f t="shared" ref="R190:R209" si="21">P190*L190</f>
        <v>32</v>
      </c>
      <c r="S190" s="101"/>
      <c r="T190" s="102">
        <f>IF(E190="м2",_xlfn.CEILING.MATH(F190*G190*J190/1000000,0.1),_xlfn.CEILING.MATH(I190*J190,500)/1000)</f>
        <v>1</v>
      </c>
      <c r="U190" s="103"/>
    </row>
    <row r="191" spans="1:21" x14ac:dyDescent="0.25">
      <c r="A191" s="43" t="s">
        <v>80</v>
      </c>
      <c r="B191" s="44"/>
      <c r="C191" s="44"/>
      <c r="D191" s="8" t="s">
        <v>178</v>
      </c>
      <c r="E191" s="11" t="str">
        <f>IF(ISNA(VLOOKUP(A191,'Цена металла'!$B$3:$D$516,2)),"",VLOOKUP(A191,'Цена металла'!$B$3:$D$516,2,0))</f>
        <v>м.п.</v>
      </c>
      <c r="F191" s="4"/>
      <c r="G191" s="4"/>
      <c r="H191" s="7">
        <f t="shared" si="20"/>
        <v>0</v>
      </c>
      <c r="I191" s="36">
        <v>800</v>
      </c>
      <c r="J191" s="62">
        <v>1</v>
      </c>
      <c r="K191" s="62"/>
      <c r="L191" s="57">
        <f>IF(ISNA(VLOOKUP(A191,'Цена металла'!$B$3:$D$516,3)),"0",VLOOKUP(A191,'Цена металла'!$B$3:$D$516,3,0))</f>
        <v>32</v>
      </c>
      <c r="M191" s="57"/>
      <c r="N191" s="97">
        <f>IF(E191="м2",(_xlfn.CEILING.MATH(H191*J191*L191))*$R$3,(_xlfn.CEILING.MATH(I191*J191,500)/1000*L191)*$R$3)</f>
        <v>32</v>
      </c>
      <c r="O191" s="98"/>
      <c r="P191" s="99">
        <f>IF(E191="м2",F191*G191*J191/1000000,I191*J191/1000)</f>
        <v>0.8</v>
      </c>
      <c r="Q191" s="100"/>
      <c r="R191" s="97">
        <f t="shared" si="21"/>
        <v>25.6</v>
      </c>
      <c r="S191" s="101"/>
      <c r="T191" s="102">
        <f>IF(E191="м2",_xlfn.CEILING.MATH(F191*G191*J191/1000000,0.1),_xlfn.CEILING.MATH(I191*J191,500)/1000)</f>
        <v>1</v>
      </c>
      <c r="U191" s="103"/>
    </row>
    <row r="192" spans="1:21" x14ac:dyDescent="0.25">
      <c r="A192" s="43" t="s">
        <v>96</v>
      </c>
      <c r="B192" s="44"/>
      <c r="C192" s="44"/>
      <c r="D192" s="8" t="s">
        <v>118</v>
      </c>
      <c r="E192" s="11" t="str">
        <f>IF(ISNA(VLOOKUP(A192,'Цена металла'!$B$3:$D$516,2)),"",VLOOKUP(A192,'Цена металла'!$B$3:$D$516,2,0))</f>
        <v>м.п.</v>
      </c>
      <c r="F192" s="4"/>
      <c r="G192" s="4"/>
      <c r="H192" s="7">
        <f t="shared" si="20"/>
        <v>0</v>
      </c>
      <c r="I192" s="36">
        <v>500</v>
      </c>
      <c r="J192" s="62">
        <v>5</v>
      </c>
      <c r="K192" s="62"/>
      <c r="L192" s="57">
        <f>IF(ISNA(VLOOKUP(A192,'Цена металла'!$B$3:$D$516,3)),"0",VLOOKUP(A192,'Цена металла'!$B$3:$D$516,3,0))</f>
        <v>15</v>
      </c>
      <c r="M192" s="57"/>
      <c r="N192" s="97">
        <f>IF(E192="м2",(_xlfn.CEILING.MATH(H192*J192*L192))*$R$3,(_xlfn.CEILING.MATH(I192*J192,500)/1000*L192)*$R$3)</f>
        <v>37.5</v>
      </c>
      <c r="O192" s="98"/>
      <c r="P192" s="99">
        <f>IF(E192="м2",F192*G192*J192/1000000,I192*J192/1000)</f>
        <v>2.5</v>
      </c>
      <c r="Q192" s="100"/>
      <c r="R192" s="97">
        <f t="shared" si="21"/>
        <v>37.5</v>
      </c>
      <c r="S192" s="101"/>
      <c r="T192" s="102">
        <f>IF(E192="м2",_xlfn.CEILING.MATH(F192*G192*J192/1000000,0.1),_xlfn.CEILING.MATH(I192*J192,500)/1000)</f>
        <v>2.5</v>
      </c>
      <c r="U192" s="103"/>
    </row>
    <row r="193" spans="1:21" x14ac:dyDescent="0.25">
      <c r="A193" s="43" t="s">
        <v>96</v>
      </c>
      <c r="B193" s="44"/>
      <c r="C193" s="44"/>
      <c r="D193" s="8" t="s">
        <v>179</v>
      </c>
      <c r="E193" s="11" t="str">
        <f>IF(ISNA(VLOOKUP(A193,'Цена металла'!$B$3:$D$516,2)),"",VLOOKUP(A193,'Цена металла'!$B$3:$D$516,2,0))</f>
        <v>м.п.</v>
      </c>
      <c r="F193" s="4"/>
      <c r="G193" s="4"/>
      <c r="H193" s="7">
        <f t="shared" si="20"/>
        <v>0</v>
      </c>
      <c r="I193" s="36">
        <v>1200</v>
      </c>
      <c r="J193" s="62">
        <v>2</v>
      </c>
      <c r="K193" s="62"/>
      <c r="L193" s="57">
        <f>IF(ISNA(VLOOKUP(A193,'Цена металла'!$B$3:$D$516,3)),"0",VLOOKUP(A193,'Цена металла'!$B$3:$D$516,3,0))</f>
        <v>15</v>
      </c>
      <c r="M193" s="57"/>
      <c r="N193" s="97">
        <f>IF(E193="м2",(_xlfn.CEILING.MATH(H193*J193*L193))*$R$3,(_xlfn.CEILING.MATH(I193*J193,500)/1000*L193)*$R$3)</f>
        <v>37.5</v>
      </c>
      <c r="O193" s="98"/>
      <c r="P193" s="99">
        <f>IF(E193="м2",F193*G193*J193/1000000,I193*J193/1000)</f>
        <v>2.4</v>
      </c>
      <c r="Q193" s="100"/>
      <c r="R193" s="97">
        <f t="shared" si="21"/>
        <v>36</v>
      </c>
      <c r="S193" s="101"/>
      <c r="T193" s="102">
        <f>IF(E193="м2",_xlfn.CEILING.MATH(F193*G193*J193/1000000,0.1),_xlfn.CEILING.MATH(I193*J193,500)/1000)</f>
        <v>2.5</v>
      </c>
      <c r="U193" s="103"/>
    </row>
    <row r="194" spans="1:21" x14ac:dyDescent="0.25">
      <c r="A194" s="43" t="s">
        <v>120</v>
      </c>
      <c r="B194" s="44"/>
      <c r="C194" s="44"/>
      <c r="D194" s="8"/>
      <c r="E194" s="11" t="str">
        <f>IF(ISNA(VLOOKUP(A194,'Цена металла'!$B$3:$D$516,2)),"",VLOOKUP(A194,'Цена металла'!$B$3:$D$516,2,0))</f>
        <v>м2</v>
      </c>
      <c r="F194" s="5">
        <v>1000</v>
      </c>
      <c r="G194" s="5">
        <v>1000</v>
      </c>
      <c r="H194" s="7">
        <f t="shared" si="20"/>
        <v>1</v>
      </c>
      <c r="I194" s="8"/>
      <c r="J194" s="63"/>
      <c r="K194" s="63"/>
      <c r="L194" s="57">
        <f>IF(ISNA(VLOOKUP(A194,'Цена металла'!$B$3:$D$516,3)),"0",VLOOKUP(A194,'Цена металла'!$B$3:$D$516,3,0))</f>
        <v>100</v>
      </c>
      <c r="M194" s="57"/>
      <c r="N194" s="97">
        <f>IF(E194="м2",(_xlfn.CEILING.MATH(H194*J194*L194))*$R$3,(_xlfn.CEILING.MATH(#REF!*J194,500)/1000*L194)*$R$3)</f>
        <v>0</v>
      </c>
      <c r="O194" s="98"/>
      <c r="P194" s="99">
        <f>IF(E194="м2",F194*G194*J194/1000000,#REF!*J194/1000)</f>
        <v>0</v>
      </c>
      <c r="Q194" s="100"/>
      <c r="R194" s="97">
        <f t="shared" si="21"/>
        <v>0</v>
      </c>
      <c r="S194" s="101"/>
      <c r="T194" s="102">
        <f>IF(E194="м2",_xlfn.CEILING.MATH(F194*G194*J194/1000000,0.1),_xlfn.CEILING.MATH(#REF!*J194,500)/1000)</f>
        <v>0</v>
      </c>
      <c r="U194" s="103"/>
    </row>
    <row r="195" spans="1:21" x14ac:dyDescent="0.25">
      <c r="A195" s="43"/>
      <c r="B195" s="44"/>
      <c r="C195" s="44"/>
      <c r="D195" s="10"/>
      <c r="E195" s="11" t="str">
        <f>IF(ISNA(VLOOKUP(A195,'Цена металла'!$B$3:$D$516,2)),"",VLOOKUP(A195,'Цена металла'!$B$3:$D$516,2,0))</f>
        <v/>
      </c>
      <c r="F195" s="5"/>
      <c r="G195" s="5"/>
      <c r="H195" s="7">
        <f t="shared" si="20"/>
        <v>0</v>
      </c>
      <c r="I195" s="36"/>
      <c r="J195" s="62"/>
      <c r="K195" s="62"/>
      <c r="L195" s="57" t="str">
        <f>IF(ISNA(VLOOKUP(A195,'Цена металла'!$B$3:$D$516,3)),"0",VLOOKUP(A195,'Цена металла'!$B$3:$D$516,3,0))</f>
        <v>0</v>
      </c>
      <c r="M195" s="57"/>
      <c r="N195" s="97">
        <f t="shared" ref="N195:N209" si="22">IF(E195="м2",(_xlfn.CEILING.MATH(H195*J195*L195))*$R$3,(_xlfn.CEILING.MATH(I195*J195,500)/1000*L195)*$R$3)</f>
        <v>0</v>
      </c>
      <c r="O195" s="98"/>
      <c r="P195" s="99">
        <f t="shared" ref="P195:P209" si="23">IF(E195="м2",F195*G195*J195/1000000,I195*J195/1000)</f>
        <v>0</v>
      </c>
      <c r="Q195" s="100"/>
      <c r="R195" s="97">
        <f t="shared" si="21"/>
        <v>0</v>
      </c>
      <c r="S195" s="101"/>
      <c r="T195" s="102">
        <f t="shared" ref="T195:T209" si="24">IF(E195="м2",_xlfn.CEILING.MATH(F195*G195*J195/1000000,0.1),_xlfn.CEILING.MATH(I195*J195,500)/1000)</f>
        <v>0</v>
      </c>
      <c r="U195" s="103"/>
    </row>
    <row r="196" spans="1:21" x14ac:dyDescent="0.25">
      <c r="A196" s="43"/>
      <c r="B196" s="44"/>
      <c r="C196" s="44"/>
      <c r="D196" s="8"/>
      <c r="E196" s="11" t="str">
        <f>IF(ISNA(VLOOKUP(A196,'Цена металла'!$B$3:$D$516,2)),"",VLOOKUP(A196,'Цена металла'!$B$3:$D$516,2,0))</f>
        <v/>
      </c>
      <c r="F196" s="4"/>
      <c r="G196" s="4"/>
      <c r="H196" s="7">
        <f t="shared" si="20"/>
        <v>0</v>
      </c>
      <c r="I196" s="36"/>
      <c r="J196" s="62"/>
      <c r="K196" s="62"/>
      <c r="L196" s="57" t="str">
        <f>IF(ISNA(VLOOKUP(A196,'Цена металла'!$B$3:$D$516,3)),"0",VLOOKUP(A196,'Цена металла'!$B$3:$D$516,3,0))</f>
        <v>0</v>
      </c>
      <c r="M196" s="57"/>
      <c r="N196" s="97">
        <f t="shared" si="22"/>
        <v>0</v>
      </c>
      <c r="O196" s="98"/>
      <c r="P196" s="99">
        <f t="shared" si="23"/>
        <v>0</v>
      </c>
      <c r="Q196" s="100"/>
      <c r="R196" s="97">
        <f t="shared" si="21"/>
        <v>0</v>
      </c>
      <c r="S196" s="101"/>
      <c r="T196" s="102">
        <f t="shared" si="24"/>
        <v>0</v>
      </c>
      <c r="U196" s="103"/>
    </row>
    <row r="197" spans="1:21" x14ac:dyDescent="0.25">
      <c r="A197" s="43"/>
      <c r="B197" s="44"/>
      <c r="C197" s="44"/>
      <c r="E197" s="11" t="str">
        <f>IF(ISNA(VLOOKUP(A197,'Цена металла'!$B$3:$D$116,2)),"",VLOOKUP(A197,'Цена металла'!$B$3:$D$116,2,0))</f>
        <v/>
      </c>
      <c r="F197" s="4"/>
      <c r="G197" s="4"/>
      <c r="H197" s="7">
        <f t="shared" si="20"/>
        <v>0</v>
      </c>
      <c r="I197" s="36"/>
      <c r="J197" s="62"/>
      <c r="K197" s="62"/>
      <c r="L197" s="57" t="str">
        <f>IF(ISNA(VLOOKUP(A197,'Цена металла'!$B$3:$D$516,3)),"0",VLOOKUP(A197,'Цена металла'!$B$3:$D$516,3,0))</f>
        <v>0</v>
      </c>
      <c r="M197" s="57"/>
      <c r="N197" s="97">
        <f t="shared" si="22"/>
        <v>0</v>
      </c>
      <c r="O197" s="98"/>
      <c r="P197" s="99">
        <f t="shared" si="23"/>
        <v>0</v>
      </c>
      <c r="Q197" s="100"/>
      <c r="R197" s="97">
        <f t="shared" si="21"/>
        <v>0</v>
      </c>
      <c r="S197" s="101"/>
      <c r="T197" s="102">
        <f t="shared" si="24"/>
        <v>0</v>
      </c>
      <c r="U197" s="103"/>
    </row>
    <row r="198" spans="1:21" x14ac:dyDescent="0.25">
      <c r="A198" s="43"/>
      <c r="B198" s="44"/>
      <c r="C198" s="44"/>
      <c r="D198" s="8"/>
      <c r="E198" s="11" t="str">
        <f>IF(ISNA(VLOOKUP(A198,'Цена металла'!$B$3:$D$116,2)),"",VLOOKUP(A198,'Цена металла'!$B$3:$D$116,2,0))</f>
        <v/>
      </c>
      <c r="F198" s="4"/>
      <c r="G198" s="4"/>
      <c r="H198" s="7">
        <f t="shared" si="20"/>
        <v>0</v>
      </c>
      <c r="I198" s="36"/>
      <c r="J198" s="62"/>
      <c r="K198" s="62"/>
      <c r="L198" s="57" t="str">
        <f>IF(ISNA(VLOOKUP(A198,'Цена металла'!$B$3:$D$516,3)),"0",VLOOKUP(A198,'Цена металла'!$B$3:$D$516,3,0))</f>
        <v>0</v>
      </c>
      <c r="M198" s="57"/>
      <c r="N198" s="97">
        <f t="shared" si="22"/>
        <v>0</v>
      </c>
      <c r="O198" s="98"/>
      <c r="P198" s="99">
        <f t="shared" si="23"/>
        <v>0</v>
      </c>
      <c r="Q198" s="100"/>
      <c r="R198" s="97">
        <f t="shared" si="21"/>
        <v>0</v>
      </c>
      <c r="S198" s="101"/>
      <c r="T198" s="102">
        <f t="shared" si="24"/>
        <v>0</v>
      </c>
      <c r="U198" s="103"/>
    </row>
    <row r="199" spans="1:21" x14ac:dyDescent="0.25">
      <c r="A199" s="43"/>
      <c r="B199" s="44"/>
      <c r="C199" s="44"/>
      <c r="D199" s="8"/>
      <c r="E199" s="11" t="str">
        <f>IF(ISNA(VLOOKUP(A199,'Цена металла'!$B$3:$D$116,2)),"",VLOOKUP(A199,'Цена металла'!$B$3:$D$116,2,0))</f>
        <v/>
      </c>
      <c r="F199" s="4"/>
      <c r="G199" s="4"/>
      <c r="H199" s="7">
        <f t="shared" si="20"/>
        <v>0</v>
      </c>
      <c r="I199" s="36"/>
      <c r="J199" s="62"/>
      <c r="K199" s="62"/>
      <c r="L199" s="57" t="str">
        <f>IF(ISNA(VLOOKUP(A199,'Цена металла'!$B$3:$D$516,3)),"0",VLOOKUP(A199,'Цена металла'!$B$3:$D$516,3,0))</f>
        <v>0</v>
      </c>
      <c r="M199" s="57"/>
      <c r="N199" s="97">
        <f t="shared" si="22"/>
        <v>0</v>
      </c>
      <c r="O199" s="98"/>
      <c r="P199" s="99">
        <f t="shared" si="23"/>
        <v>0</v>
      </c>
      <c r="Q199" s="100"/>
      <c r="R199" s="97">
        <f t="shared" si="21"/>
        <v>0</v>
      </c>
      <c r="S199" s="101"/>
      <c r="T199" s="102">
        <f t="shared" si="24"/>
        <v>0</v>
      </c>
      <c r="U199" s="103"/>
    </row>
    <row r="200" spans="1:21" x14ac:dyDescent="0.25">
      <c r="A200" s="43"/>
      <c r="B200" s="44"/>
      <c r="C200" s="44"/>
      <c r="D200" s="8"/>
      <c r="E200" s="11" t="str">
        <f>IF(ISNA(VLOOKUP(A200,'Цена металла'!$B$3:$D$116,2)),"",VLOOKUP(A200,'Цена металла'!$B$3:$D$116,2,0))</f>
        <v/>
      </c>
      <c r="F200" s="4"/>
      <c r="G200" s="4"/>
      <c r="H200" s="7">
        <f t="shared" si="20"/>
        <v>0</v>
      </c>
      <c r="I200" s="36"/>
      <c r="J200" s="62"/>
      <c r="K200" s="62"/>
      <c r="L200" s="57" t="str">
        <f>IF(ISNA(VLOOKUP(A200,'Цена металла'!$B$3:$D$516,3)),"0",VLOOKUP(A200,'Цена металла'!$B$3:$D$516,3,0))</f>
        <v>0</v>
      </c>
      <c r="M200" s="57"/>
      <c r="N200" s="97">
        <f t="shared" si="22"/>
        <v>0</v>
      </c>
      <c r="O200" s="98"/>
      <c r="P200" s="99">
        <f t="shared" si="23"/>
        <v>0</v>
      </c>
      <c r="Q200" s="100"/>
      <c r="R200" s="97">
        <f t="shared" si="21"/>
        <v>0</v>
      </c>
      <c r="S200" s="101"/>
      <c r="T200" s="102">
        <f t="shared" si="24"/>
        <v>0</v>
      </c>
      <c r="U200" s="103"/>
    </row>
    <row r="201" spans="1:21" x14ac:dyDescent="0.25">
      <c r="A201" s="43"/>
      <c r="B201" s="44"/>
      <c r="C201" s="44"/>
      <c r="D201" s="8"/>
      <c r="E201" s="11" t="str">
        <f>IF(ISNA(VLOOKUP(A201,'Цена металла'!$B$3:$D$116,2)),"",VLOOKUP(A201,'Цена металла'!$B$3:$D$116,2,0))</f>
        <v/>
      </c>
      <c r="F201" s="4"/>
      <c r="G201" s="4"/>
      <c r="H201" s="7">
        <f t="shared" si="20"/>
        <v>0</v>
      </c>
      <c r="I201" s="36"/>
      <c r="J201" s="62"/>
      <c r="K201" s="62"/>
      <c r="L201" s="57" t="str">
        <f>IF(ISNA(VLOOKUP(A201,'Цена металла'!$B$3:$D$516,3)),"0",VLOOKUP(A201,'Цена металла'!$B$3:$D$516,3,0))</f>
        <v>0</v>
      </c>
      <c r="M201" s="57"/>
      <c r="N201" s="97">
        <f t="shared" si="22"/>
        <v>0</v>
      </c>
      <c r="O201" s="98"/>
      <c r="P201" s="99">
        <f t="shared" si="23"/>
        <v>0</v>
      </c>
      <c r="Q201" s="100"/>
      <c r="R201" s="97">
        <f t="shared" si="21"/>
        <v>0</v>
      </c>
      <c r="S201" s="101"/>
      <c r="T201" s="102">
        <f t="shared" si="24"/>
        <v>0</v>
      </c>
      <c r="U201" s="103"/>
    </row>
    <row r="202" spans="1:21" x14ac:dyDescent="0.25">
      <c r="A202" s="43"/>
      <c r="B202" s="44"/>
      <c r="C202" s="44"/>
      <c r="D202" s="8"/>
      <c r="E202" s="11" t="str">
        <f>IF(ISNA(VLOOKUP(A202,'Цена металла'!$B$3:$D$116,2)),"",VLOOKUP(A202,'Цена металла'!$B$3:$D$116,2,0))</f>
        <v/>
      </c>
      <c r="F202" s="4"/>
      <c r="G202" s="4"/>
      <c r="H202" s="7">
        <f t="shared" si="20"/>
        <v>0</v>
      </c>
      <c r="I202" s="36"/>
      <c r="J202" s="62"/>
      <c r="K202" s="62"/>
      <c r="L202" s="57" t="str">
        <f>IF(ISNA(VLOOKUP(A202,'Цена металла'!$B$3:$D$516,3)),"0",VLOOKUP(A202,'Цена металла'!$B$3:$D$516,3,0))</f>
        <v>0</v>
      </c>
      <c r="M202" s="57"/>
      <c r="N202" s="97">
        <f t="shared" si="22"/>
        <v>0</v>
      </c>
      <c r="O202" s="98"/>
      <c r="P202" s="99">
        <f t="shared" si="23"/>
        <v>0</v>
      </c>
      <c r="Q202" s="100"/>
      <c r="R202" s="97">
        <f t="shared" si="21"/>
        <v>0</v>
      </c>
      <c r="S202" s="101"/>
      <c r="T202" s="102">
        <f t="shared" si="24"/>
        <v>0</v>
      </c>
      <c r="U202" s="103"/>
    </row>
    <row r="203" spans="1:21" x14ac:dyDescent="0.25">
      <c r="A203" s="43"/>
      <c r="B203" s="44"/>
      <c r="C203" s="44"/>
      <c r="D203" s="8"/>
      <c r="E203" s="11" t="str">
        <f>IF(ISNA(VLOOKUP(A203,'Цена металла'!$B$3:$D$116,2)),"",VLOOKUP(A203,'Цена металла'!$B$3:$D$116,2,0))</f>
        <v/>
      </c>
      <c r="F203" s="4"/>
      <c r="G203" s="4"/>
      <c r="H203" s="7">
        <f t="shared" si="20"/>
        <v>0</v>
      </c>
      <c r="I203" s="36"/>
      <c r="J203" s="62"/>
      <c r="K203" s="62"/>
      <c r="L203" s="57" t="str">
        <f>IF(ISNA(VLOOKUP(A203,'Цена металла'!$B$3:$D$516,3)),"0",VLOOKUP(A203,'Цена металла'!$B$3:$D$516,3,0))</f>
        <v>0</v>
      </c>
      <c r="M203" s="57"/>
      <c r="N203" s="97">
        <f t="shared" si="22"/>
        <v>0</v>
      </c>
      <c r="O203" s="98"/>
      <c r="P203" s="99">
        <f t="shared" si="23"/>
        <v>0</v>
      </c>
      <c r="Q203" s="100"/>
      <c r="R203" s="97">
        <f t="shared" si="21"/>
        <v>0</v>
      </c>
      <c r="S203" s="101"/>
      <c r="T203" s="102">
        <f t="shared" si="24"/>
        <v>0</v>
      </c>
      <c r="U203" s="103"/>
    </row>
    <row r="204" spans="1:21" x14ac:dyDescent="0.25">
      <c r="A204" s="43"/>
      <c r="B204" s="44"/>
      <c r="C204" s="44"/>
      <c r="D204" s="8"/>
      <c r="E204" s="11" t="str">
        <f>IF(ISNA(VLOOKUP(A204,'Цена металла'!$B$3:$D$116,2)),"",VLOOKUP(A204,'Цена металла'!$B$3:$D$116,2,0))</f>
        <v/>
      </c>
      <c r="F204" s="4"/>
      <c r="G204" s="4"/>
      <c r="H204" s="7">
        <f t="shared" si="20"/>
        <v>0</v>
      </c>
      <c r="I204" s="36"/>
      <c r="J204" s="62"/>
      <c r="K204" s="62"/>
      <c r="L204" s="57" t="str">
        <f>IF(ISNA(VLOOKUP(A204,'Цена металла'!$B$3:$D$516,3)),"0",VLOOKUP(A204,'Цена металла'!$B$3:$D$516,3,0))</f>
        <v>0</v>
      </c>
      <c r="M204" s="57"/>
      <c r="N204" s="97">
        <f t="shared" si="22"/>
        <v>0</v>
      </c>
      <c r="O204" s="98"/>
      <c r="P204" s="99">
        <f t="shared" si="23"/>
        <v>0</v>
      </c>
      <c r="Q204" s="100"/>
      <c r="R204" s="97">
        <f t="shared" si="21"/>
        <v>0</v>
      </c>
      <c r="S204" s="101"/>
      <c r="T204" s="102">
        <f t="shared" si="24"/>
        <v>0</v>
      </c>
      <c r="U204" s="103"/>
    </row>
    <row r="205" spans="1:21" x14ac:dyDescent="0.25">
      <c r="A205" s="43"/>
      <c r="B205" s="44"/>
      <c r="C205" s="44"/>
      <c r="D205" s="8"/>
      <c r="E205" s="11" t="str">
        <f>IF(ISNA(VLOOKUP(A205,'Цена металла'!$B$3:$D$116,2)),"",VLOOKUP(A205,'Цена металла'!$B$3:$D$116,2,0))</f>
        <v/>
      </c>
      <c r="F205" s="4"/>
      <c r="G205" s="4"/>
      <c r="H205" s="7">
        <f t="shared" si="20"/>
        <v>0</v>
      </c>
      <c r="I205" s="36"/>
      <c r="J205" s="62"/>
      <c r="K205" s="62"/>
      <c r="L205" s="57" t="str">
        <f>IF(ISNA(VLOOKUP(A205,'Цена металла'!$B$3:$D$516,3)),"0",VLOOKUP(A205,'Цена металла'!$B$3:$D$516,3,0))</f>
        <v>0</v>
      </c>
      <c r="M205" s="57"/>
      <c r="N205" s="97">
        <f t="shared" si="22"/>
        <v>0</v>
      </c>
      <c r="O205" s="98"/>
      <c r="P205" s="99">
        <f t="shared" si="23"/>
        <v>0</v>
      </c>
      <c r="Q205" s="100"/>
      <c r="R205" s="97">
        <f t="shared" si="21"/>
        <v>0</v>
      </c>
      <c r="S205" s="101"/>
      <c r="T205" s="102">
        <f t="shared" si="24"/>
        <v>0</v>
      </c>
      <c r="U205" s="103"/>
    </row>
    <row r="206" spans="1:21" x14ac:dyDescent="0.25">
      <c r="A206" s="43"/>
      <c r="B206" s="44"/>
      <c r="C206" s="44"/>
      <c r="D206" s="8"/>
      <c r="E206" s="11" t="str">
        <f>IF(ISNA(VLOOKUP(A206,'Цена металла'!$B$3:$D$116,2)),"",VLOOKUP(A206,'Цена металла'!$B$3:$D$116,2,0))</f>
        <v/>
      </c>
      <c r="F206" s="4"/>
      <c r="G206" s="4"/>
      <c r="H206" s="7">
        <f t="shared" si="20"/>
        <v>0</v>
      </c>
      <c r="I206" s="36"/>
      <c r="J206" s="62"/>
      <c r="K206" s="62"/>
      <c r="L206" s="57" t="str">
        <f>IF(ISNA(VLOOKUP(A206,'Цена металла'!$B$3:$D$516,3)),"0",VLOOKUP(A206,'Цена металла'!$B$3:$D$516,3,0))</f>
        <v>0</v>
      </c>
      <c r="M206" s="57"/>
      <c r="N206" s="97">
        <f t="shared" si="22"/>
        <v>0</v>
      </c>
      <c r="O206" s="98"/>
      <c r="P206" s="99">
        <f t="shared" si="23"/>
        <v>0</v>
      </c>
      <c r="Q206" s="100"/>
      <c r="R206" s="97">
        <f t="shared" si="21"/>
        <v>0</v>
      </c>
      <c r="S206" s="101"/>
      <c r="T206" s="102">
        <f t="shared" si="24"/>
        <v>0</v>
      </c>
      <c r="U206" s="103"/>
    </row>
    <row r="207" spans="1:21" x14ac:dyDescent="0.25">
      <c r="A207" s="43"/>
      <c r="B207" s="44"/>
      <c r="C207" s="44"/>
      <c r="D207" s="8"/>
      <c r="E207" s="11" t="str">
        <f>IF(ISNA(VLOOKUP(A207,'Цена металла'!$B$3:$D$116,2)),"",VLOOKUP(A207,'Цена металла'!$B$3:$D$116,2,0))</f>
        <v/>
      </c>
      <c r="F207" s="4"/>
      <c r="G207" s="4"/>
      <c r="H207" s="7">
        <f t="shared" si="20"/>
        <v>0</v>
      </c>
      <c r="I207" s="36"/>
      <c r="J207" s="62"/>
      <c r="K207" s="62"/>
      <c r="L207" s="57" t="str">
        <f>IF(ISNA(VLOOKUP(A207,'Цена металла'!$B$3:$D$516,3)),"0",VLOOKUP(A207,'Цена металла'!$B$3:$D$516,3,0))</f>
        <v>0</v>
      </c>
      <c r="M207" s="57"/>
      <c r="N207" s="97">
        <f t="shared" si="22"/>
        <v>0</v>
      </c>
      <c r="O207" s="98"/>
      <c r="P207" s="99">
        <f t="shared" si="23"/>
        <v>0</v>
      </c>
      <c r="Q207" s="100"/>
      <c r="R207" s="97">
        <f t="shared" si="21"/>
        <v>0</v>
      </c>
      <c r="S207" s="101"/>
      <c r="T207" s="102">
        <f t="shared" si="24"/>
        <v>0</v>
      </c>
      <c r="U207" s="103"/>
    </row>
    <row r="208" spans="1:21" x14ac:dyDescent="0.25">
      <c r="A208" s="43"/>
      <c r="B208" s="44"/>
      <c r="C208" s="44"/>
      <c r="D208" s="8"/>
      <c r="E208" s="11" t="str">
        <f>IF(ISNA(VLOOKUP(A208,'Цена металла'!$B$3:$D$116,2)),"",VLOOKUP(A208,'Цена металла'!$B$3:$D$116,2,0))</f>
        <v/>
      </c>
      <c r="F208" s="4"/>
      <c r="G208" s="4"/>
      <c r="H208" s="7">
        <f t="shared" si="20"/>
        <v>0</v>
      </c>
      <c r="I208" s="36"/>
      <c r="J208" s="62"/>
      <c r="K208" s="62"/>
      <c r="L208" s="57" t="str">
        <f>IF(ISNA(VLOOKUP(A208,'Цена металла'!$B$3:$D$516,3)),"0",VLOOKUP(A208,'Цена металла'!$B$3:$D$516,3,0))</f>
        <v>0</v>
      </c>
      <c r="M208" s="57"/>
      <c r="N208" s="97">
        <f t="shared" si="22"/>
        <v>0</v>
      </c>
      <c r="O208" s="98"/>
      <c r="P208" s="99">
        <f t="shared" si="23"/>
        <v>0</v>
      </c>
      <c r="Q208" s="100"/>
      <c r="R208" s="97">
        <f t="shared" si="21"/>
        <v>0</v>
      </c>
      <c r="S208" s="101"/>
      <c r="T208" s="102">
        <f t="shared" si="24"/>
        <v>0</v>
      </c>
      <c r="U208" s="103"/>
    </row>
    <row r="209" spans="1:21" ht="15.75" thickBot="1" x14ac:dyDescent="0.3">
      <c r="A209" s="43"/>
      <c r="B209" s="44"/>
      <c r="C209" s="44"/>
      <c r="D209" s="15"/>
      <c r="E209" s="11" t="str">
        <f>IF(ISNA(VLOOKUP(A209,'Цена металла'!$B$3:$D$116,2)),"",VLOOKUP(A209,'Цена металла'!$B$3:$D$116,2,0))</f>
        <v/>
      </c>
      <c r="F209" s="6"/>
      <c r="G209" s="6"/>
      <c r="H209" s="7">
        <f t="shared" si="20"/>
        <v>0</v>
      </c>
      <c r="I209" s="36"/>
      <c r="J209" s="56"/>
      <c r="K209" s="56"/>
      <c r="L209" s="57" t="str">
        <f>IF(ISNA(VLOOKUP(A209,'Цена металла'!$B$3:$D$516,3)),"0",VLOOKUP(A209,'Цена металла'!$B$3:$D$516,3,0))</f>
        <v>0</v>
      </c>
      <c r="M209" s="57"/>
      <c r="N209" s="104">
        <f t="shared" si="22"/>
        <v>0</v>
      </c>
      <c r="O209" s="105"/>
      <c r="P209" s="106">
        <f t="shared" si="23"/>
        <v>0</v>
      </c>
      <c r="Q209" s="107"/>
      <c r="R209" s="104">
        <f t="shared" si="21"/>
        <v>0</v>
      </c>
      <c r="S209" s="108"/>
      <c r="T209" s="102">
        <f t="shared" si="24"/>
        <v>0</v>
      </c>
      <c r="U209" s="103"/>
    </row>
    <row r="210" spans="1:21" ht="18.75" thickBot="1" x14ac:dyDescent="0.3">
      <c r="A210" s="45"/>
      <c r="B210" s="46"/>
      <c r="C210" s="46"/>
      <c r="D210" s="47"/>
      <c r="E210" s="12"/>
      <c r="F210" s="48"/>
      <c r="G210" s="49"/>
      <c r="H210" s="50"/>
      <c r="I210" s="13"/>
      <c r="J210" s="48"/>
      <c r="K210" s="50"/>
      <c r="L210" s="51"/>
      <c r="M210" s="52"/>
      <c r="N210" s="41">
        <f>SUM(N189:O209)</f>
        <v>187</v>
      </c>
      <c r="O210" s="53"/>
      <c r="P210" s="54"/>
      <c r="Q210" s="55"/>
      <c r="R210" s="41">
        <f>SUM(R189:S209)</f>
        <v>175.9</v>
      </c>
      <c r="S210" s="42"/>
      <c r="T210" s="16"/>
      <c r="U210" s="17"/>
    </row>
    <row r="212" spans="1:21" x14ac:dyDescent="0.25">
      <c r="A212" s="86" t="s">
        <v>0</v>
      </c>
      <c r="B212" s="86"/>
      <c r="C212" s="86"/>
      <c r="D212" s="86" t="s">
        <v>183</v>
      </c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</row>
    <row r="213" spans="1:21" ht="15.75" thickBot="1" x14ac:dyDescent="0.3">
      <c r="A213" s="86" t="s">
        <v>1</v>
      </c>
      <c r="B213" s="86"/>
      <c r="C213" s="86"/>
      <c r="D213" s="86" t="s">
        <v>175</v>
      </c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</row>
    <row r="214" spans="1:21" ht="15.75" thickBot="1" x14ac:dyDescent="0.3">
      <c r="A214" s="82" t="s">
        <v>2</v>
      </c>
      <c r="B214" s="82"/>
      <c r="C214" s="82"/>
      <c r="D214" s="82"/>
      <c r="E214" s="82"/>
      <c r="F214" s="82"/>
      <c r="G214" s="35"/>
      <c r="H214" s="82" t="s">
        <v>3</v>
      </c>
      <c r="I214" s="82"/>
      <c r="J214" s="82"/>
      <c r="K214" s="82"/>
      <c r="L214" s="82"/>
      <c r="M214" s="82"/>
      <c r="N214" s="82"/>
      <c r="O214" s="82"/>
      <c r="P214" s="81" t="s">
        <v>9</v>
      </c>
      <c r="Q214" s="81"/>
      <c r="R214" s="1">
        <v>1.01</v>
      </c>
      <c r="S214" s="13" t="s">
        <v>119</v>
      </c>
      <c r="T214" s="20">
        <f>S226/R252</f>
        <v>2.7790643816581748</v>
      </c>
    </row>
    <row r="215" spans="1:21" x14ac:dyDescent="0.25">
      <c r="A215" s="82"/>
      <c r="B215" s="82"/>
      <c r="C215" s="82"/>
      <c r="D215" s="82"/>
      <c r="E215" s="82"/>
      <c r="F215" s="82"/>
      <c r="G215" s="82"/>
      <c r="H215" s="83" t="s">
        <v>184</v>
      </c>
      <c r="I215" s="83"/>
      <c r="J215" s="83"/>
      <c r="K215" s="83"/>
      <c r="L215" s="83"/>
      <c r="M215" s="83"/>
      <c r="N215" s="83"/>
      <c r="O215" s="83"/>
    </row>
    <row r="216" spans="1:21" ht="15.75" thickBot="1" x14ac:dyDescent="0.3">
      <c r="A216" s="82"/>
      <c r="B216" s="82"/>
      <c r="C216" s="82"/>
      <c r="D216" s="82"/>
      <c r="E216" s="82"/>
      <c r="F216" s="82"/>
      <c r="G216" s="82"/>
      <c r="H216" s="83"/>
      <c r="I216" s="83"/>
      <c r="J216" s="83"/>
      <c r="K216" s="83"/>
      <c r="L216" s="83"/>
      <c r="M216" s="83"/>
      <c r="N216" s="83"/>
      <c r="O216" s="83"/>
    </row>
    <row r="217" spans="1:21" x14ac:dyDescent="0.25">
      <c r="A217" s="82"/>
      <c r="B217" s="82"/>
      <c r="C217" s="82"/>
      <c r="D217" s="82"/>
      <c r="E217" s="82"/>
      <c r="F217" s="82"/>
      <c r="G217" s="82"/>
      <c r="H217" s="83"/>
      <c r="I217" s="83"/>
      <c r="J217" s="83"/>
      <c r="K217" s="83"/>
      <c r="L217" s="83"/>
      <c r="M217" s="83"/>
      <c r="N217" s="83"/>
      <c r="O217" s="83"/>
      <c r="P217" s="109" t="s">
        <v>172</v>
      </c>
      <c r="Q217" s="110"/>
      <c r="R217" s="111"/>
      <c r="S217" s="89">
        <f>S226*0.15</f>
        <v>90</v>
      </c>
      <c r="T217" s="89"/>
      <c r="U217" s="90"/>
    </row>
    <row r="218" spans="1:21" x14ac:dyDescent="0.25">
      <c r="A218" s="82"/>
      <c r="B218" s="82"/>
      <c r="C218" s="82"/>
      <c r="D218" s="82"/>
      <c r="E218" s="82"/>
      <c r="F218" s="82"/>
      <c r="G218" s="82"/>
      <c r="H218" s="83"/>
      <c r="I218" s="83"/>
      <c r="J218" s="83"/>
      <c r="K218" s="83"/>
      <c r="L218" s="83"/>
      <c r="M218" s="83"/>
      <c r="N218" s="83"/>
      <c r="O218" s="83"/>
      <c r="P218" s="112"/>
      <c r="Q218" s="113"/>
      <c r="R218" s="114"/>
      <c r="S218" s="91"/>
      <c r="T218" s="91"/>
      <c r="U218" s="92"/>
    </row>
    <row r="219" spans="1:21" ht="15.75" thickBot="1" x14ac:dyDescent="0.3">
      <c r="A219" s="82"/>
      <c r="B219" s="82"/>
      <c r="C219" s="82"/>
      <c r="D219" s="82"/>
      <c r="E219" s="82"/>
      <c r="F219" s="82"/>
      <c r="G219" s="82"/>
      <c r="H219" s="83"/>
      <c r="I219" s="83"/>
      <c r="J219" s="83"/>
      <c r="K219" s="83"/>
      <c r="L219" s="83"/>
      <c r="M219" s="83"/>
      <c r="N219" s="83"/>
      <c r="O219" s="83"/>
      <c r="P219" s="115"/>
      <c r="Q219" s="116"/>
      <c r="R219" s="117"/>
      <c r="S219" s="88"/>
      <c r="T219" s="88"/>
      <c r="U219" s="93"/>
    </row>
    <row r="220" spans="1:21" x14ac:dyDescent="0.25">
      <c r="A220" s="82"/>
      <c r="B220" s="82"/>
      <c r="C220" s="82"/>
      <c r="D220" s="82"/>
      <c r="E220" s="82"/>
      <c r="F220" s="82"/>
      <c r="G220" s="82"/>
      <c r="H220" s="83"/>
      <c r="I220" s="83"/>
      <c r="J220" s="83"/>
      <c r="K220" s="83"/>
      <c r="L220" s="83"/>
      <c r="M220" s="83"/>
      <c r="N220" s="83"/>
      <c r="O220" s="83"/>
      <c r="P220" s="118" t="s">
        <v>171</v>
      </c>
      <c r="Q220" s="119"/>
      <c r="R220" s="120"/>
      <c r="S220" s="89">
        <f>S226-S223-R252-S217</f>
        <v>174.10000000000002</v>
      </c>
      <c r="T220" s="89"/>
      <c r="U220" s="90"/>
    </row>
    <row r="221" spans="1:21" x14ac:dyDescent="0.25">
      <c r="A221" s="82"/>
      <c r="B221" s="82"/>
      <c r="C221" s="82"/>
      <c r="D221" s="82"/>
      <c r="E221" s="82"/>
      <c r="F221" s="82"/>
      <c r="G221" s="82"/>
      <c r="H221" s="83"/>
      <c r="I221" s="83"/>
      <c r="J221" s="83"/>
      <c r="K221" s="83"/>
      <c r="L221" s="83"/>
      <c r="M221" s="83"/>
      <c r="N221" s="83"/>
      <c r="O221" s="83"/>
      <c r="P221" s="121"/>
      <c r="Q221" s="122"/>
      <c r="R221" s="123"/>
      <c r="S221" s="91"/>
      <c r="T221" s="91"/>
      <c r="U221" s="92"/>
    </row>
    <row r="222" spans="1:21" ht="15.75" thickBot="1" x14ac:dyDescent="0.3">
      <c r="A222" s="82"/>
      <c r="B222" s="82"/>
      <c r="C222" s="82"/>
      <c r="D222" s="82"/>
      <c r="E222" s="82"/>
      <c r="F222" s="82"/>
      <c r="G222" s="82"/>
      <c r="H222" s="83"/>
      <c r="I222" s="83"/>
      <c r="J222" s="83"/>
      <c r="K222" s="83"/>
      <c r="L222" s="83"/>
      <c r="M222" s="83"/>
      <c r="N222" s="83"/>
      <c r="O222" s="83"/>
      <c r="P222" s="124"/>
      <c r="Q222" s="125"/>
      <c r="R222" s="126"/>
      <c r="S222" s="88"/>
      <c r="T222" s="88"/>
      <c r="U222" s="93"/>
    </row>
    <row r="223" spans="1:21" x14ac:dyDescent="0.25">
      <c r="A223" s="82"/>
      <c r="B223" s="82"/>
      <c r="C223" s="82"/>
      <c r="D223" s="82"/>
      <c r="E223" s="82"/>
      <c r="F223" s="82"/>
      <c r="G223" s="82"/>
      <c r="H223" s="83"/>
      <c r="I223" s="83"/>
      <c r="J223" s="83"/>
      <c r="K223" s="83"/>
      <c r="L223" s="83"/>
      <c r="M223" s="83"/>
      <c r="N223" s="83"/>
      <c r="O223" s="83"/>
      <c r="P223" s="121" t="s">
        <v>170</v>
      </c>
      <c r="Q223" s="122"/>
      <c r="R223" s="123"/>
      <c r="S223" s="94">
        <f>S226*0.2</f>
        <v>120</v>
      </c>
      <c r="T223" s="89"/>
      <c r="U223" s="90"/>
    </row>
    <row r="224" spans="1:21" x14ac:dyDescent="0.25">
      <c r="A224" s="82"/>
      <c r="B224" s="82"/>
      <c r="C224" s="82"/>
      <c r="D224" s="82"/>
      <c r="E224" s="82"/>
      <c r="F224" s="82"/>
      <c r="G224" s="82"/>
      <c r="H224" s="83"/>
      <c r="I224" s="83"/>
      <c r="J224" s="83"/>
      <c r="K224" s="83"/>
      <c r="L224" s="83"/>
      <c r="M224" s="83"/>
      <c r="N224" s="83"/>
      <c r="O224" s="83"/>
      <c r="P224" s="121"/>
      <c r="Q224" s="122"/>
      <c r="R224" s="123"/>
      <c r="S224" s="95"/>
      <c r="T224" s="91"/>
      <c r="U224" s="92"/>
    </row>
    <row r="225" spans="1:21" ht="15.75" thickBot="1" x14ac:dyDescent="0.3">
      <c r="A225" s="82"/>
      <c r="B225" s="82"/>
      <c r="C225" s="82"/>
      <c r="D225" s="82"/>
      <c r="E225" s="82"/>
      <c r="F225" s="82"/>
      <c r="G225" s="82"/>
      <c r="H225" s="83"/>
      <c r="I225" s="83"/>
      <c r="J225" s="83"/>
      <c r="K225" s="83"/>
      <c r="L225" s="83"/>
      <c r="M225" s="83"/>
      <c r="N225" s="83"/>
      <c r="O225" s="83"/>
      <c r="P225" s="124"/>
      <c r="Q225" s="125"/>
      <c r="R225" s="126"/>
      <c r="S225" s="96"/>
      <c r="T225" s="88"/>
      <c r="U225" s="93"/>
    </row>
    <row r="226" spans="1:21" x14ac:dyDescent="0.25">
      <c r="A226" s="82"/>
      <c r="B226" s="82"/>
      <c r="C226" s="82"/>
      <c r="D226" s="82"/>
      <c r="E226" s="82"/>
      <c r="F226" s="82"/>
      <c r="G226" s="82"/>
      <c r="H226" s="83"/>
      <c r="I226" s="83"/>
      <c r="J226" s="83"/>
      <c r="K226" s="83"/>
      <c r="L226" s="83"/>
      <c r="M226" s="83"/>
      <c r="N226" s="83"/>
      <c r="O226" s="83"/>
      <c r="P226" s="121" t="s">
        <v>106</v>
      </c>
      <c r="Q226" s="122"/>
      <c r="R226" s="123"/>
      <c r="S226" s="91">
        <f>_xlfn.CEILING.MATH(IF(S214='Цена металла'!$G$6,N252*'Цена металла'!$F$6+Ландшафт!N252,IF(S214='Цена металла'!$G$7,N252*'Цена металла'!$F$7+Ландшафт!N252,IF(S214='Цена металла'!$G$8,N252*'Цена металла'!$F$8+Ландшафт!N252,IF(S214='Цена металла'!$G$9,N252*'Цена металла'!$F$9+Ландшафт!N252,IF(S214='Цена металла'!$G$10,N252*'Цена металла'!$F$10+Ландшафт!N252,))))),50)</f>
        <v>600</v>
      </c>
      <c r="T226" s="91"/>
      <c r="U226" s="92"/>
    </row>
    <row r="227" spans="1:21" x14ac:dyDescent="0.25">
      <c r="A227" s="82"/>
      <c r="B227" s="82"/>
      <c r="C227" s="82"/>
      <c r="D227" s="82"/>
      <c r="E227" s="82"/>
      <c r="F227" s="82"/>
      <c r="G227" s="82"/>
      <c r="H227" s="83"/>
      <c r="I227" s="83"/>
      <c r="J227" s="83"/>
      <c r="K227" s="83"/>
      <c r="L227" s="83"/>
      <c r="M227" s="83"/>
      <c r="N227" s="83"/>
      <c r="O227" s="83"/>
      <c r="P227" s="121"/>
      <c r="Q227" s="122"/>
      <c r="R227" s="123"/>
      <c r="S227" s="91"/>
      <c r="T227" s="91"/>
      <c r="U227" s="92"/>
    </row>
    <row r="228" spans="1:21" ht="15.75" thickBot="1" x14ac:dyDescent="0.3">
      <c r="A228" s="86" t="s">
        <v>4</v>
      </c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124"/>
      <c r="Q228" s="125"/>
      <c r="R228" s="126"/>
      <c r="S228" s="88"/>
      <c r="T228" s="88"/>
      <c r="U228" s="93"/>
    </row>
    <row r="229" spans="1:21" ht="15.75" thickBot="1" x14ac:dyDescent="0.3">
      <c r="A229" s="68" t="s">
        <v>5</v>
      </c>
      <c r="B229" s="69"/>
      <c r="C229" s="69"/>
      <c r="D229" s="69"/>
      <c r="E229" s="74" t="s">
        <v>28</v>
      </c>
      <c r="F229" s="76" t="s">
        <v>6</v>
      </c>
      <c r="G229" s="77"/>
      <c r="H229" s="78"/>
      <c r="I229" s="79" t="s">
        <v>6</v>
      </c>
      <c r="J229" s="64" t="s">
        <v>10</v>
      </c>
      <c r="K229" s="65"/>
      <c r="L229" s="64" t="s">
        <v>8</v>
      </c>
      <c r="M229" s="65"/>
      <c r="N229" s="64" t="s">
        <v>7</v>
      </c>
      <c r="O229" s="65"/>
      <c r="P229" s="64" t="s">
        <v>13</v>
      </c>
      <c r="Q229" s="65"/>
      <c r="R229" s="64" t="s">
        <v>12</v>
      </c>
      <c r="S229" s="65"/>
      <c r="T229" s="64" t="s">
        <v>11</v>
      </c>
      <c r="U229" s="65"/>
    </row>
    <row r="230" spans="1:21" ht="15.75" thickBot="1" x14ac:dyDescent="0.3">
      <c r="A230" s="68" t="s">
        <v>17</v>
      </c>
      <c r="B230" s="69"/>
      <c r="C230" s="70"/>
      <c r="D230" s="37" t="s">
        <v>3</v>
      </c>
      <c r="E230" s="75"/>
      <c r="F230" s="2" t="s">
        <v>14</v>
      </c>
      <c r="G230" s="2" t="s">
        <v>15</v>
      </c>
      <c r="H230" s="2" t="s">
        <v>16</v>
      </c>
      <c r="I230" s="80"/>
      <c r="J230" s="66"/>
      <c r="K230" s="67"/>
      <c r="L230" s="66"/>
      <c r="M230" s="67"/>
      <c r="N230" s="66"/>
      <c r="O230" s="67"/>
      <c r="P230" s="66"/>
      <c r="Q230" s="67"/>
      <c r="R230" s="66"/>
      <c r="S230" s="67"/>
      <c r="T230" s="66"/>
      <c r="U230" s="67"/>
    </row>
    <row r="231" spans="1:21" x14ac:dyDescent="0.25">
      <c r="A231" s="71" t="s">
        <v>80</v>
      </c>
      <c r="B231" s="72"/>
      <c r="C231" s="72"/>
      <c r="D231" s="9" t="s">
        <v>176</v>
      </c>
      <c r="E231" s="11" t="str">
        <f>IF(ISNA(VLOOKUP(A231,'Цена металла'!$B$3:$D$516,2)),"",VLOOKUP(A231,'Цена металла'!$B$3:$D$516,2,0))</f>
        <v>м.п.</v>
      </c>
      <c r="F231" s="3"/>
      <c r="G231" s="3"/>
      <c r="H231" s="7">
        <f>_xlfn.CEILING.MATH(F231*G231/1000000,0.01)</f>
        <v>0</v>
      </c>
      <c r="I231" s="36">
        <v>700</v>
      </c>
      <c r="J231" s="73">
        <v>2</v>
      </c>
      <c r="K231" s="73"/>
      <c r="L231" s="57">
        <f>IF(ISNA(VLOOKUP(A231,'Цена металла'!$B$3:$D$516,3)),"0",VLOOKUP(A231,'Цена металла'!$B$3:$D$516,3,0))</f>
        <v>32</v>
      </c>
      <c r="M231" s="57"/>
      <c r="N231" s="57">
        <f>IF(E231="м2",(_xlfn.CEILING.MATH(H231*J231*L231))*$R$3,(_xlfn.CEILING.MATH(I231*J231,500)/1000*L231)*$R$3)</f>
        <v>48</v>
      </c>
      <c r="O231" s="57"/>
      <c r="P231" s="58">
        <f>IF(E231="м2",F231*G231*J231/1000000,I231*J231/1000)</f>
        <v>1.4</v>
      </c>
      <c r="Q231" s="58"/>
      <c r="R231" s="57">
        <f>P231*L231</f>
        <v>44.8</v>
      </c>
      <c r="S231" s="59"/>
      <c r="T231" s="60">
        <f>IF(E231="м2",_xlfn.CEILING.MATH(F231*G231*J231/1000000,0.1),_xlfn.CEILING.MATH(I231*J231,500)/1000)</f>
        <v>1.5</v>
      </c>
      <c r="U231" s="61"/>
    </row>
    <row r="232" spans="1:21" x14ac:dyDescent="0.25">
      <c r="A232" s="43" t="s">
        <v>80</v>
      </c>
      <c r="B232" s="44"/>
      <c r="C232" s="44"/>
      <c r="D232" s="8" t="s">
        <v>177</v>
      </c>
      <c r="E232" s="11" t="str">
        <f>IF(ISNA(VLOOKUP(A232,'Цена металла'!$B$3:$D$516,2)),"",VLOOKUP(A232,'Цена металла'!$B$3:$D$516,2,0))</f>
        <v>м.п.</v>
      </c>
      <c r="F232" s="4"/>
      <c r="G232" s="4"/>
      <c r="H232" s="7">
        <f t="shared" ref="H232:H251" si="25">_xlfn.CEILING.MATH(F232*G232/1000000,0.01)</f>
        <v>0</v>
      </c>
      <c r="I232" s="36">
        <v>1300</v>
      </c>
      <c r="J232" s="62">
        <v>1</v>
      </c>
      <c r="K232" s="62"/>
      <c r="L232" s="57">
        <f>IF(ISNA(VLOOKUP(A232,'Цена металла'!$B$3:$D$516,3)),"0",VLOOKUP(A232,'Цена металла'!$B$3:$D$516,3,0))</f>
        <v>32</v>
      </c>
      <c r="M232" s="57"/>
      <c r="N232" s="97">
        <f>IF(E232="м2",(_xlfn.CEILING.MATH(H232*J232*L232))*$R$3,(_xlfn.CEILING.MATH(I232*J232,500)/1000*L232)*$R$3)</f>
        <v>48</v>
      </c>
      <c r="O232" s="98"/>
      <c r="P232" s="99">
        <f>IF(E232="м2",F232*G232*J232/1000000,I232*J232/1000)</f>
        <v>1.3</v>
      </c>
      <c r="Q232" s="100"/>
      <c r="R232" s="97">
        <f t="shared" ref="R232:R251" si="26">P232*L232</f>
        <v>41.6</v>
      </c>
      <c r="S232" s="101"/>
      <c r="T232" s="102">
        <f>IF(E232="м2",_xlfn.CEILING.MATH(F232*G232*J232/1000000,0.1),_xlfn.CEILING.MATH(I232*J232,500)/1000)</f>
        <v>1.5</v>
      </c>
      <c r="U232" s="103"/>
    </row>
    <row r="233" spans="1:21" x14ac:dyDescent="0.25">
      <c r="A233" s="43" t="s">
        <v>80</v>
      </c>
      <c r="B233" s="44"/>
      <c r="C233" s="44"/>
      <c r="D233" s="8" t="s">
        <v>178</v>
      </c>
      <c r="E233" s="11" t="str">
        <f>IF(ISNA(VLOOKUP(A233,'Цена металла'!$B$3:$D$516,2)),"",VLOOKUP(A233,'Цена металла'!$B$3:$D$516,2,0))</f>
        <v>м.п.</v>
      </c>
      <c r="F233" s="4"/>
      <c r="G233" s="4"/>
      <c r="H233" s="7">
        <f t="shared" si="25"/>
        <v>0</v>
      </c>
      <c r="I233" s="36">
        <v>1000</v>
      </c>
      <c r="J233" s="62">
        <v>1</v>
      </c>
      <c r="K233" s="62"/>
      <c r="L233" s="57">
        <f>IF(ISNA(VLOOKUP(A233,'Цена металла'!$B$3:$D$516,3)),"0",VLOOKUP(A233,'Цена металла'!$B$3:$D$516,3,0))</f>
        <v>32</v>
      </c>
      <c r="M233" s="57"/>
      <c r="N233" s="97">
        <f>IF(E233="м2",(_xlfn.CEILING.MATH(H233*J233*L233))*$R$3,(_xlfn.CEILING.MATH(I233*J233,500)/1000*L233)*$R$3)</f>
        <v>32</v>
      </c>
      <c r="O233" s="98"/>
      <c r="P233" s="99">
        <f>IF(E233="м2",F233*G233*J233/1000000,I233*J233/1000)</f>
        <v>1</v>
      </c>
      <c r="Q233" s="100"/>
      <c r="R233" s="97">
        <f t="shared" si="26"/>
        <v>32</v>
      </c>
      <c r="S233" s="101"/>
      <c r="T233" s="102">
        <f>IF(E233="м2",_xlfn.CEILING.MATH(F233*G233*J233/1000000,0.1),_xlfn.CEILING.MATH(I233*J233,500)/1000)</f>
        <v>1</v>
      </c>
      <c r="U233" s="103"/>
    </row>
    <row r="234" spans="1:21" x14ac:dyDescent="0.25">
      <c r="A234" s="43" t="s">
        <v>96</v>
      </c>
      <c r="B234" s="44"/>
      <c r="C234" s="44"/>
      <c r="D234" s="8" t="s">
        <v>118</v>
      </c>
      <c r="E234" s="11" t="str">
        <f>IF(ISNA(VLOOKUP(A234,'Цена металла'!$B$3:$D$516,2)),"",VLOOKUP(A234,'Цена металла'!$B$3:$D$516,2,0))</f>
        <v>м.п.</v>
      </c>
      <c r="F234" s="4"/>
      <c r="G234" s="4"/>
      <c r="H234" s="7">
        <f t="shared" si="25"/>
        <v>0</v>
      </c>
      <c r="I234" s="36">
        <v>500</v>
      </c>
      <c r="J234" s="62">
        <v>7</v>
      </c>
      <c r="K234" s="62"/>
      <c r="L234" s="57">
        <f>IF(ISNA(VLOOKUP(A234,'Цена металла'!$B$3:$D$516,3)),"0",VLOOKUP(A234,'Цена металла'!$B$3:$D$516,3,0))</f>
        <v>15</v>
      </c>
      <c r="M234" s="57"/>
      <c r="N234" s="97">
        <f>IF(E234="м2",(_xlfn.CEILING.MATH(H234*J234*L234))*$R$3,(_xlfn.CEILING.MATH(I234*J234,500)/1000*L234)*$R$3)</f>
        <v>52.5</v>
      </c>
      <c r="O234" s="98"/>
      <c r="P234" s="99">
        <f>IF(E234="м2",F234*G234*J234/1000000,I234*J234/1000)</f>
        <v>3.5</v>
      </c>
      <c r="Q234" s="100"/>
      <c r="R234" s="97">
        <f t="shared" si="26"/>
        <v>52.5</v>
      </c>
      <c r="S234" s="101"/>
      <c r="T234" s="102">
        <f>IF(E234="м2",_xlfn.CEILING.MATH(F234*G234*J234/1000000,0.1),_xlfn.CEILING.MATH(I234*J234,500)/1000)</f>
        <v>3.5</v>
      </c>
      <c r="U234" s="103"/>
    </row>
    <row r="235" spans="1:21" x14ac:dyDescent="0.25">
      <c r="A235" s="43" t="s">
        <v>96</v>
      </c>
      <c r="B235" s="44"/>
      <c r="C235" s="44"/>
      <c r="D235" s="8" t="s">
        <v>179</v>
      </c>
      <c r="E235" s="11" t="str">
        <f>IF(ISNA(VLOOKUP(A235,'Цена металла'!$B$3:$D$516,2)),"",VLOOKUP(A235,'Цена металла'!$B$3:$D$516,2,0))</f>
        <v>м.п.</v>
      </c>
      <c r="F235" s="4"/>
      <c r="G235" s="4"/>
      <c r="H235" s="7">
        <f t="shared" si="25"/>
        <v>0</v>
      </c>
      <c r="I235" s="36">
        <v>1500</v>
      </c>
      <c r="J235" s="62">
        <v>2</v>
      </c>
      <c r="K235" s="62"/>
      <c r="L235" s="57">
        <f>IF(ISNA(VLOOKUP(A235,'Цена металла'!$B$3:$D$516,3)),"0",VLOOKUP(A235,'Цена металла'!$B$3:$D$516,3,0))</f>
        <v>15</v>
      </c>
      <c r="M235" s="57"/>
      <c r="N235" s="97">
        <f>IF(E235="м2",(_xlfn.CEILING.MATH(H235*J235*L235))*$R$3,(_xlfn.CEILING.MATH(I235*J235,500)/1000*L235)*$R$3)</f>
        <v>45</v>
      </c>
      <c r="O235" s="98"/>
      <c r="P235" s="99">
        <f>IF(E235="м2",F235*G235*J235/1000000,I235*J235/1000)</f>
        <v>3</v>
      </c>
      <c r="Q235" s="100"/>
      <c r="R235" s="97">
        <f t="shared" si="26"/>
        <v>45</v>
      </c>
      <c r="S235" s="101"/>
      <c r="T235" s="102">
        <f>IF(E235="м2",_xlfn.CEILING.MATH(F235*G235*J235/1000000,0.1),_xlfn.CEILING.MATH(I235*J235,500)/1000)</f>
        <v>3</v>
      </c>
      <c r="U235" s="103"/>
    </row>
    <row r="236" spans="1:21" x14ac:dyDescent="0.25">
      <c r="A236" s="43" t="s">
        <v>120</v>
      </c>
      <c r="B236" s="44"/>
      <c r="C236" s="44"/>
      <c r="D236" s="8"/>
      <c r="E236" s="11" t="str">
        <f>IF(ISNA(VLOOKUP(A236,'Цена металла'!$B$3:$D$516,2)),"",VLOOKUP(A236,'Цена металла'!$B$3:$D$516,2,0))</f>
        <v>м2</v>
      </c>
      <c r="F236" s="5">
        <v>1000</v>
      </c>
      <c r="G236" s="5">
        <v>1000</v>
      </c>
      <c r="H236" s="7">
        <f t="shared" si="25"/>
        <v>1</v>
      </c>
      <c r="I236" s="8"/>
      <c r="J236" s="63"/>
      <c r="K236" s="63"/>
      <c r="L236" s="57">
        <f>IF(ISNA(VLOOKUP(A236,'Цена металла'!$B$3:$D$516,3)),"0",VLOOKUP(A236,'Цена металла'!$B$3:$D$516,3,0))</f>
        <v>100</v>
      </c>
      <c r="M236" s="57"/>
      <c r="N236" s="97">
        <f>IF(E236="м2",(_xlfn.CEILING.MATH(H236*J236*L236))*$R$3,(_xlfn.CEILING.MATH(#REF!*J236,500)/1000*L236)*$R$3)</f>
        <v>0</v>
      </c>
      <c r="O236" s="98"/>
      <c r="P236" s="99">
        <f>IF(E236="м2",F236*G236*J236/1000000,#REF!*J236/1000)</f>
        <v>0</v>
      </c>
      <c r="Q236" s="100"/>
      <c r="R236" s="97">
        <f t="shared" si="26"/>
        <v>0</v>
      </c>
      <c r="S236" s="101"/>
      <c r="T236" s="102">
        <f>IF(E236="м2",_xlfn.CEILING.MATH(F236*G236*J236/1000000,0.1),_xlfn.CEILING.MATH(#REF!*J236,500)/1000)</f>
        <v>0</v>
      </c>
      <c r="U236" s="103"/>
    </row>
    <row r="237" spans="1:21" x14ac:dyDescent="0.25">
      <c r="A237" s="43"/>
      <c r="B237" s="44"/>
      <c r="C237" s="44"/>
      <c r="D237" s="10"/>
      <c r="E237" s="11" t="str">
        <f>IF(ISNA(VLOOKUP(A237,'Цена металла'!$B$3:$D$516,2)),"",VLOOKUP(A237,'Цена металла'!$B$3:$D$516,2,0))</f>
        <v/>
      </c>
      <c r="F237" s="5"/>
      <c r="G237" s="5"/>
      <c r="H237" s="7">
        <f t="shared" si="25"/>
        <v>0</v>
      </c>
      <c r="I237" s="36"/>
      <c r="J237" s="62"/>
      <c r="K237" s="62"/>
      <c r="L237" s="57" t="str">
        <f>IF(ISNA(VLOOKUP(A237,'Цена металла'!$B$3:$D$516,3)),"0",VLOOKUP(A237,'Цена металла'!$B$3:$D$516,3,0))</f>
        <v>0</v>
      </c>
      <c r="M237" s="57"/>
      <c r="N237" s="97">
        <f t="shared" ref="N237:N251" si="27">IF(E237="м2",(_xlfn.CEILING.MATH(H237*J237*L237))*$R$3,(_xlfn.CEILING.MATH(I237*J237,500)/1000*L237)*$R$3)</f>
        <v>0</v>
      </c>
      <c r="O237" s="98"/>
      <c r="P237" s="99">
        <f t="shared" ref="P237:P251" si="28">IF(E237="м2",F237*G237*J237/1000000,I237*J237/1000)</f>
        <v>0</v>
      </c>
      <c r="Q237" s="100"/>
      <c r="R237" s="97">
        <f t="shared" si="26"/>
        <v>0</v>
      </c>
      <c r="S237" s="101"/>
      <c r="T237" s="102">
        <f t="shared" ref="T237:T251" si="29">IF(E237="м2",_xlfn.CEILING.MATH(F237*G237*J237/1000000,0.1),_xlfn.CEILING.MATH(I237*J237,500)/1000)</f>
        <v>0</v>
      </c>
      <c r="U237" s="103"/>
    </row>
    <row r="238" spans="1:21" x14ac:dyDescent="0.25">
      <c r="A238" s="43"/>
      <c r="B238" s="44"/>
      <c r="C238" s="44"/>
      <c r="D238" s="8"/>
      <c r="E238" s="11" t="str">
        <f>IF(ISNA(VLOOKUP(A238,'Цена металла'!$B$3:$D$516,2)),"",VLOOKUP(A238,'Цена металла'!$B$3:$D$516,2,0))</f>
        <v/>
      </c>
      <c r="F238" s="4"/>
      <c r="G238" s="4"/>
      <c r="H238" s="7">
        <f t="shared" si="25"/>
        <v>0</v>
      </c>
      <c r="I238" s="36"/>
      <c r="J238" s="62"/>
      <c r="K238" s="62"/>
      <c r="L238" s="57" t="str">
        <f>IF(ISNA(VLOOKUP(A238,'Цена металла'!$B$3:$D$516,3)),"0",VLOOKUP(A238,'Цена металла'!$B$3:$D$516,3,0))</f>
        <v>0</v>
      </c>
      <c r="M238" s="57"/>
      <c r="N238" s="97">
        <f t="shared" si="27"/>
        <v>0</v>
      </c>
      <c r="O238" s="98"/>
      <c r="P238" s="99">
        <f t="shared" si="28"/>
        <v>0</v>
      </c>
      <c r="Q238" s="100"/>
      <c r="R238" s="97">
        <f t="shared" si="26"/>
        <v>0</v>
      </c>
      <c r="S238" s="101"/>
      <c r="T238" s="102">
        <f t="shared" si="29"/>
        <v>0</v>
      </c>
      <c r="U238" s="103"/>
    </row>
    <row r="239" spans="1:21" x14ac:dyDescent="0.25">
      <c r="A239" s="43"/>
      <c r="B239" s="44"/>
      <c r="C239" s="44"/>
      <c r="E239" s="11" t="str">
        <f>IF(ISNA(VLOOKUP(A239,'Цена металла'!$B$3:$D$116,2)),"",VLOOKUP(A239,'Цена металла'!$B$3:$D$116,2,0))</f>
        <v/>
      </c>
      <c r="F239" s="4"/>
      <c r="G239" s="4"/>
      <c r="H239" s="7">
        <f t="shared" si="25"/>
        <v>0</v>
      </c>
      <c r="I239" s="36"/>
      <c r="J239" s="62"/>
      <c r="K239" s="62"/>
      <c r="L239" s="57" t="str">
        <f>IF(ISNA(VLOOKUP(A239,'Цена металла'!$B$3:$D$516,3)),"0",VLOOKUP(A239,'Цена металла'!$B$3:$D$516,3,0))</f>
        <v>0</v>
      </c>
      <c r="M239" s="57"/>
      <c r="N239" s="97">
        <f t="shared" si="27"/>
        <v>0</v>
      </c>
      <c r="O239" s="98"/>
      <c r="P239" s="99">
        <f t="shared" si="28"/>
        <v>0</v>
      </c>
      <c r="Q239" s="100"/>
      <c r="R239" s="97">
        <f t="shared" si="26"/>
        <v>0</v>
      </c>
      <c r="S239" s="101"/>
      <c r="T239" s="102">
        <f t="shared" si="29"/>
        <v>0</v>
      </c>
      <c r="U239" s="103"/>
    </row>
    <row r="240" spans="1:21" x14ac:dyDescent="0.25">
      <c r="A240" s="43"/>
      <c r="B240" s="44"/>
      <c r="C240" s="44"/>
      <c r="D240" s="8"/>
      <c r="E240" s="11" t="str">
        <f>IF(ISNA(VLOOKUP(A240,'Цена металла'!$B$3:$D$116,2)),"",VLOOKUP(A240,'Цена металла'!$B$3:$D$116,2,0))</f>
        <v/>
      </c>
      <c r="F240" s="4"/>
      <c r="G240" s="4"/>
      <c r="H240" s="7">
        <f t="shared" si="25"/>
        <v>0</v>
      </c>
      <c r="I240" s="36"/>
      <c r="J240" s="62"/>
      <c r="K240" s="62"/>
      <c r="L240" s="57" t="str">
        <f>IF(ISNA(VLOOKUP(A240,'Цена металла'!$B$3:$D$516,3)),"0",VLOOKUP(A240,'Цена металла'!$B$3:$D$516,3,0))</f>
        <v>0</v>
      </c>
      <c r="M240" s="57"/>
      <c r="N240" s="97">
        <f t="shared" si="27"/>
        <v>0</v>
      </c>
      <c r="O240" s="98"/>
      <c r="P240" s="99">
        <f t="shared" si="28"/>
        <v>0</v>
      </c>
      <c r="Q240" s="100"/>
      <c r="R240" s="97">
        <f t="shared" si="26"/>
        <v>0</v>
      </c>
      <c r="S240" s="101"/>
      <c r="T240" s="102">
        <f t="shared" si="29"/>
        <v>0</v>
      </c>
      <c r="U240" s="103"/>
    </row>
    <row r="241" spans="1:21" x14ac:dyDescent="0.25">
      <c r="A241" s="43"/>
      <c r="B241" s="44"/>
      <c r="C241" s="44"/>
      <c r="D241" s="8"/>
      <c r="E241" s="11" t="str">
        <f>IF(ISNA(VLOOKUP(A241,'Цена металла'!$B$3:$D$116,2)),"",VLOOKUP(A241,'Цена металла'!$B$3:$D$116,2,0))</f>
        <v/>
      </c>
      <c r="F241" s="4"/>
      <c r="G241" s="4"/>
      <c r="H241" s="7">
        <f t="shared" si="25"/>
        <v>0</v>
      </c>
      <c r="I241" s="36"/>
      <c r="J241" s="62"/>
      <c r="K241" s="62"/>
      <c r="L241" s="57" t="str">
        <f>IF(ISNA(VLOOKUP(A241,'Цена металла'!$B$3:$D$516,3)),"0",VLOOKUP(A241,'Цена металла'!$B$3:$D$516,3,0))</f>
        <v>0</v>
      </c>
      <c r="M241" s="57"/>
      <c r="N241" s="97">
        <f t="shared" si="27"/>
        <v>0</v>
      </c>
      <c r="O241" s="98"/>
      <c r="P241" s="99">
        <f t="shared" si="28"/>
        <v>0</v>
      </c>
      <c r="Q241" s="100"/>
      <c r="R241" s="97">
        <f t="shared" si="26"/>
        <v>0</v>
      </c>
      <c r="S241" s="101"/>
      <c r="T241" s="102">
        <f t="shared" si="29"/>
        <v>0</v>
      </c>
      <c r="U241" s="103"/>
    </row>
    <row r="242" spans="1:21" x14ac:dyDescent="0.25">
      <c r="A242" s="43"/>
      <c r="B242" s="44"/>
      <c r="C242" s="44"/>
      <c r="D242" s="8"/>
      <c r="E242" s="11" t="str">
        <f>IF(ISNA(VLOOKUP(A242,'Цена металла'!$B$3:$D$116,2)),"",VLOOKUP(A242,'Цена металла'!$B$3:$D$116,2,0))</f>
        <v/>
      </c>
      <c r="F242" s="4"/>
      <c r="G242" s="4"/>
      <c r="H242" s="7">
        <f t="shared" si="25"/>
        <v>0</v>
      </c>
      <c r="I242" s="36"/>
      <c r="J242" s="62"/>
      <c r="K242" s="62"/>
      <c r="L242" s="57" t="str">
        <f>IF(ISNA(VLOOKUP(A242,'Цена металла'!$B$3:$D$516,3)),"0",VLOOKUP(A242,'Цена металла'!$B$3:$D$516,3,0))</f>
        <v>0</v>
      </c>
      <c r="M242" s="57"/>
      <c r="N242" s="97">
        <f t="shared" si="27"/>
        <v>0</v>
      </c>
      <c r="O242" s="98"/>
      <c r="P242" s="99">
        <f t="shared" si="28"/>
        <v>0</v>
      </c>
      <c r="Q242" s="100"/>
      <c r="R242" s="97">
        <f t="shared" si="26"/>
        <v>0</v>
      </c>
      <c r="S242" s="101"/>
      <c r="T242" s="102">
        <f t="shared" si="29"/>
        <v>0</v>
      </c>
      <c r="U242" s="103"/>
    </row>
    <row r="243" spans="1:21" x14ac:dyDescent="0.25">
      <c r="A243" s="43"/>
      <c r="B243" s="44"/>
      <c r="C243" s="44"/>
      <c r="D243" s="8"/>
      <c r="E243" s="11" t="str">
        <f>IF(ISNA(VLOOKUP(A243,'Цена металла'!$B$3:$D$116,2)),"",VLOOKUP(A243,'Цена металла'!$B$3:$D$116,2,0))</f>
        <v/>
      </c>
      <c r="F243" s="4"/>
      <c r="G243" s="4"/>
      <c r="H243" s="7">
        <f t="shared" si="25"/>
        <v>0</v>
      </c>
      <c r="I243" s="36"/>
      <c r="J243" s="62"/>
      <c r="K243" s="62"/>
      <c r="L243" s="57" t="str">
        <f>IF(ISNA(VLOOKUP(A243,'Цена металла'!$B$3:$D$516,3)),"0",VLOOKUP(A243,'Цена металла'!$B$3:$D$516,3,0))</f>
        <v>0</v>
      </c>
      <c r="M243" s="57"/>
      <c r="N243" s="97">
        <f t="shared" si="27"/>
        <v>0</v>
      </c>
      <c r="O243" s="98"/>
      <c r="P243" s="99">
        <f t="shared" si="28"/>
        <v>0</v>
      </c>
      <c r="Q243" s="100"/>
      <c r="R243" s="97">
        <f t="shared" si="26"/>
        <v>0</v>
      </c>
      <c r="S243" s="101"/>
      <c r="T243" s="102">
        <f t="shared" si="29"/>
        <v>0</v>
      </c>
      <c r="U243" s="103"/>
    </row>
    <row r="244" spans="1:21" x14ac:dyDescent="0.25">
      <c r="A244" s="43"/>
      <c r="B244" s="44"/>
      <c r="C244" s="44"/>
      <c r="D244" s="8"/>
      <c r="E244" s="11" t="str">
        <f>IF(ISNA(VLOOKUP(A244,'Цена металла'!$B$3:$D$116,2)),"",VLOOKUP(A244,'Цена металла'!$B$3:$D$116,2,0))</f>
        <v/>
      </c>
      <c r="F244" s="4"/>
      <c r="G244" s="4"/>
      <c r="H244" s="7">
        <f t="shared" si="25"/>
        <v>0</v>
      </c>
      <c r="I244" s="36"/>
      <c r="J244" s="62"/>
      <c r="K244" s="62"/>
      <c r="L244" s="57" t="str">
        <f>IF(ISNA(VLOOKUP(A244,'Цена металла'!$B$3:$D$516,3)),"0",VLOOKUP(A244,'Цена металла'!$B$3:$D$516,3,0))</f>
        <v>0</v>
      </c>
      <c r="M244" s="57"/>
      <c r="N244" s="97">
        <f t="shared" si="27"/>
        <v>0</v>
      </c>
      <c r="O244" s="98"/>
      <c r="P244" s="99">
        <f t="shared" si="28"/>
        <v>0</v>
      </c>
      <c r="Q244" s="100"/>
      <c r="R244" s="97">
        <f t="shared" si="26"/>
        <v>0</v>
      </c>
      <c r="S244" s="101"/>
      <c r="T244" s="102">
        <f t="shared" si="29"/>
        <v>0</v>
      </c>
      <c r="U244" s="103"/>
    </row>
    <row r="245" spans="1:21" x14ac:dyDescent="0.25">
      <c r="A245" s="43"/>
      <c r="B245" s="44"/>
      <c r="C245" s="44"/>
      <c r="D245" s="8"/>
      <c r="E245" s="11" t="str">
        <f>IF(ISNA(VLOOKUP(A245,'Цена металла'!$B$3:$D$116,2)),"",VLOOKUP(A245,'Цена металла'!$B$3:$D$116,2,0))</f>
        <v/>
      </c>
      <c r="F245" s="4"/>
      <c r="G245" s="4"/>
      <c r="H245" s="7">
        <f t="shared" si="25"/>
        <v>0</v>
      </c>
      <c r="I245" s="36"/>
      <c r="J245" s="62"/>
      <c r="K245" s="62"/>
      <c r="L245" s="57" t="str">
        <f>IF(ISNA(VLOOKUP(A245,'Цена металла'!$B$3:$D$516,3)),"0",VLOOKUP(A245,'Цена металла'!$B$3:$D$516,3,0))</f>
        <v>0</v>
      </c>
      <c r="M245" s="57"/>
      <c r="N245" s="97">
        <f t="shared" si="27"/>
        <v>0</v>
      </c>
      <c r="O245" s="98"/>
      <c r="P245" s="99">
        <f t="shared" si="28"/>
        <v>0</v>
      </c>
      <c r="Q245" s="100"/>
      <c r="R245" s="97">
        <f t="shared" si="26"/>
        <v>0</v>
      </c>
      <c r="S245" s="101"/>
      <c r="T245" s="102">
        <f t="shared" si="29"/>
        <v>0</v>
      </c>
      <c r="U245" s="103"/>
    </row>
    <row r="246" spans="1:21" x14ac:dyDescent="0.25">
      <c r="A246" s="43"/>
      <c r="B246" s="44"/>
      <c r="C246" s="44"/>
      <c r="D246" s="8"/>
      <c r="E246" s="11" t="str">
        <f>IF(ISNA(VLOOKUP(A246,'Цена металла'!$B$3:$D$116,2)),"",VLOOKUP(A246,'Цена металла'!$B$3:$D$116,2,0))</f>
        <v/>
      </c>
      <c r="F246" s="4"/>
      <c r="G246" s="4"/>
      <c r="H246" s="7">
        <f t="shared" si="25"/>
        <v>0</v>
      </c>
      <c r="I246" s="36"/>
      <c r="J246" s="62"/>
      <c r="K246" s="62"/>
      <c r="L246" s="57" t="str">
        <f>IF(ISNA(VLOOKUP(A246,'Цена металла'!$B$3:$D$516,3)),"0",VLOOKUP(A246,'Цена металла'!$B$3:$D$516,3,0))</f>
        <v>0</v>
      </c>
      <c r="M246" s="57"/>
      <c r="N246" s="97">
        <f t="shared" si="27"/>
        <v>0</v>
      </c>
      <c r="O246" s="98"/>
      <c r="P246" s="99">
        <f t="shared" si="28"/>
        <v>0</v>
      </c>
      <c r="Q246" s="100"/>
      <c r="R246" s="97">
        <f t="shared" si="26"/>
        <v>0</v>
      </c>
      <c r="S246" s="101"/>
      <c r="T246" s="102">
        <f t="shared" si="29"/>
        <v>0</v>
      </c>
      <c r="U246" s="103"/>
    </row>
    <row r="247" spans="1:21" x14ac:dyDescent="0.25">
      <c r="A247" s="43"/>
      <c r="B247" s="44"/>
      <c r="C247" s="44"/>
      <c r="D247" s="8"/>
      <c r="E247" s="11" t="str">
        <f>IF(ISNA(VLOOKUP(A247,'Цена металла'!$B$3:$D$116,2)),"",VLOOKUP(A247,'Цена металла'!$B$3:$D$116,2,0))</f>
        <v/>
      </c>
      <c r="F247" s="4"/>
      <c r="G247" s="4"/>
      <c r="H247" s="7">
        <f t="shared" si="25"/>
        <v>0</v>
      </c>
      <c r="I247" s="36"/>
      <c r="J247" s="62"/>
      <c r="K247" s="62"/>
      <c r="L247" s="57" t="str">
        <f>IF(ISNA(VLOOKUP(A247,'Цена металла'!$B$3:$D$516,3)),"0",VLOOKUP(A247,'Цена металла'!$B$3:$D$516,3,0))</f>
        <v>0</v>
      </c>
      <c r="M247" s="57"/>
      <c r="N247" s="97">
        <f t="shared" si="27"/>
        <v>0</v>
      </c>
      <c r="O247" s="98"/>
      <c r="P247" s="99">
        <f t="shared" si="28"/>
        <v>0</v>
      </c>
      <c r="Q247" s="100"/>
      <c r="R247" s="97">
        <f t="shared" si="26"/>
        <v>0</v>
      </c>
      <c r="S247" s="101"/>
      <c r="T247" s="102">
        <f t="shared" si="29"/>
        <v>0</v>
      </c>
      <c r="U247" s="103"/>
    </row>
    <row r="248" spans="1:21" x14ac:dyDescent="0.25">
      <c r="A248" s="43"/>
      <c r="B248" s="44"/>
      <c r="C248" s="44"/>
      <c r="D248" s="8"/>
      <c r="E248" s="11" t="str">
        <f>IF(ISNA(VLOOKUP(A248,'Цена металла'!$B$3:$D$116,2)),"",VLOOKUP(A248,'Цена металла'!$B$3:$D$116,2,0))</f>
        <v/>
      </c>
      <c r="F248" s="4"/>
      <c r="G248" s="4"/>
      <c r="H248" s="7">
        <f t="shared" si="25"/>
        <v>0</v>
      </c>
      <c r="I248" s="36"/>
      <c r="J248" s="62"/>
      <c r="K248" s="62"/>
      <c r="L248" s="57" t="str">
        <f>IF(ISNA(VLOOKUP(A248,'Цена металла'!$B$3:$D$516,3)),"0",VLOOKUP(A248,'Цена металла'!$B$3:$D$516,3,0))</f>
        <v>0</v>
      </c>
      <c r="M248" s="57"/>
      <c r="N248" s="97">
        <f t="shared" si="27"/>
        <v>0</v>
      </c>
      <c r="O248" s="98"/>
      <c r="P248" s="99">
        <f t="shared" si="28"/>
        <v>0</v>
      </c>
      <c r="Q248" s="100"/>
      <c r="R248" s="97">
        <f t="shared" si="26"/>
        <v>0</v>
      </c>
      <c r="S248" s="101"/>
      <c r="T248" s="102">
        <f t="shared" si="29"/>
        <v>0</v>
      </c>
      <c r="U248" s="103"/>
    </row>
    <row r="249" spans="1:21" x14ac:dyDescent="0.25">
      <c r="A249" s="43"/>
      <c r="B249" s="44"/>
      <c r="C249" s="44"/>
      <c r="D249" s="8"/>
      <c r="E249" s="11" t="str">
        <f>IF(ISNA(VLOOKUP(A249,'Цена металла'!$B$3:$D$116,2)),"",VLOOKUP(A249,'Цена металла'!$B$3:$D$116,2,0))</f>
        <v/>
      </c>
      <c r="F249" s="4"/>
      <c r="G249" s="4"/>
      <c r="H249" s="7">
        <f t="shared" si="25"/>
        <v>0</v>
      </c>
      <c r="I249" s="36"/>
      <c r="J249" s="62"/>
      <c r="K249" s="62"/>
      <c r="L249" s="57" t="str">
        <f>IF(ISNA(VLOOKUP(A249,'Цена металла'!$B$3:$D$516,3)),"0",VLOOKUP(A249,'Цена металла'!$B$3:$D$516,3,0))</f>
        <v>0</v>
      </c>
      <c r="M249" s="57"/>
      <c r="N249" s="97">
        <f t="shared" si="27"/>
        <v>0</v>
      </c>
      <c r="O249" s="98"/>
      <c r="P249" s="99">
        <f t="shared" si="28"/>
        <v>0</v>
      </c>
      <c r="Q249" s="100"/>
      <c r="R249" s="97">
        <f t="shared" si="26"/>
        <v>0</v>
      </c>
      <c r="S249" s="101"/>
      <c r="T249" s="102">
        <f t="shared" si="29"/>
        <v>0</v>
      </c>
      <c r="U249" s="103"/>
    </row>
    <row r="250" spans="1:21" x14ac:dyDescent="0.25">
      <c r="A250" s="43"/>
      <c r="B250" s="44"/>
      <c r="C250" s="44"/>
      <c r="D250" s="8"/>
      <c r="E250" s="11" t="str">
        <f>IF(ISNA(VLOOKUP(A250,'Цена металла'!$B$3:$D$116,2)),"",VLOOKUP(A250,'Цена металла'!$B$3:$D$116,2,0))</f>
        <v/>
      </c>
      <c r="F250" s="4"/>
      <c r="G250" s="4"/>
      <c r="H250" s="7">
        <f t="shared" si="25"/>
        <v>0</v>
      </c>
      <c r="I250" s="36"/>
      <c r="J250" s="62"/>
      <c r="K250" s="62"/>
      <c r="L250" s="57" t="str">
        <f>IF(ISNA(VLOOKUP(A250,'Цена металла'!$B$3:$D$516,3)),"0",VLOOKUP(A250,'Цена металла'!$B$3:$D$516,3,0))</f>
        <v>0</v>
      </c>
      <c r="M250" s="57"/>
      <c r="N250" s="97">
        <f t="shared" si="27"/>
        <v>0</v>
      </c>
      <c r="O250" s="98"/>
      <c r="P250" s="99">
        <f t="shared" si="28"/>
        <v>0</v>
      </c>
      <c r="Q250" s="100"/>
      <c r="R250" s="97">
        <f t="shared" si="26"/>
        <v>0</v>
      </c>
      <c r="S250" s="101"/>
      <c r="T250" s="102">
        <f t="shared" si="29"/>
        <v>0</v>
      </c>
      <c r="U250" s="103"/>
    </row>
    <row r="251" spans="1:21" ht="15.75" thickBot="1" x14ac:dyDescent="0.3">
      <c r="A251" s="43"/>
      <c r="B251" s="44"/>
      <c r="C251" s="44"/>
      <c r="D251" s="15"/>
      <c r="E251" s="11" t="str">
        <f>IF(ISNA(VLOOKUP(A251,'Цена металла'!$B$3:$D$116,2)),"",VLOOKUP(A251,'Цена металла'!$B$3:$D$116,2,0))</f>
        <v/>
      </c>
      <c r="F251" s="6"/>
      <c r="G251" s="6"/>
      <c r="H251" s="7">
        <f t="shared" si="25"/>
        <v>0</v>
      </c>
      <c r="I251" s="36"/>
      <c r="J251" s="56"/>
      <c r="K251" s="56"/>
      <c r="L251" s="57" t="str">
        <f>IF(ISNA(VLOOKUP(A251,'Цена металла'!$B$3:$D$516,3)),"0",VLOOKUP(A251,'Цена металла'!$B$3:$D$516,3,0))</f>
        <v>0</v>
      </c>
      <c r="M251" s="57"/>
      <c r="N251" s="104">
        <f t="shared" si="27"/>
        <v>0</v>
      </c>
      <c r="O251" s="105"/>
      <c r="P251" s="106">
        <f t="shared" si="28"/>
        <v>0</v>
      </c>
      <c r="Q251" s="107"/>
      <c r="R251" s="104">
        <f t="shared" si="26"/>
        <v>0</v>
      </c>
      <c r="S251" s="108"/>
      <c r="T251" s="102">
        <f t="shared" si="29"/>
        <v>0</v>
      </c>
      <c r="U251" s="103"/>
    </row>
    <row r="252" spans="1:21" ht="18.75" thickBot="1" x14ac:dyDescent="0.3">
      <c r="A252" s="45"/>
      <c r="B252" s="46"/>
      <c r="C252" s="46"/>
      <c r="D252" s="47"/>
      <c r="E252" s="12"/>
      <c r="F252" s="48"/>
      <c r="G252" s="49"/>
      <c r="H252" s="50"/>
      <c r="I252" s="13"/>
      <c r="J252" s="48"/>
      <c r="K252" s="50"/>
      <c r="L252" s="51"/>
      <c r="M252" s="52"/>
      <c r="N252" s="41">
        <f>SUM(N231:O251)</f>
        <v>225.5</v>
      </c>
      <c r="O252" s="53"/>
      <c r="P252" s="54"/>
      <c r="Q252" s="55"/>
      <c r="R252" s="41">
        <f>SUM(R231:S251)</f>
        <v>215.9</v>
      </c>
      <c r="S252" s="42"/>
      <c r="T252" s="16"/>
      <c r="U252" s="17"/>
    </row>
    <row r="254" spans="1:21" x14ac:dyDescent="0.25">
      <c r="A254" s="86" t="s">
        <v>0</v>
      </c>
      <c r="B254" s="86"/>
      <c r="C254" s="86"/>
      <c r="D254" s="86" t="s">
        <v>185</v>
      </c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</row>
    <row r="255" spans="1:21" ht="15.75" thickBot="1" x14ac:dyDescent="0.3">
      <c r="A255" s="86" t="s">
        <v>1</v>
      </c>
      <c r="B255" s="86"/>
      <c r="C255" s="86"/>
      <c r="D255" s="86" t="s">
        <v>175</v>
      </c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</row>
    <row r="256" spans="1:21" ht="15.75" thickBot="1" x14ac:dyDescent="0.3">
      <c r="A256" s="82" t="s">
        <v>2</v>
      </c>
      <c r="B256" s="82"/>
      <c r="C256" s="82"/>
      <c r="D256" s="82"/>
      <c r="E256" s="82"/>
      <c r="F256" s="82"/>
      <c r="G256" s="35"/>
      <c r="H256" s="82" t="s">
        <v>3</v>
      </c>
      <c r="I256" s="82"/>
      <c r="J256" s="82"/>
      <c r="K256" s="82"/>
      <c r="L256" s="82"/>
      <c r="M256" s="82"/>
      <c r="N256" s="82"/>
      <c r="O256" s="82"/>
      <c r="P256" s="81" t="s">
        <v>9</v>
      </c>
      <c r="Q256" s="81"/>
      <c r="R256" s="1">
        <v>1.01</v>
      </c>
      <c r="S256" s="13" t="s">
        <v>119</v>
      </c>
      <c r="T256" s="20">
        <f>S268/R294</f>
        <v>2.7678924476077502</v>
      </c>
    </row>
    <row r="257" spans="1:21" x14ac:dyDescent="0.25">
      <c r="A257" s="82"/>
      <c r="B257" s="82"/>
      <c r="C257" s="82"/>
      <c r="D257" s="82"/>
      <c r="E257" s="82"/>
      <c r="F257" s="82"/>
      <c r="G257" s="82"/>
      <c r="H257" s="83" t="s">
        <v>186</v>
      </c>
      <c r="I257" s="83"/>
      <c r="J257" s="83"/>
      <c r="K257" s="83"/>
      <c r="L257" s="83"/>
      <c r="M257" s="83"/>
      <c r="N257" s="83"/>
      <c r="O257" s="83"/>
    </row>
    <row r="258" spans="1:21" ht="15.75" thickBot="1" x14ac:dyDescent="0.3">
      <c r="A258" s="82"/>
      <c r="B258" s="82"/>
      <c r="C258" s="82"/>
      <c r="D258" s="82"/>
      <c r="E258" s="82"/>
      <c r="F258" s="82"/>
      <c r="G258" s="82"/>
      <c r="H258" s="83"/>
      <c r="I258" s="83"/>
      <c r="J258" s="83"/>
      <c r="K258" s="83"/>
      <c r="L258" s="83"/>
      <c r="M258" s="83"/>
      <c r="N258" s="83"/>
      <c r="O258" s="83"/>
    </row>
    <row r="259" spans="1:21" x14ac:dyDescent="0.25">
      <c r="A259" s="82"/>
      <c r="B259" s="82"/>
      <c r="C259" s="82"/>
      <c r="D259" s="82"/>
      <c r="E259" s="82"/>
      <c r="F259" s="82"/>
      <c r="G259" s="82"/>
      <c r="H259" s="83"/>
      <c r="I259" s="83"/>
      <c r="J259" s="83"/>
      <c r="K259" s="83"/>
      <c r="L259" s="83"/>
      <c r="M259" s="83"/>
      <c r="N259" s="83"/>
      <c r="O259" s="83"/>
      <c r="P259" s="109" t="s">
        <v>172</v>
      </c>
      <c r="Q259" s="110"/>
      <c r="R259" s="111"/>
      <c r="S259" s="89">
        <f>S268*0.15</f>
        <v>105</v>
      </c>
      <c r="T259" s="89"/>
      <c r="U259" s="90"/>
    </row>
    <row r="260" spans="1:21" x14ac:dyDescent="0.25">
      <c r="A260" s="82"/>
      <c r="B260" s="82"/>
      <c r="C260" s="82"/>
      <c r="D260" s="82"/>
      <c r="E260" s="82"/>
      <c r="F260" s="82"/>
      <c r="G260" s="82"/>
      <c r="H260" s="83"/>
      <c r="I260" s="83"/>
      <c r="J260" s="83"/>
      <c r="K260" s="83"/>
      <c r="L260" s="83"/>
      <c r="M260" s="83"/>
      <c r="N260" s="83"/>
      <c r="O260" s="83"/>
      <c r="P260" s="112"/>
      <c r="Q260" s="113"/>
      <c r="R260" s="114"/>
      <c r="S260" s="91"/>
      <c r="T260" s="91"/>
      <c r="U260" s="92"/>
    </row>
    <row r="261" spans="1:21" ht="15.75" thickBot="1" x14ac:dyDescent="0.3">
      <c r="A261" s="82"/>
      <c r="B261" s="82"/>
      <c r="C261" s="82"/>
      <c r="D261" s="82"/>
      <c r="E261" s="82"/>
      <c r="F261" s="82"/>
      <c r="G261" s="82"/>
      <c r="H261" s="83"/>
      <c r="I261" s="83"/>
      <c r="J261" s="83"/>
      <c r="K261" s="83"/>
      <c r="L261" s="83"/>
      <c r="M261" s="83"/>
      <c r="N261" s="83"/>
      <c r="O261" s="83"/>
      <c r="P261" s="115"/>
      <c r="Q261" s="116"/>
      <c r="R261" s="117"/>
      <c r="S261" s="88"/>
      <c r="T261" s="88"/>
      <c r="U261" s="93"/>
    </row>
    <row r="262" spans="1:21" x14ac:dyDescent="0.25">
      <c r="A262" s="82"/>
      <c r="B262" s="82"/>
      <c r="C262" s="82"/>
      <c r="D262" s="82"/>
      <c r="E262" s="82"/>
      <c r="F262" s="82"/>
      <c r="G262" s="82"/>
      <c r="H262" s="83"/>
      <c r="I262" s="83"/>
      <c r="J262" s="83"/>
      <c r="K262" s="83"/>
      <c r="L262" s="83"/>
      <c r="M262" s="83"/>
      <c r="N262" s="83"/>
      <c r="O262" s="83"/>
      <c r="P262" s="118" t="s">
        <v>171</v>
      </c>
      <c r="Q262" s="119"/>
      <c r="R262" s="120"/>
      <c r="S262" s="89">
        <f>S268-S265-R294-S259</f>
        <v>202.10000000000002</v>
      </c>
      <c r="T262" s="89"/>
      <c r="U262" s="90"/>
    </row>
    <row r="263" spans="1:21" x14ac:dyDescent="0.25">
      <c r="A263" s="82"/>
      <c r="B263" s="82"/>
      <c r="C263" s="82"/>
      <c r="D263" s="82"/>
      <c r="E263" s="82"/>
      <c r="F263" s="82"/>
      <c r="G263" s="82"/>
      <c r="H263" s="83"/>
      <c r="I263" s="83"/>
      <c r="J263" s="83"/>
      <c r="K263" s="83"/>
      <c r="L263" s="83"/>
      <c r="M263" s="83"/>
      <c r="N263" s="83"/>
      <c r="O263" s="83"/>
      <c r="P263" s="121"/>
      <c r="Q263" s="122"/>
      <c r="R263" s="123"/>
      <c r="S263" s="91"/>
      <c r="T263" s="91"/>
      <c r="U263" s="92"/>
    </row>
    <row r="264" spans="1:21" ht="15.75" thickBot="1" x14ac:dyDescent="0.3">
      <c r="A264" s="82"/>
      <c r="B264" s="82"/>
      <c r="C264" s="82"/>
      <c r="D264" s="82"/>
      <c r="E264" s="82"/>
      <c r="F264" s="82"/>
      <c r="G264" s="82"/>
      <c r="H264" s="83"/>
      <c r="I264" s="83"/>
      <c r="J264" s="83"/>
      <c r="K264" s="83"/>
      <c r="L264" s="83"/>
      <c r="M264" s="83"/>
      <c r="N264" s="83"/>
      <c r="O264" s="83"/>
      <c r="P264" s="124"/>
      <c r="Q264" s="125"/>
      <c r="R264" s="126"/>
      <c r="S264" s="88"/>
      <c r="T264" s="88"/>
      <c r="U264" s="93"/>
    </row>
    <row r="265" spans="1:21" x14ac:dyDescent="0.25">
      <c r="A265" s="82"/>
      <c r="B265" s="82"/>
      <c r="C265" s="82"/>
      <c r="D265" s="82"/>
      <c r="E265" s="82"/>
      <c r="F265" s="82"/>
      <c r="G265" s="82"/>
      <c r="H265" s="83"/>
      <c r="I265" s="83"/>
      <c r="J265" s="83"/>
      <c r="K265" s="83"/>
      <c r="L265" s="83"/>
      <c r="M265" s="83"/>
      <c r="N265" s="83"/>
      <c r="O265" s="83"/>
      <c r="P265" s="121" t="s">
        <v>170</v>
      </c>
      <c r="Q265" s="122"/>
      <c r="R265" s="123"/>
      <c r="S265" s="94">
        <f>S268*0.2</f>
        <v>140</v>
      </c>
      <c r="T265" s="89"/>
      <c r="U265" s="90"/>
    </row>
    <row r="266" spans="1:21" x14ac:dyDescent="0.25">
      <c r="A266" s="82"/>
      <c r="B266" s="82"/>
      <c r="C266" s="82"/>
      <c r="D266" s="82"/>
      <c r="E266" s="82"/>
      <c r="F266" s="82"/>
      <c r="G266" s="82"/>
      <c r="H266" s="83"/>
      <c r="I266" s="83"/>
      <c r="J266" s="83"/>
      <c r="K266" s="83"/>
      <c r="L266" s="83"/>
      <c r="M266" s="83"/>
      <c r="N266" s="83"/>
      <c r="O266" s="83"/>
      <c r="P266" s="121"/>
      <c r="Q266" s="122"/>
      <c r="R266" s="123"/>
      <c r="S266" s="95"/>
      <c r="T266" s="91"/>
      <c r="U266" s="92"/>
    </row>
    <row r="267" spans="1:21" ht="15.75" thickBot="1" x14ac:dyDescent="0.3">
      <c r="A267" s="82"/>
      <c r="B267" s="82"/>
      <c r="C267" s="82"/>
      <c r="D267" s="82"/>
      <c r="E267" s="82"/>
      <c r="F267" s="82"/>
      <c r="G267" s="82"/>
      <c r="H267" s="83"/>
      <c r="I267" s="83"/>
      <c r="J267" s="83"/>
      <c r="K267" s="83"/>
      <c r="L267" s="83"/>
      <c r="M267" s="83"/>
      <c r="N267" s="83"/>
      <c r="O267" s="83"/>
      <c r="P267" s="124"/>
      <c r="Q267" s="125"/>
      <c r="R267" s="126"/>
      <c r="S267" s="96"/>
      <c r="T267" s="88"/>
      <c r="U267" s="93"/>
    </row>
    <row r="268" spans="1:21" x14ac:dyDescent="0.25">
      <c r="A268" s="82"/>
      <c r="B268" s="82"/>
      <c r="C268" s="82"/>
      <c r="D268" s="82"/>
      <c r="E268" s="82"/>
      <c r="F268" s="82"/>
      <c r="G268" s="82"/>
      <c r="H268" s="83"/>
      <c r="I268" s="83"/>
      <c r="J268" s="83"/>
      <c r="K268" s="83"/>
      <c r="L268" s="83"/>
      <c r="M268" s="83"/>
      <c r="N268" s="83"/>
      <c r="O268" s="83"/>
      <c r="P268" s="121" t="s">
        <v>106</v>
      </c>
      <c r="Q268" s="122"/>
      <c r="R268" s="123"/>
      <c r="S268" s="91">
        <f>_xlfn.CEILING.MATH(IF(S256='Цена металла'!$G$6,N294*'Цена металла'!$F$6+Ландшафт!N294,IF(S256='Цена металла'!$G$7,N294*'Цена металла'!$F$7+Ландшафт!N294,IF(S256='Цена металла'!$G$8,N294*'Цена металла'!$F$8+Ландшафт!N294,IF(S256='Цена металла'!$G$9,N294*'Цена металла'!$F$9+Ландшафт!N294,IF(S256='Цена металла'!$G$10,N294*'Цена металла'!$F$10+Ландшафт!N294,))))),50)</f>
        <v>700</v>
      </c>
      <c r="T268" s="91"/>
      <c r="U268" s="92"/>
    </row>
    <row r="269" spans="1:21" x14ac:dyDescent="0.25">
      <c r="A269" s="82"/>
      <c r="B269" s="82"/>
      <c r="C269" s="82"/>
      <c r="D269" s="82"/>
      <c r="E269" s="82"/>
      <c r="F269" s="82"/>
      <c r="G269" s="82"/>
      <c r="H269" s="83"/>
      <c r="I269" s="83"/>
      <c r="J269" s="83"/>
      <c r="K269" s="83"/>
      <c r="L269" s="83"/>
      <c r="M269" s="83"/>
      <c r="N269" s="83"/>
      <c r="O269" s="83"/>
      <c r="P269" s="121"/>
      <c r="Q269" s="122"/>
      <c r="R269" s="123"/>
      <c r="S269" s="91"/>
      <c r="T269" s="91"/>
      <c r="U269" s="92"/>
    </row>
    <row r="270" spans="1:21" ht="15.75" thickBot="1" x14ac:dyDescent="0.3">
      <c r="A270" s="86" t="s">
        <v>4</v>
      </c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124"/>
      <c r="Q270" s="125"/>
      <c r="R270" s="126"/>
      <c r="S270" s="88"/>
      <c r="T270" s="88"/>
      <c r="U270" s="93"/>
    </row>
    <row r="271" spans="1:21" ht="21.95" customHeight="1" thickBot="1" x14ac:dyDescent="0.3">
      <c r="A271" s="68" t="s">
        <v>5</v>
      </c>
      <c r="B271" s="69"/>
      <c r="C271" s="69"/>
      <c r="D271" s="69"/>
      <c r="E271" s="74" t="s">
        <v>28</v>
      </c>
      <c r="F271" s="76" t="s">
        <v>6</v>
      </c>
      <c r="G271" s="77"/>
      <c r="H271" s="78"/>
      <c r="I271" s="79" t="s">
        <v>6</v>
      </c>
      <c r="J271" s="64" t="s">
        <v>10</v>
      </c>
      <c r="K271" s="65"/>
      <c r="L271" s="64" t="s">
        <v>8</v>
      </c>
      <c r="M271" s="65"/>
      <c r="N271" s="64" t="s">
        <v>7</v>
      </c>
      <c r="O271" s="65"/>
      <c r="P271" s="64" t="s">
        <v>13</v>
      </c>
      <c r="Q271" s="65"/>
      <c r="R271" s="64" t="s">
        <v>12</v>
      </c>
      <c r="S271" s="65"/>
      <c r="T271" s="64" t="s">
        <v>11</v>
      </c>
      <c r="U271" s="65"/>
    </row>
    <row r="272" spans="1:21" ht="21.95" customHeight="1" thickBot="1" x14ac:dyDescent="0.3">
      <c r="A272" s="68" t="s">
        <v>17</v>
      </c>
      <c r="B272" s="69"/>
      <c r="C272" s="70"/>
      <c r="D272" s="37" t="s">
        <v>3</v>
      </c>
      <c r="E272" s="75"/>
      <c r="F272" s="2" t="s">
        <v>14</v>
      </c>
      <c r="G272" s="2" t="s">
        <v>15</v>
      </c>
      <c r="H272" s="2" t="s">
        <v>16</v>
      </c>
      <c r="I272" s="80"/>
      <c r="J272" s="66"/>
      <c r="K272" s="67"/>
      <c r="L272" s="66"/>
      <c r="M272" s="67"/>
      <c r="N272" s="66"/>
      <c r="O272" s="67"/>
      <c r="P272" s="66"/>
      <c r="Q272" s="67"/>
      <c r="R272" s="66"/>
      <c r="S272" s="67"/>
      <c r="T272" s="66"/>
      <c r="U272" s="67"/>
    </row>
    <row r="273" spans="1:21" x14ac:dyDescent="0.25">
      <c r="A273" s="71" t="s">
        <v>80</v>
      </c>
      <c r="B273" s="72"/>
      <c r="C273" s="72"/>
      <c r="D273" s="9" t="s">
        <v>176</v>
      </c>
      <c r="E273" s="11" t="str">
        <f>IF(ISNA(VLOOKUP(A273,'Цена металла'!$B$3:$D$516,2)),"",VLOOKUP(A273,'Цена металла'!$B$3:$D$516,2,0))</f>
        <v>м.п.</v>
      </c>
      <c r="F273" s="3"/>
      <c r="G273" s="3"/>
      <c r="H273" s="7">
        <f>_xlfn.CEILING.MATH(F273*G273/1000000,0.01)</f>
        <v>0</v>
      </c>
      <c r="I273" s="36">
        <v>700</v>
      </c>
      <c r="J273" s="73">
        <v>2</v>
      </c>
      <c r="K273" s="73"/>
      <c r="L273" s="57">
        <f>IF(ISNA(VLOOKUP(A273,'Цена металла'!$B$3:$D$516,3)),"0",VLOOKUP(A273,'Цена металла'!$B$3:$D$516,3,0))</f>
        <v>32</v>
      </c>
      <c r="M273" s="57"/>
      <c r="N273" s="57">
        <f>IF(E273="м2",(_xlfn.CEILING.MATH(H273*J273*L273))*$R$3,(_xlfn.CEILING.MATH(I273*J273,500)/1000*L273)*$R$3)</f>
        <v>48</v>
      </c>
      <c r="O273" s="57"/>
      <c r="P273" s="58">
        <f>IF(E273="м2",F273*G273*J273/1000000,I273*J273/1000)</f>
        <v>1.4</v>
      </c>
      <c r="Q273" s="58"/>
      <c r="R273" s="57">
        <f>P273*L273</f>
        <v>44.8</v>
      </c>
      <c r="S273" s="59"/>
      <c r="T273" s="60">
        <f>IF(E273="м2",_xlfn.CEILING.MATH(F273*G273*J273/1000000,0.1),_xlfn.CEILING.MATH(I273*J273,500)/1000)</f>
        <v>1.5</v>
      </c>
      <c r="U273" s="61"/>
    </row>
    <row r="274" spans="1:21" x14ac:dyDescent="0.25">
      <c r="A274" s="43" t="s">
        <v>80</v>
      </c>
      <c r="B274" s="44"/>
      <c r="C274" s="44"/>
      <c r="D274" s="8" t="s">
        <v>177</v>
      </c>
      <c r="E274" s="11" t="str">
        <f>IF(ISNA(VLOOKUP(A274,'Цена металла'!$B$3:$D$516,2)),"",VLOOKUP(A274,'Цена металла'!$B$3:$D$516,2,0))</f>
        <v>м.п.</v>
      </c>
      <c r="F274" s="4"/>
      <c r="G274" s="4"/>
      <c r="H274" s="7">
        <f t="shared" ref="H274:H293" si="30">_xlfn.CEILING.MATH(F274*G274/1000000,0.01)</f>
        <v>0</v>
      </c>
      <c r="I274" s="36">
        <v>1600</v>
      </c>
      <c r="J274" s="62">
        <v>1</v>
      </c>
      <c r="K274" s="62"/>
      <c r="L274" s="57">
        <f>IF(ISNA(VLOOKUP(A274,'Цена металла'!$B$3:$D$516,3)),"0",VLOOKUP(A274,'Цена металла'!$B$3:$D$516,3,0))</f>
        <v>32</v>
      </c>
      <c r="M274" s="57"/>
      <c r="N274" s="97">
        <f>IF(E274="м2",(_xlfn.CEILING.MATH(H274*J274*L274))*$R$3,(_xlfn.CEILING.MATH(I274*J274,500)/1000*L274)*$R$3)</f>
        <v>64</v>
      </c>
      <c r="O274" s="98"/>
      <c r="P274" s="99">
        <f>IF(E274="м2",F274*G274*J274/1000000,I274*J274/1000)</f>
        <v>1.6</v>
      </c>
      <c r="Q274" s="100"/>
      <c r="R274" s="97">
        <f t="shared" ref="R274:R293" si="31">P274*L274</f>
        <v>51.2</v>
      </c>
      <c r="S274" s="101"/>
      <c r="T274" s="102">
        <f>IF(E274="м2",_xlfn.CEILING.MATH(F274*G274*J274/1000000,0.1),_xlfn.CEILING.MATH(I274*J274,500)/1000)</f>
        <v>2</v>
      </c>
      <c r="U274" s="103"/>
    </row>
    <row r="275" spans="1:21" x14ac:dyDescent="0.25">
      <c r="A275" s="43" t="s">
        <v>80</v>
      </c>
      <c r="B275" s="44"/>
      <c r="C275" s="44"/>
      <c r="D275" s="8" t="s">
        <v>178</v>
      </c>
      <c r="E275" s="11" t="str">
        <f>IF(ISNA(VLOOKUP(A275,'Цена металла'!$B$3:$D$516,2)),"",VLOOKUP(A275,'Цена металла'!$B$3:$D$516,2,0))</f>
        <v>м.п.</v>
      </c>
      <c r="F275" s="4"/>
      <c r="G275" s="4"/>
      <c r="H275" s="7">
        <f t="shared" si="30"/>
        <v>0</v>
      </c>
      <c r="I275" s="36">
        <v>1200</v>
      </c>
      <c r="J275" s="62">
        <v>1</v>
      </c>
      <c r="K275" s="62"/>
      <c r="L275" s="57">
        <f>IF(ISNA(VLOOKUP(A275,'Цена металла'!$B$3:$D$516,3)),"0",VLOOKUP(A275,'Цена металла'!$B$3:$D$516,3,0))</f>
        <v>32</v>
      </c>
      <c r="M275" s="57"/>
      <c r="N275" s="97">
        <f>IF(E275="м2",(_xlfn.CEILING.MATH(H275*J275*L275))*$R$3,(_xlfn.CEILING.MATH(I275*J275,500)/1000*L275)*$R$3)</f>
        <v>48</v>
      </c>
      <c r="O275" s="98"/>
      <c r="P275" s="99">
        <f>IF(E275="м2",F275*G275*J275/1000000,I275*J275/1000)</f>
        <v>1.2</v>
      </c>
      <c r="Q275" s="100"/>
      <c r="R275" s="97">
        <f t="shared" si="31"/>
        <v>38.4</v>
      </c>
      <c r="S275" s="101"/>
      <c r="T275" s="102">
        <f>IF(E275="м2",_xlfn.CEILING.MATH(F275*G275*J275/1000000,0.1),_xlfn.CEILING.MATH(I275*J275,500)/1000)</f>
        <v>1.5</v>
      </c>
      <c r="U275" s="103"/>
    </row>
    <row r="276" spans="1:21" x14ac:dyDescent="0.25">
      <c r="A276" s="43" t="s">
        <v>96</v>
      </c>
      <c r="B276" s="44"/>
      <c r="C276" s="44"/>
      <c r="D276" s="8" t="s">
        <v>118</v>
      </c>
      <c r="E276" s="11" t="str">
        <f>IF(ISNA(VLOOKUP(A276,'Цена металла'!$B$3:$D$516,2)),"",VLOOKUP(A276,'Цена металла'!$B$3:$D$516,2,0))</f>
        <v>м.п.</v>
      </c>
      <c r="F276" s="4"/>
      <c r="G276" s="4"/>
      <c r="H276" s="7">
        <f t="shared" si="30"/>
        <v>0</v>
      </c>
      <c r="I276" s="36">
        <v>500</v>
      </c>
      <c r="J276" s="62">
        <v>9</v>
      </c>
      <c r="K276" s="62"/>
      <c r="L276" s="57">
        <f>IF(ISNA(VLOOKUP(A276,'Цена металла'!$B$3:$D$516,3)),"0",VLOOKUP(A276,'Цена металла'!$B$3:$D$516,3,0))</f>
        <v>15</v>
      </c>
      <c r="M276" s="57"/>
      <c r="N276" s="97">
        <f>IF(E276="м2",(_xlfn.CEILING.MATH(H276*J276*L276))*$R$3,(_xlfn.CEILING.MATH(I276*J276,500)/1000*L276)*$R$3)</f>
        <v>67.5</v>
      </c>
      <c r="O276" s="98"/>
      <c r="P276" s="99">
        <f>IF(E276="м2",F276*G276*J276/1000000,I276*J276/1000)</f>
        <v>4.5</v>
      </c>
      <c r="Q276" s="100"/>
      <c r="R276" s="97">
        <f t="shared" si="31"/>
        <v>67.5</v>
      </c>
      <c r="S276" s="101"/>
      <c r="T276" s="102">
        <f>IF(E276="м2",_xlfn.CEILING.MATH(F276*G276*J276/1000000,0.1),_xlfn.CEILING.MATH(I276*J276,500)/1000)</f>
        <v>4.5</v>
      </c>
      <c r="U276" s="103"/>
    </row>
    <row r="277" spans="1:21" x14ac:dyDescent="0.25">
      <c r="A277" s="43" t="s">
        <v>96</v>
      </c>
      <c r="B277" s="44"/>
      <c r="C277" s="44"/>
      <c r="D277" s="8" t="s">
        <v>179</v>
      </c>
      <c r="E277" s="11" t="str">
        <f>IF(ISNA(VLOOKUP(A277,'Цена металла'!$B$3:$D$516,2)),"",VLOOKUP(A277,'Цена металла'!$B$3:$D$516,2,0))</f>
        <v>м.п.</v>
      </c>
      <c r="F277" s="4"/>
      <c r="G277" s="4"/>
      <c r="H277" s="7">
        <f t="shared" si="30"/>
        <v>0</v>
      </c>
      <c r="I277" s="36">
        <v>1700</v>
      </c>
      <c r="J277" s="62">
        <v>2</v>
      </c>
      <c r="K277" s="62"/>
      <c r="L277" s="57">
        <f>IF(ISNA(VLOOKUP(A277,'Цена металла'!$B$3:$D$516,3)),"0",VLOOKUP(A277,'Цена металла'!$B$3:$D$516,3,0))</f>
        <v>15</v>
      </c>
      <c r="M277" s="57"/>
      <c r="N277" s="97">
        <f>IF(E277="м2",(_xlfn.CEILING.MATH(H277*J277*L277))*$R$3,(_xlfn.CEILING.MATH(I277*J277,500)/1000*L277)*$R$3)</f>
        <v>52.5</v>
      </c>
      <c r="O277" s="98"/>
      <c r="P277" s="99">
        <f>IF(E277="м2",F277*G277*J277/1000000,I277*J277/1000)</f>
        <v>3.4</v>
      </c>
      <c r="Q277" s="100"/>
      <c r="R277" s="97">
        <f t="shared" si="31"/>
        <v>51</v>
      </c>
      <c r="S277" s="101"/>
      <c r="T277" s="102">
        <f>IF(E277="м2",_xlfn.CEILING.MATH(F277*G277*J277/1000000,0.1),_xlfn.CEILING.MATH(I277*J277,500)/1000)</f>
        <v>3.5</v>
      </c>
      <c r="U277" s="103"/>
    </row>
    <row r="278" spans="1:21" x14ac:dyDescent="0.25">
      <c r="A278" s="43" t="s">
        <v>120</v>
      </c>
      <c r="B278" s="44"/>
      <c r="C278" s="44"/>
      <c r="D278" s="8"/>
      <c r="E278" s="11" t="str">
        <f>IF(ISNA(VLOOKUP(A278,'Цена металла'!$B$3:$D$516,2)),"",VLOOKUP(A278,'Цена металла'!$B$3:$D$516,2,0))</f>
        <v>м2</v>
      </c>
      <c r="F278" s="5">
        <v>1000</v>
      </c>
      <c r="G278" s="5">
        <v>1000</v>
      </c>
      <c r="H278" s="7">
        <f t="shared" si="30"/>
        <v>1</v>
      </c>
      <c r="I278" s="8"/>
      <c r="J278" s="63"/>
      <c r="K278" s="63"/>
      <c r="L278" s="57">
        <f>IF(ISNA(VLOOKUP(A278,'Цена металла'!$B$3:$D$516,3)),"0",VLOOKUP(A278,'Цена металла'!$B$3:$D$516,3,0))</f>
        <v>100</v>
      </c>
      <c r="M278" s="57"/>
      <c r="N278" s="97">
        <f>IF(E278="м2",(_xlfn.CEILING.MATH(H278*J278*L278))*$R$3,(_xlfn.CEILING.MATH(#REF!*J278,500)/1000*L278)*$R$3)</f>
        <v>0</v>
      </c>
      <c r="O278" s="98"/>
      <c r="P278" s="99">
        <f>IF(E278="м2",F278*G278*J278/1000000,#REF!*J278/1000)</f>
        <v>0</v>
      </c>
      <c r="Q278" s="100"/>
      <c r="R278" s="97">
        <f t="shared" si="31"/>
        <v>0</v>
      </c>
      <c r="S278" s="101"/>
      <c r="T278" s="102">
        <f>IF(E278="м2",_xlfn.CEILING.MATH(F278*G278*J278/1000000,0.1),_xlfn.CEILING.MATH(#REF!*J278,500)/1000)</f>
        <v>0</v>
      </c>
      <c r="U278" s="103"/>
    </row>
    <row r="279" spans="1:21" x14ac:dyDescent="0.25">
      <c r="A279" s="43"/>
      <c r="B279" s="44"/>
      <c r="C279" s="44"/>
      <c r="D279" s="10"/>
      <c r="E279" s="11" t="str">
        <f>IF(ISNA(VLOOKUP(A279,'Цена металла'!$B$3:$D$516,2)),"",VLOOKUP(A279,'Цена металла'!$B$3:$D$516,2,0))</f>
        <v/>
      </c>
      <c r="F279" s="5"/>
      <c r="G279" s="5"/>
      <c r="H279" s="7">
        <f t="shared" si="30"/>
        <v>0</v>
      </c>
      <c r="I279" s="36"/>
      <c r="J279" s="62"/>
      <c r="K279" s="62"/>
      <c r="L279" s="57" t="str">
        <f>IF(ISNA(VLOOKUP(A279,'Цена металла'!$B$3:$D$516,3)),"0",VLOOKUP(A279,'Цена металла'!$B$3:$D$516,3,0))</f>
        <v>0</v>
      </c>
      <c r="M279" s="57"/>
      <c r="N279" s="97">
        <f t="shared" ref="N279:N293" si="32">IF(E279="м2",(_xlfn.CEILING.MATH(H279*J279*L279))*$R$3,(_xlfn.CEILING.MATH(I279*J279,500)/1000*L279)*$R$3)</f>
        <v>0</v>
      </c>
      <c r="O279" s="98"/>
      <c r="P279" s="99">
        <f t="shared" ref="P279:P293" si="33">IF(E279="м2",F279*G279*J279/1000000,I279*J279/1000)</f>
        <v>0</v>
      </c>
      <c r="Q279" s="100"/>
      <c r="R279" s="97">
        <f t="shared" si="31"/>
        <v>0</v>
      </c>
      <c r="S279" s="101"/>
      <c r="T279" s="102">
        <f t="shared" ref="T279:T293" si="34">IF(E279="м2",_xlfn.CEILING.MATH(F279*G279*J279/1000000,0.1),_xlfn.CEILING.MATH(I279*J279,500)/1000)</f>
        <v>0</v>
      </c>
      <c r="U279" s="103"/>
    </row>
    <row r="280" spans="1:21" x14ac:dyDescent="0.25">
      <c r="A280" s="43"/>
      <c r="B280" s="44"/>
      <c r="C280" s="44"/>
      <c r="D280" s="8"/>
      <c r="E280" s="11" t="str">
        <f>IF(ISNA(VLOOKUP(A280,'Цена металла'!$B$3:$D$516,2)),"",VLOOKUP(A280,'Цена металла'!$B$3:$D$516,2,0))</f>
        <v/>
      </c>
      <c r="F280" s="4"/>
      <c r="G280" s="4"/>
      <c r="H280" s="7">
        <f t="shared" si="30"/>
        <v>0</v>
      </c>
      <c r="I280" s="36"/>
      <c r="J280" s="62"/>
      <c r="K280" s="62"/>
      <c r="L280" s="57" t="str">
        <f>IF(ISNA(VLOOKUP(A280,'Цена металла'!$B$3:$D$516,3)),"0",VLOOKUP(A280,'Цена металла'!$B$3:$D$516,3,0))</f>
        <v>0</v>
      </c>
      <c r="M280" s="57"/>
      <c r="N280" s="97">
        <f t="shared" si="32"/>
        <v>0</v>
      </c>
      <c r="O280" s="98"/>
      <c r="P280" s="99">
        <f t="shared" si="33"/>
        <v>0</v>
      </c>
      <c r="Q280" s="100"/>
      <c r="R280" s="97">
        <f t="shared" si="31"/>
        <v>0</v>
      </c>
      <c r="S280" s="101"/>
      <c r="T280" s="102">
        <f t="shared" si="34"/>
        <v>0</v>
      </c>
      <c r="U280" s="103"/>
    </row>
    <row r="281" spans="1:21" x14ac:dyDescent="0.25">
      <c r="A281" s="43"/>
      <c r="B281" s="44"/>
      <c r="C281" s="44"/>
      <c r="E281" s="11" t="str">
        <f>IF(ISNA(VLOOKUP(A281,'Цена металла'!$B$3:$D$116,2)),"",VLOOKUP(A281,'Цена металла'!$B$3:$D$116,2,0))</f>
        <v/>
      </c>
      <c r="F281" s="4"/>
      <c r="G281" s="4"/>
      <c r="H281" s="7">
        <f t="shared" si="30"/>
        <v>0</v>
      </c>
      <c r="I281" s="36"/>
      <c r="J281" s="62"/>
      <c r="K281" s="62"/>
      <c r="L281" s="57" t="str">
        <f>IF(ISNA(VLOOKUP(A281,'Цена металла'!$B$3:$D$516,3)),"0",VLOOKUP(A281,'Цена металла'!$B$3:$D$516,3,0))</f>
        <v>0</v>
      </c>
      <c r="M281" s="57"/>
      <c r="N281" s="97">
        <f t="shared" si="32"/>
        <v>0</v>
      </c>
      <c r="O281" s="98"/>
      <c r="P281" s="99">
        <f t="shared" si="33"/>
        <v>0</v>
      </c>
      <c r="Q281" s="100"/>
      <c r="R281" s="97">
        <f t="shared" si="31"/>
        <v>0</v>
      </c>
      <c r="S281" s="101"/>
      <c r="T281" s="102">
        <f t="shared" si="34"/>
        <v>0</v>
      </c>
      <c r="U281" s="103"/>
    </row>
    <row r="282" spans="1:21" x14ac:dyDescent="0.25">
      <c r="A282" s="43"/>
      <c r="B282" s="44"/>
      <c r="C282" s="44"/>
      <c r="D282" s="8"/>
      <c r="E282" s="11" t="str">
        <f>IF(ISNA(VLOOKUP(A282,'Цена металла'!$B$3:$D$116,2)),"",VLOOKUP(A282,'Цена металла'!$B$3:$D$116,2,0))</f>
        <v/>
      </c>
      <c r="F282" s="4"/>
      <c r="G282" s="4"/>
      <c r="H282" s="7">
        <f t="shared" si="30"/>
        <v>0</v>
      </c>
      <c r="I282" s="36"/>
      <c r="J282" s="62"/>
      <c r="K282" s="62"/>
      <c r="L282" s="57" t="str">
        <f>IF(ISNA(VLOOKUP(A282,'Цена металла'!$B$3:$D$516,3)),"0",VLOOKUP(A282,'Цена металла'!$B$3:$D$516,3,0))</f>
        <v>0</v>
      </c>
      <c r="M282" s="57"/>
      <c r="N282" s="97">
        <f t="shared" si="32"/>
        <v>0</v>
      </c>
      <c r="O282" s="98"/>
      <c r="P282" s="99">
        <f t="shared" si="33"/>
        <v>0</v>
      </c>
      <c r="Q282" s="100"/>
      <c r="R282" s="97">
        <f t="shared" si="31"/>
        <v>0</v>
      </c>
      <c r="S282" s="101"/>
      <c r="T282" s="102">
        <f t="shared" si="34"/>
        <v>0</v>
      </c>
      <c r="U282" s="103"/>
    </row>
    <row r="283" spans="1:21" x14ac:dyDescent="0.25">
      <c r="A283" s="43"/>
      <c r="B283" s="44"/>
      <c r="C283" s="44"/>
      <c r="D283" s="8"/>
      <c r="E283" s="11" t="str">
        <f>IF(ISNA(VLOOKUP(A283,'Цена металла'!$B$3:$D$116,2)),"",VLOOKUP(A283,'Цена металла'!$B$3:$D$116,2,0))</f>
        <v/>
      </c>
      <c r="F283" s="4"/>
      <c r="G283" s="4"/>
      <c r="H283" s="7">
        <f t="shared" si="30"/>
        <v>0</v>
      </c>
      <c r="I283" s="36"/>
      <c r="J283" s="62"/>
      <c r="K283" s="62"/>
      <c r="L283" s="57" t="str">
        <f>IF(ISNA(VLOOKUP(A283,'Цена металла'!$B$3:$D$516,3)),"0",VLOOKUP(A283,'Цена металла'!$B$3:$D$516,3,0))</f>
        <v>0</v>
      </c>
      <c r="M283" s="57"/>
      <c r="N283" s="97">
        <f t="shared" si="32"/>
        <v>0</v>
      </c>
      <c r="O283" s="98"/>
      <c r="P283" s="99">
        <f t="shared" si="33"/>
        <v>0</v>
      </c>
      <c r="Q283" s="100"/>
      <c r="R283" s="97">
        <f t="shared" si="31"/>
        <v>0</v>
      </c>
      <c r="S283" s="101"/>
      <c r="T283" s="102">
        <f t="shared" si="34"/>
        <v>0</v>
      </c>
      <c r="U283" s="103"/>
    </row>
    <row r="284" spans="1:21" x14ac:dyDescent="0.25">
      <c r="A284" s="43"/>
      <c r="B284" s="44"/>
      <c r="C284" s="44"/>
      <c r="D284" s="8"/>
      <c r="E284" s="11" t="str">
        <f>IF(ISNA(VLOOKUP(A284,'Цена металла'!$B$3:$D$116,2)),"",VLOOKUP(A284,'Цена металла'!$B$3:$D$116,2,0))</f>
        <v/>
      </c>
      <c r="F284" s="4"/>
      <c r="G284" s="4"/>
      <c r="H284" s="7">
        <f t="shared" si="30"/>
        <v>0</v>
      </c>
      <c r="I284" s="36"/>
      <c r="J284" s="62"/>
      <c r="K284" s="62"/>
      <c r="L284" s="57" t="str">
        <f>IF(ISNA(VLOOKUP(A284,'Цена металла'!$B$3:$D$516,3)),"0",VLOOKUP(A284,'Цена металла'!$B$3:$D$516,3,0))</f>
        <v>0</v>
      </c>
      <c r="M284" s="57"/>
      <c r="N284" s="97">
        <f t="shared" si="32"/>
        <v>0</v>
      </c>
      <c r="O284" s="98"/>
      <c r="P284" s="99">
        <f t="shared" si="33"/>
        <v>0</v>
      </c>
      <c r="Q284" s="100"/>
      <c r="R284" s="97">
        <f t="shared" si="31"/>
        <v>0</v>
      </c>
      <c r="S284" s="101"/>
      <c r="T284" s="102">
        <f t="shared" si="34"/>
        <v>0</v>
      </c>
      <c r="U284" s="103"/>
    </row>
    <row r="285" spans="1:21" x14ac:dyDescent="0.25">
      <c r="A285" s="43"/>
      <c r="B285" s="44"/>
      <c r="C285" s="44"/>
      <c r="D285" s="8"/>
      <c r="E285" s="11" t="str">
        <f>IF(ISNA(VLOOKUP(A285,'Цена металла'!$B$3:$D$116,2)),"",VLOOKUP(A285,'Цена металла'!$B$3:$D$116,2,0))</f>
        <v/>
      </c>
      <c r="F285" s="4"/>
      <c r="G285" s="4"/>
      <c r="H285" s="7">
        <f t="shared" si="30"/>
        <v>0</v>
      </c>
      <c r="I285" s="36"/>
      <c r="J285" s="62"/>
      <c r="K285" s="62"/>
      <c r="L285" s="57" t="str">
        <f>IF(ISNA(VLOOKUP(A285,'Цена металла'!$B$3:$D$516,3)),"0",VLOOKUP(A285,'Цена металла'!$B$3:$D$516,3,0))</f>
        <v>0</v>
      </c>
      <c r="M285" s="57"/>
      <c r="N285" s="97">
        <f t="shared" si="32"/>
        <v>0</v>
      </c>
      <c r="O285" s="98"/>
      <c r="P285" s="99">
        <f t="shared" si="33"/>
        <v>0</v>
      </c>
      <c r="Q285" s="100"/>
      <c r="R285" s="97">
        <f t="shared" si="31"/>
        <v>0</v>
      </c>
      <c r="S285" s="101"/>
      <c r="T285" s="102">
        <f t="shared" si="34"/>
        <v>0</v>
      </c>
      <c r="U285" s="103"/>
    </row>
    <row r="286" spans="1:21" x14ac:dyDescent="0.25">
      <c r="A286" s="43"/>
      <c r="B286" s="44"/>
      <c r="C286" s="44"/>
      <c r="D286" s="8"/>
      <c r="E286" s="11" t="str">
        <f>IF(ISNA(VLOOKUP(A286,'Цена металла'!$B$3:$D$116,2)),"",VLOOKUP(A286,'Цена металла'!$B$3:$D$116,2,0))</f>
        <v/>
      </c>
      <c r="F286" s="4"/>
      <c r="G286" s="4"/>
      <c r="H286" s="7">
        <f t="shared" si="30"/>
        <v>0</v>
      </c>
      <c r="I286" s="36"/>
      <c r="J286" s="62"/>
      <c r="K286" s="62"/>
      <c r="L286" s="57" t="str">
        <f>IF(ISNA(VLOOKUP(A286,'Цена металла'!$B$3:$D$516,3)),"0",VLOOKUP(A286,'Цена металла'!$B$3:$D$516,3,0))</f>
        <v>0</v>
      </c>
      <c r="M286" s="57"/>
      <c r="N286" s="97">
        <f t="shared" si="32"/>
        <v>0</v>
      </c>
      <c r="O286" s="98"/>
      <c r="P286" s="99">
        <f t="shared" si="33"/>
        <v>0</v>
      </c>
      <c r="Q286" s="100"/>
      <c r="R286" s="97">
        <f t="shared" si="31"/>
        <v>0</v>
      </c>
      <c r="S286" s="101"/>
      <c r="T286" s="102">
        <f t="shared" si="34"/>
        <v>0</v>
      </c>
      <c r="U286" s="103"/>
    </row>
    <row r="287" spans="1:21" x14ac:dyDescent="0.25">
      <c r="A287" s="43"/>
      <c r="B287" s="44"/>
      <c r="C287" s="44"/>
      <c r="D287" s="8"/>
      <c r="E287" s="11" t="str">
        <f>IF(ISNA(VLOOKUP(A287,'Цена металла'!$B$3:$D$116,2)),"",VLOOKUP(A287,'Цена металла'!$B$3:$D$116,2,0))</f>
        <v/>
      </c>
      <c r="F287" s="4"/>
      <c r="G287" s="4"/>
      <c r="H287" s="7">
        <f t="shared" si="30"/>
        <v>0</v>
      </c>
      <c r="I287" s="36"/>
      <c r="J287" s="62"/>
      <c r="K287" s="62"/>
      <c r="L287" s="57" t="str">
        <f>IF(ISNA(VLOOKUP(A287,'Цена металла'!$B$3:$D$516,3)),"0",VLOOKUP(A287,'Цена металла'!$B$3:$D$516,3,0))</f>
        <v>0</v>
      </c>
      <c r="M287" s="57"/>
      <c r="N287" s="97">
        <f t="shared" si="32"/>
        <v>0</v>
      </c>
      <c r="O287" s="98"/>
      <c r="P287" s="99">
        <f t="shared" si="33"/>
        <v>0</v>
      </c>
      <c r="Q287" s="100"/>
      <c r="R287" s="97">
        <f t="shared" si="31"/>
        <v>0</v>
      </c>
      <c r="S287" s="101"/>
      <c r="T287" s="102">
        <f t="shared" si="34"/>
        <v>0</v>
      </c>
      <c r="U287" s="103"/>
    </row>
    <row r="288" spans="1:21" x14ac:dyDescent="0.25">
      <c r="A288" s="43"/>
      <c r="B288" s="44"/>
      <c r="C288" s="44"/>
      <c r="D288" s="8"/>
      <c r="E288" s="11" t="str">
        <f>IF(ISNA(VLOOKUP(A288,'Цена металла'!$B$3:$D$116,2)),"",VLOOKUP(A288,'Цена металла'!$B$3:$D$116,2,0))</f>
        <v/>
      </c>
      <c r="F288" s="4"/>
      <c r="G288" s="4"/>
      <c r="H288" s="7">
        <f t="shared" si="30"/>
        <v>0</v>
      </c>
      <c r="I288" s="36"/>
      <c r="J288" s="62"/>
      <c r="K288" s="62"/>
      <c r="L288" s="57" t="str">
        <f>IF(ISNA(VLOOKUP(A288,'Цена металла'!$B$3:$D$516,3)),"0",VLOOKUP(A288,'Цена металла'!$B$3:$D$516,3,0))</f>
        <v>0</v>
      </c>
      <c r="M288" s="57"/>
      <c r="N288" s="97">
        <f t="shared" si="32"/>
        <v>0</v>
      </c>
      <c r="O288" s="98"/>
      <c r="P288" s="99">
        <f t="shared" si="33"/>
        <v>0</v>
      </c>
      <c r="Q288" s="100"/>
      <c r="R288" s="97">
        <f t="shared" si="31"/>
        <v>0</v>
      </c>
      <c r="S288" s="101"/>
      <c r="T288" s="102">
        <f t="shared" si="34"/>
        <v>0</v>
      </c>
      <c r="U288" s="103"/>
    </row>
    <row r="289" spans="1:21" x14ac:dyDescent="0.25">
      <c r="A289" s="43"/>
      <c r="B289" s="44"/>
      <c r="C289" s="44"/>
      <c r="D289" s="8"/>
      <c r="E289" s="11" t="str">
        <f>IF(ISNA(VLOOKUP(A289,'Цена металла'!$B$3:$D$116,2)),"",VLOOKUP(A289,'Цена металла'!$B$3:$D$116,2,0))</f>
        <v/>
      </c>
      <c r="F289" s="4"/>
      <c r="G289" s="4"/>
      <c r="H289" s="7">
        <f t="shared" si="30"/>
        <v>0</v>
      </c>
      <c r="I289" s="36"/>
      <c r="J289" s="62"/>
      <c r="K289" s="62"/>
      <c r="L289" s="57" t="str">
        <f>IF(ISNA(VLOOKUP(A289,'Цена металла'!$B$3:$D$516,3)),"0",VLOOKUP(A289,'Цена металла'!$B$3:$D$516,3,0))</f>
        <v>0</v>
      </c>
      <c r="M289" s="57"/>
      <c r="N289" s="97">
        <f t="shared" si="32"/>
        <v>0</v>
      </c>
      <c r="O289" s="98"/>
      <c r="P289" s="99">
        <f t="shared" si="33"/>
        <v>0</v>
      </c>
      <c r="Q289" s="100"/>
      <c r="R289" s="97">
        <f t="shared" si="31"/>
        <v>0</v>
      </c>
      <c r="S289" s="101"/>
      <c r="T289" s="102">
        <f t="shared" si="34"/>
        <v>0</v>
      </c>
      <c r="U289" s="103"/>
    </row>
    <row r="290" spans="1:21" x14ac:dyDescent="0.25">
      <c r="A290" s="43"/>
      <c r="B290" s="44"/>
      <c r="C290" s="44"/>
      <c r="D290" s="8"/>
      <c r="E290" s="11" t="str">
        <f>IF(ISNA(VLOOKUP(A290,'Цена металла'!$B$3:$D$116,2)),"",VLOOKUP(A290,'Цена металла'!$B$3:$D$116,2,0))</f>
        <v/>
      </c>
      <c r="F290" s="4"/>
      <c r="G290" s="4"/>
      <c r="H290" s="7">
        <f t="shared" si="30"/>
        <v>0</v>
      </c>
      <c r="I290" s="36"/>
      <c r="J290" s="62"/>
      <c r="K290" s="62"/>
      <c r="L290" s="57" t="str">
        <f>IF(ISNA(VLOOKUP(A290,'Цена металла'!$B$3:$D$516,3)),"0",VLOOKUP(A290,'Цена металла'!$B$3:$D$516,3,0))</f>
        <v>0</v>
      </c>
      <c r="M290" s="57"/>
      <c r="N290" s="97">
        <f t="shared" si="32"/>
        <v>0</v>
      </c>
      <c r="O290" s="98"/>
      <c r="P290" s="99">
        <f t="shared" si="33"/>
        <v>0</v>
      </c>
      <c r="Q290" s="100"/>
      <c r="R290" s="97">
        <f t="shared" si="31"/>
        <v>0</v>
      </c>
      <c r="S290" s="101"/>
      <c r="T290" s="102">
        <f t="shared" si="34"/>
        <v>0</v>
      </c>
      <c r="U290" s="103"/>
    </row>
    <row r="291" spans="1:21" x14ac:dyDescent="0.25">
      <c r="A291" s="43"/>
      <c r="B291" s="44"/>
      <c r="C291" s="44"/>
      <c r="D291" s="8"/>
      <c r="E291" s="11" t="str">
        <f>IF(ISNA(VLOOKUP(A291,'Цена металла'!$B$3:$D$116,2)),"",VLOOKUP(A291,'Цена металла'!$B$3:$D$116,2,0))</f>
        <v/>
      </c>
      <c r="F291" s="4"/>
      <c r="G291" s="4"/>
      <c r="H291" s="7">
        <f t="shared" si="30"/>
        <v>0</v>
      </c>
      <c r="I291" s="36"/>
      <c r="J291" s="62"/>
      <c r="K291" s="62"/>
      <c r="L291" s="57" t="str">
        <f>IF(ISNA(VLOOKUP(A291,'Цена металла'!$B$3:$D$516,3)),"0",VLOOKUP(A291,'Цена металла'!$B$3:$D$516,3,0))</f>
        <v>0</v>
      </c>
      <c r="M291" s="57"/>
      <c r="N291" s="97">
        <f t="shared" si="32"/>
        <v>0</v>
      </c>
      <c r="O291" s="98"/>
      <c r="P291" s="99">
        <f t="shared" si="33"/>
        <v>0</v>
      </c>
      <c r="Q291" s="100"/>
      <c r="R291" s="97">
        <f t="shared" si="31"/>
        <v>0</v>
      </c>
      <c r="S291" s="101"/>
      <c r="T291" s="102">
        <f t="shared" si="34"/>
        <v>0</v>
      </c>
      <c r="U291" s="103"/>
    </row>
    <row r="292" spans="1:21" x14ac:dyDescent="0.25">
      <c r="A292" s="43"/>
      <c r="B292" s="44"/>
      <c r="C292" s="44"/>
      <c r="D292" s="8"/>
      <c r="E292" s="11" t="str">
        <f>IF(ISNA(VLOOKUP(A292,'Цена металла'!$B$3:$D$116,2)),"",VLOOKUP(A292,'Цена металла'!$B$3:$D$116,2,0))</f>
        <v/>
      </c>
      <c r="F292" s="4"/>
      <c r="G292" s="4"/>
      <c r="H292" s="7">
        <f t="shared" si="30"/>
        <v>0</v>
      </c>
      <c r="I292" s="36"/>
      <c r="J292" s="62"/>
      <c r="K292" s="62"/>
      <c r="L292" s="57" t="str">
        <f>IF(ISNA(VLOOKUP(A292,'Цена металла'!$B$3:$D$516,3)),"0",VLOOKUP(A292,'Цена металла'!$B$3:$D$516,3,0))</f>
        <v>0</v>
      </c>
      <c r="M292" s="57"/>
      <c r="N292" s="97">
        <f t="shared" si="32"/>
        <v>0</v>
      </c>
      <c r="O292" s="98"/>
      <c r="P292" s="99">
        <f t="shared" si="33"/>
        <v>0</v>
      </c>
      <c r="Q292" s="100"/>
      <c r="R292" s="97">
        <f t="shared" si="31"/>
        <v>0</v>
      </c>
      <c r="S292" s="101"/>
      <c r="T292" s="102">
        <f t="shared" si="34"/>
        <v>0</v>
      </c>
      <c r="U292" s="103"/>
    </row>
    <row r="293" spans="1:21" ht="15.75" thickBot="1" x14ac:dyDescent="0.3">
      <c r="A293" s="43"/>
      <c r="B293" s="44"/>
      <c r="C293" s="44"/>
      <c r="D293" s="15"/>
      <c r="E293" s="11" t="str">
        <f>IF(ISNA(VLOOKUP(A293,'Цена металла'!$B$3:$D$116,2)),"",VLOOKUP(A293,'Цена металла'!$B$3:$D$116,2,0))</f>
        <v/>
      </c>
      <c r="F293" s="6"/>
      <c r="G293" s="6"/>
      <c r="H293" s="7">
        <f t="shared" si="30"/>
        <v>0</v>
      </c>
      <c r="I293" s="36"/>
      <c r="J293" s="56"/>
      <c r="K293" s="56"/>
      <c r="L293" s="57" t="str">
        <f>IF(ISNA(VLOOKUP(A293,'Цена металла'!$B$3:$D$516,3)),"0",VLOOKUP(A293,'Цена металла'!$B$3:$D$516,3,0))</f>
        <v>0</v>
      </c>
      <c r="M293" s="57"/>
      <c r="N293" s="104">
        <f t="shared" si="32"/>
        <v>0</v>
      </c>
      <c r="O293" s="105"/>
      <c r="P293" s="106">
        <f t="shared" si="33"/>
        <v>0</v>
      </c>
      <c r="Q293" s="107"/>
      <c r="R293" s="104">
        <f t="shared" si="31"/>
        <v>0</v>
      </c>
      <c r="S293" s="108"/>
      <c r="T293" s="102">
        <f t="shared" si="34"/>
        <v>0</v>
      </c>
      <c r="U293" s="103"/>
    </row>
    <row r="294" spans="1:21" ht="18.75" thickBot="1" x14ac:dyDescent="0.3">
      <c r="A294" s="45"/>
      <c r="B294" s="46"/>
      <c r="C294" s="46"/>
      <c r="D294" s="47"/>
      <c r="E294" s="12"/>
      <c r="F294" s="48"/>
      <c r="G294" s="49"/>
      <c r="H294" s="50"/>
      <c r="I294" s="13"/>
      <c r="J294" s="48"/>
      <c r="K294" s="50"/>
      <c r="L294" s="51"/>
      <c r="M294" s="52"/>
      <c r="N294" s="41">
        <f>SUM(N273:O293)</f>
        <v>280</v>
      </c>
      <c r="O294" s="53"/>
      <c r="P294" s="54"/>
      <c r="Q294" s="55"/>
      <c r="R294" s="41">
        <f>SUM(R273:S293)</f>
        <v>252.9</v>
      </c>
      <c r="S294" s="42"/>
      <c r="T294" s="16"/>
      <c r="U294" s="17"/>
    </row>
    <row r="296" spans="1:21" x14ac:dyDescent="0.25">
      <c r="A296" s="86" t="s">
        <v>0</v>
      </c>
      <c r="B296" s="86"/>
      <c r="C296" s="86"/>
      <c r="D296" s="86" t="s">
        <v>187</v>
      </c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</row>
    <row r="297" spans="1:21" ht="15.75" thickBot="1" x14ac:dyDescent="0.3">
      <c r="A297" s="86" t="s">
        <v>1</v>
      </c>
      <c r="B297" s="86"/>
      <c r="C297" s="86"/>
      <c r="D297" s="86" t="s">
        <v>175</v>
      </c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</row>
    <row r="298" spans="1:21" ht="15.75" thickBot="1" x14ac:dyDescent="0.3">
      <c r="A298" s="82" t="s">
        <v>2</v>
      </c>
      <c r="B298" s="82"/>
      <c r="C298" s="82"/>
      <c r="D298" s="82"/>
      <c r="E298" s="82"/>
      <c r="F298" s="82"/>
      <c r="G298" s="35"/>
      <c r="H298" s="82" t="s">
        <v>3</v>
      </c>
      <c r="I298" s="82"/>
      <c r="J298" s="82"/>
      <c r="K298" s="82"/>
      <c r="L298" s="82"/>
      <c r="M298" s="82"/>
      <c r="N298" s="82"/>
      <c r="O298" s="82"/>
      <c r="P298" s="81" t="s">
        <v>9</v>
      </c>
      <c r="Q298" s="81"/>
      <c r="R298" s="1">
        <v>1.01</v>
      </c>
      <c r="S298" s="13" t="s">
        <v>119</v>
      </c>
      <c r="T298" s="20">
        <f>S310/R336</f>
        <v>2.8625954198473278</v>
      </c>
    </row>
    <row r="299" spans="1:21" x14ac:dyDescent="0.25">
      <c r="A299" s="82"/>
      <c r="B299" s="82"/>
      <c r="C299" s="82"/>
      <c r="D299" s="82"/>
      <c r="E299" s="82"/>
      <c r="F299" s="82"/>
      <c r="G299" s="82"/>
      <c r="H299" s="83" t="s">
        <v>188</v>
      </c>
      <c r="I299" s="83"/>
      <c r="J299" s="83"/>
      <c r="K299" s="83"/>
      <c r="L299" s="83"/>
      <c r="M299" s="83"/>
      <c r="N299" s="83"/>
      <c r="O299" s="83"/>
    </row>
    <row r="300" spans="1:21" ht="15.75" thickBot="1" x14ac:dyDescent="0.3">
      <c r="A300" s="82"/>
      <c r="B300" s="82"/>
      <c r="C300" s="82"/>
      <c r="D300" s="82"/>
      <c r="E300" s="82"/>
      <c r="F300" s="82"/>
      <c r="G300" s="82"/>
      <c r="H300" s="83"/>
      <c r="I300" s="83"/>
      <c r="J300" s="83"/>
      <c r="K300" s="83"/>
      <c r="L300" s="83"/>
      <c r="M300" s="83"/>
      <c r="N300" s="83"/>
      <c r="O300" s="83"/>
    </row>
    <row r="301" spans="1:21" x14ac:dyDescent="0.25">
      <c r="A301" s="82"/>
      <c r="B301" s="82"/>
      <c r="C301" s="82"/>
      <c r="D301" s="82"/>
      <c r="E301" s="82"/>
      <c r="F301" s="82"/>
      <c r="G301" s="82"/>
      <c r="H301" s="83"/>
      <c r="I301" s="83"/>
      <c r="J301" s="83"/>
      <c r="K301" s="83"/>
      <c r="L301" s="83"/>
      <c r="M301" s="83"/>
      <c r="N301" s="83"/>
      <c r="O301" s="83"/>
      <c r="P301" s="109" t="s">
        <v>172</v>
      </c>
      <c r="Q301" s="110"/>
      <c r="R301" s="111"/>
      <c r="S301" s="89">
        <f>S310*0.15</f>
        <v>90</v>
      </c>
      <c r="T301" s="89"/>
      <c r="U301" s="90"/>
    </row>
    <row r="302" spans="1:21" x14ac:dyDescent="0.25">
      <c r="A302" s="82"/>
      <c r="B302" s="82"/>
      <c r="C302" s="82"/>
      <c r="D302" s="82"/>
      <c r="E302" s="82"/>
      <c r="F302" s="82"/>
      <c r="G302" s="82"/>
      <c r="H302" s="83"/>
      <c r="I302" s="83"/>
      <c r="J302" s="83"/>
      <c r="K302" s="83"/>
      <c r="L302" s="83"/>
      <c r="M302" s="83"/>
      <c r="N302" s="83"/>
      <c r="O302" s="83"/>
      <c r="P302" s="112"/>
      <c r="Q302" s="113"/>
      <c r="R302" s="114"/>
      <c r="S302" s="91"/>
      <c r="T302" s="91"/>
      <c r="U302" s="92"/>
    </row>
    <row r="303" spans="1:21" ht="15.75" thickBot="1" x14ac:dyDescent="0.3">
      <c r="A303" s="82"/>
      <c r="B303" s="82"/>
      <c r="C303" s="82"/>
      <c r="D303" s="82"/>
      <c r="E303" s="82"/>
      <c r="F303" s="82"/>
      <c r="G303" s="82"/>
      <c r="H303" s="83"/>
      <c r="I303" s="83"/>
      <c r="J303" s="83"/>
      <c r="K303" s="83"/>
      <c r="L303" s="83"/>
      <c r="M303" s="83"/>
      <c r="N303" s="83"/>
      <c r="O303" s="83"/>
      <c r="P303" s="115"/>
      <c r="Q303" s="116"/>
      <c r="R303" s="117"/>
      <c r="S303" s="88"/>
      <c r="T303" s="88"/>
      <c r="U303" s="93"/>
    </row>
    <row r="304" spans="1:21" x14ac:dyDescent="0.25">
      <c r="A304" s="82"/>
      <c r="B304" s="82"/>
      <c r="C304" s="82"/>
      <c r="D304" s="82"/>
      <c r="E304" s="82"/>
      <c r="F304" s="82"/>
      <c r="G304" s="82"/>
      <c r="H304" s="83"/>
      <c r="I304" s="83"/>
      <c r="J304" s="83"/>
      <c r="K304" s="83"/>
      <c r="L304" s="83"/>
      <c r="M304" s="83"/>
      <c r="N304" s="83"/>
      <c r="O304" s="83"/>
      <c r="P304" s="118" t="s">
        <v>171</v>
      </c>
      <c r="Q304" s="119"/>
      <c r="R304" s="120"/>
      <c r="S304" s="89">
        <f>S310-S307-R336-S301</f>
        <v>180.39999999999998</v>
      </c>
      <c r="T304" s="89"/>
      <c r="U304" s="90"/>
    </row>
    <row r="305" spans="1:21" x14ac:dyDescent="0.25">
      <c r="A305" s="82"/>
      <c r="B305" s="82"/>
      <c r="C305" s="82"/>
      <c r="D305" s="82"/>
      <c r="E305" s="82"/>
      <c r="F305" s="82"/>
      <c r="G305" s="82"/>
      <c r="H305" s="83"/>
      <c r="I305" s="83"/>
      <c r="J305" s="83"/>
      <c r="K305" s="83"/>
      <c r="L305" s="83"/>
      <c r="M305" s="83"/>
      <c r="N305" s="83"/>
      <c r="O305" s="83"/>
      <c r="P305" s="121"/>
      <c r="Q305" s="122"/>
      <c r="R305" s="123"/>
      <c r="S305" s="91"/>
      <c r="T305" s="91"/>
      <c r="U305" s="92"/>
    </row>
    <row r="306" spans="1:21" ht="15.75" thickBot="1" x14ac:dyDescent="0.3">
      <c r="A306" s="82"/>
      <c r="B306" s="82"/>
      <c r="C306" s="82"/>
      <c r="D306" s="82"/>
      <c r="E306" s="82"/>
      <c r="F306" s="82"/>
      <c r="G306" s="82"/>
      <c r="H306" s="83"/>
      <c r="I306" s="83"/>
      <c r="J306" s="83"/>
      <c r="K306" s="83"/>
      <c r="L306" s="83"/>
      <c r="M306" s="83"/>
      <c r="N306" s="83"/>
      <c r="O306" s="83"/>
      <c r="P306" s="124"/>
      <c r="Q306" s="125"/>
      <c r="R306" s="126"/>
      <c r="S306" s="88"/>
      <c r="T306" s="88"/>
      <c r="U306" s="93"/>
    </row>
    <row r="307" spans="1:21" x14ac:dyDescent="0.25">
      <c r="A307" s="82"/>
      <c r="B307" s="82"/>
      <c r="C307" s="82"/>
      <c r="D307" s="82"/>
      <c r="E307" s="82"/>
      <c r="F307" s="82"/>
      <c r="G307" s="82"/>
      <c r="H307" s="83"/>
      <c r="I307" s="83"/>
      <c r="J307" s="83"/>
      <c r="K307" s="83"/>
      <c r="L307" s="83"/>
      <c r="M307" s="83"/>
      <c r="N307" s="83"/>
      <c r="O307" s="83"/>
      <c r="P307" s="121" t="s">
        <v>170</v>
      </c>
      <c r="Q307" s="122"/>
      <c r="R307" s="123"/>
      <c r="S307" s="94">
        <f>S310*0.2</f>
        <v>120</v>
      </c>
      <c r="T307" s="89"/>
      <c r="U307" s="90"/>
    </row>
    <row r="308" spans="1:21" x14ac:dyDescent="0.25">
      <c r="A308" s="82"/>
      <c r="B308" s="82"/>
      <c r="C308" s="82"/>
      <c r="D308" s="82"/>
      <c r="E308" s="82"/>
      <c r="F308" s="82"/>
      <c r="G308" s="82"/>
      <c r="H308" s="83"/>
      <c r="I308" s="83"/>
      <c r="J308" s="83"/>
      <c r="K308" s="83"/>
      <c r="L308" s="83"/>
      <c r="M308" s="83"/>
      <c r="N308" s="83"/>
      <c r="O308" s="83"/>
      <c r="P308" s="121"/>
      <c r="Q308" s="122"/>
      <c r="R308" s="123"/>
      <c r="S308" s="95"/>
      <c r="T308" s="91"/>
      <c r="U308" s="92"/>
    </row>
    <row r="309" spans="1:21" ht="15.75" thickBot="1" x14ac:dyDescent="0.3">
      <c r="A309" s="82"/>
      <c r="B309" s="82"/>
      <c r="C309" s="82"/>
      <c r="D309" s="82"/>
      <c r="E309" s="82"/>
      <c r="F309" s="82"/>
      <c r="G309" s="82"/>
      <c r="H309" s="83"/>
      <c r="I309" s="83"/>
      <c r="J309" s="83"/>
      <c r="K309" s="83"/>
      <c r="L309" s="83"/>
      <c r="M309" s="83"/>
      <c r="N309" s="83"/>
      <c r="O309" s="83"/>
      <c r="P309" s="124"/>
      <c r="Q309" s="125"/>
      <c r="R309" s="126"/>
      <c r="S309" s="96"/>
      <c r="T309" s="88"/>
      <c r="U309" s="93"/>
    </row>
    <row r="310" spans="1:21" x14ac:dyDescent="0.25">
      <c r="A310" s="82"/>
      <c r="B310" s="82"/>
      <c r="C310" s="82"/>
      <c r="D310" s="82"/>
      <c r="E310" s="82"/>
      <c r="F310" s="82"/>
      <c r="G310" s="82"/>
      <c r="H310" s="83"/>
      <c r="I310" s="83"/>
      <c r="J310" s="83"/>
      <c r="K310" s="83"/>
      <c r="L310" s="83"/>
      <c r="M310" s="83"/>
      <c r="N310" s="83"/>
      <c r="O310" s="83"/>
      <c r="P310" s="121" t="s">
        <v>106</v>
      </c>
      <c r="Q310" s="122"/>
      <c r="R310" s="123"/>
      <c r="S310" s="91">
        <f>_xlfn.CEILING.MATH(IF(S298='Цена металла'!$G$6,N336*'Цена металла'!$F$6+Ландшафт!N336,IF(S298='Цена металла'!$G$7,N336*'Цена металла'!$F$7+Ландшафт!N336,IF(S298='Цена металла'!$G$8,N336*'Цена металла'!$F$8+Ландшафт!N336,IF(S298='Цена металла'!$G$9,N336*'Цена металла'!$F$9+Ландшафт!N336,IF(S298='Цена металла'!$G$10,N336*'Цена металла'!$F$10+Ландшафт!N336,))))),50)</f>
        <v>600</v>
      </c>
      <c r="T310" s="91"/>
      <c r="U310" s="92"/>
    </row>
    <row r="311" spans="1:21" x14ac:dyDescent="0.25">
      <c r="A311" s="82"/>
      <c r="B311" s="82"/>
      <c r="C311" s="82"/>
      <c r="D311" s="82"/>
      <c r="E311" s="82"/>
      <c r="F311" s="82"/>
      <c r="G311" s="82"/>
      <c r="H311" s="83"/>
      <c r="I311" s="83"/>
      <c r="J311" s="83"/>
      <c r="K311" s="83"/>
      <c r="L311" s="83"/>
      <c r="M311" s="83"/>
      <c r="N311" s="83"/>
      <c r="O311" s="83"/>
      <c r="P311" s="121"/>
      <c r="Q311" s="122"/>
      <c r="R311" s="123"/>
      <c r="S311" s="91"/>
      <c r="T311" s="91"/>
      <c r="U311" s="92"/>
    </row>
    <row r="312" spans="1:21" ht="15.75" thickBot="1" x14ac:dyDescent="0.3">
      <c r="A312" s="86" t="s">
        <v>4</v>
      </c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124"/>
      <c r="Q312" s="125"/>
      <c r="R312" s="126"/>
      <c r="S312" s="88"/>
      <c r="T312" s="88"/>
      <c r="U312" s="93"/>
    </row>
    <row r="313" spans="1:21" ht="21.95" customHeight="1" thickBot="1" x14ac:dyDescent="0.3">
      <c r="A313" s="68" t="s">
        <v>5</v>
      </c>
      <c r="B313" s="69"/>
      <c r="C313" s="69"/>
      <c r="D313" s="69"/>
      <c r="E313" s="74" t="s">
        <v>28</v>
      </c>
      <c r="F313" s="76" t="s">
        <v>6</v>
      </c>
      <c r="G313" s="77"/>
      <c r="H313" s="78"/>
      <c r="I313" s="79" t="s">
        <v>6</v>
      </c>
      <c r="J313" s="64" t="s">
        <v>10</v>
      </c>
      <c r="K313" s="65"/>
      <c r="L313" s="64" t="s">
        <v>8</v>
      </c>
      <c r="M313" s="65"/>
      <c r="N313" s="64" t="s">
        <v>7</v>
      </c>
      <c r="O313" s="65"/>
      <c r="P313" s="64" t="s">
        <v>13</v>
      </c>
      <c r="Q313" s="65"/>
      <c r="R313" s="64" t="s">
        <v>12</v>
      </c>
      <c r="S313" s="65"/>
      <c r="T313" s="64" t="s">
        <v>11</v>
      </c>
      <c r="U313" s="65"/>
    </row>
    <row r="314" spans="1:21" ht="21.95" customHeight="1" thickBot="1" x14ac:dyDescent="0.3">
      <c r="A314" s="68" t="s">
        <v>17</v>
      </c>
      <c r="B314" s="69"/>
      <c r="C314" s="70"/>
      <c r="D314" s="37" t="s">
        <v>3</v>
      </c>
      <c r="E314" s="75"/>
      <c r="F314" s="2" t="s">
        <v>14</v>
      </c>
      <c r="G314" s="2" t="s">
        <v>15</v>
      </c>
      <c r="H314" s="2" t="s">
        <v>16</v>
      </c>
      <c r="I314" s="80"/>
      <c r="J314" s="66"/>
      <c r="K314" s="67"/>
      <c r="L314" s="66"/>
      <c r="M314" s="67"/>
      <c r="N314" s="66"/>
      <c r="O314" s="67"/>
      <c r="P314" s="66"/>
      <c r="Q314" s="67"/>
      <c r="R314" s="66"/>
      <c r="S314" s="67"/>
      <c r="T314" s="66"/>
      <c r="U314" s="67"/>
    </row>
    <row r="315" spans="1:21" x14ac:dyDescent="0.25">
      <c r="A315" s="71" t="s">
        <v>80</v>
      </c>
      <c r="B315" s="72"/>
      <c r="C315" s="72"/>
      <c r="D315" s="9" t="s">
        <v>176</v>
      </c>
      <c r="E315" s="11" t="str">
        <f>IF(ISNA(VLOOKUP(A315,'Цена металла'!$B$3:$D$516,2)),"",VLOOKUP(A315,'Цена металла'!$B$3:$D$516,2,0))</f>
        <v>м.п.</v>
      </c>
      <c r="F315" s="3"/>
      <c r="G315" s="3"/>
      <c r="H315" s="7">
        <f>_xlfn.CEILING.MATH(F315*G315/1000000,0.01)</f>
        <v>0</v>
      </c>
      <c r="I315" s="36">
        <v>700</v>
      </c>
      <c r="J315" s="73">
        <v>2</v>
      </c>
      <c r="K315" s="73"/>
      <c r="L315" s="57">
        <f>IF(ISNA(VLOOKUP(A315,'Цена металла'!$B$3:$D$516,3)),"0",VLOOKUP(A315,'Цена металла'!$B$3:$D$516,3,0))</f>
        <v>32</v>
      </c>
      <c r="M315" s="57"/>
      <c r="N315" s="57">
        <f>IF(E315="м2",(_xlfn.CEILING.MATH(H315*J315*L315))*$R$3,(_xlfn.CEILING.MATH(I315*J315,500)/1000*L315)*$R$3)</f>
        <v>48</v>
      </c>
      <c r="O315" s="57"/>
      <c r="P315" s="58">
        <f>IF(E315="м2",F315*G315*J315/1000000,I315*J315/1000)</f>
        <v>1.4</v>
      </c>
      <c r="Q315" s="58"/>
      <c r="R315" s="57">
        <f>P315*L315</f>
        <v>44.8</v>
      </c>
      <c r="S315" s="59"/>
      <c r="T315" s="60">
        <f>IF(E315="м2",_xlfn.CEILING.MATH(F315*G315*J315/1000000,0.1),_xlfn.CEILING.MATH(I315*J315,500)/1000)</f>
        <v>1.5</v>
      </c>
      <c r="U315" s="61"/>
    </row>
    <row r="316" spans="1:21" x14ac:dyDescent="0.25">
      <c r="A316" s="43" t="s">
        <v>80</v>
      </c>
      <c r="B316" s="44"/>
      <c r="C316" s="44"/>
      <c r="D316" s="8" t="s">
        <v>177</v>
      </c>
      <c r="E316" s="11" t="str">
        <f>IF(ISNA(VLOOKUP(A316,'Цена металла'!$B$3:$D$516,2)),"",VLOOKUP(A316,'Цена металла'!$B$3:$D$516,2,0))</f>
        <v>м.п.</v>
      </c>
      <c r="F316" s="4"/>
      <c r="G316" s="4"/>
      <c r="H316" s="7">
        <f t="shared" ref="H316:H335" si="35">_xlfn.CEILING.MATH(F316*G316/1000000,0.01)</f>
        <v>0</v>
      </c>
      <c r="I316" s="36">
        <v>800</v>
      </c>
      <c r="J316" s="62">
        <v>1</v>
      </c>
      <c r="K316" s="62"/>
      <c r="L316" s="57">
        <f>IF(ISNA(VLOOKUP(A316,'Цена металла'!$B$3:$D$516,3)),"0",VLOOKUP(A316,'Цена металла'!$B$3:$D$516,3,0))</f>
        <v>32</v>
      </c>
      <c r="M316" s="57"/>
      <c r="N316" s="97">
        <f>IF(E316="м2",(_xlfn.CEILING.MATH(H316*J316*L316))*$R$3,(_xlfn.CEILING.MATH(I316*J316,500)/1000*L316)*$R$3)</f>
        <v>32</v>
      </c>
      <c r="O316" s="98"/>
      <c r="P316" s="99">
        <f>IF(E316="м2",F316*G316*J316/1000000,I316*J316/1000)</f>
        <v>0.8</v>
      </c>
      <c r="Q316" s="100"/>
      <c r="R316" s="97">
        <f t="shared" ref="R316:R335" si="36">P316*L316</f>
        <v>25.6</v>
      </c>
      <c r="S316" s="101"/>
      <c r="T316" s="102">
        <f>IF(E316="м2",_xlfn.CEILING.MATH(F316*G316*J316/1000000,0.1),_xlfn.CEILING.MATH(I316*J316,500)/1000)</f>
        <v>1</v>
      </c>
      <c r="U316" s="103"/>
    </row>
    <row r="317" spans="1:21" x14ac:dyDescent="0.25">
      <c r="A317" s="43" t="s">
        <v>80</v>
      </c>
      <c r="B317" s="44"/>
      <c r="C317" s="44"/>
      <c r="D317" s="8" t="s">
        <v>178</v>
      </c>
      <c r="E317" s="11" t="str">
        <f>IF(ISNA(VLOOKUP(A317,'Цена металла'!$B$3:$D$516,2)),"",VLOOKUP(A317,'Цена металла'!$B$3:$D$516,2,0))</f>
        <v>м.п.</v>
      </c>
      <c r="F317" s="4"/>
      <c r="G317" s="4"/>
      <c r="H317" s="7">
        <f t="shared" si="35"/>
        <v>0</v>
      </c>
      <c r="I317" s="36">
        <v>600</v>
      </c>
      <c r="J317" s="62">
        <v>1</v>
      </c>
      <c r="K317" s="62"/>
      <c r="L317" s="57">
        <f>IF(ISNA(VLOOKUP(A317,'Цена металла'!$B$3:$D$516,3)),"0",VLOOKUP(A317,'Цена металла'!$B$3:$D$516,3,0))</f>
        <v>32</v>
      </c>
      <c r="M317" s="57"/>
      <c r="N317" s="97">
        <f>IF(E317="м2",(_xlfn.CEILING.MATH(H317*J317*L317))*$R$3,(_xlfn.CEILING.MATH(I317*J317,500)/1000*L317)*$R$3)</f>
        <v>32</v>
      </c>
      <c r="O317" s="98"/>
      <c r="P317" s="99">
        <f>IF(E317="м2",F317*G317*J317/1000000,I317*J317/1000)</f>
        <v>0.6</v>
      </c>
      <c r="Q317" s="100"/>
      <c r="R317" s="97">
        <f t="shared" si="36"/>
        <v>19.2</v>
      </c>
      <c r="S317" s="101"/>
      <c r="T317" s="102">
        <f>IF(E317="м2",_xlfn.CEILING.MATH(F317*G317*J317/1000000,0.1),_xlfn.CEILING.MATH(I317*J317,500)/1000)</f>
        <v>1</v>
      </c>
      <c r="U317" s="103"/>
    </row>
    <row r="318" spans="1:21" x14ac:dyDescent="0.25">
      <c r="A318" s="43" t="s">
        <v>31</v>
      </c>
      <c r="B318" s="44"/>
      <c r="C318" s="44"/>
      <c r="D318" s="8" t="s">
        <v>118</v>
      </c>
      <c r="E318" s="11" t="str">
        <f>IF(ISNA(VLOOKUP(A318,'Цена металла'!$B$3:$D$516,2)),"",VLOOKUP(A318,'Цена металла'!$B$3:$D$516,2,0))</f>
        <v>м.п.</v>
      </c>
      <c r="F318" s="4"/>
      <c r="G318" s="4"/>
      <c r="H318" s="7">
        <f t="shared" si="35"/>
        <v>0</v>
      </c>
      <c r="I318" s="36">
        <v>500</v>
      </c>
      <c r="J318" s="62">
        <v>4</v>
      </c>
      <c r="K318" s="62"/>
      <c r="L318" s="57">
        <f>IF(ISNA(VLOOKUP(A318,'Цена металла'!$B$3:$D$516,3)),"0",VLOOKUP(A318,'Цена металла'!$B$3:$D$516,3,0))</f>
        <v>30</v>
      </c>
      <c r="M318" s="57"/>
      <c r="N318" s="97">
        <f>IF(E318="м2",(_xlfn.CEILING.MATH(H318*J318*L318))*$R$3,(_xlfn.CEILING.MATH(I318*J318,500)/1000*L318)*$R$3)</f>
        <v>60</v>
      </c>
      <c r="O318" s="98"/>
      <c r="P318" s="99">
        <f>IF(E318="м2",F318*G318*J318/1000000,I318*J318/1000)</f>
        <v>2</v>
      </c>
      <c r="Q318" s="100"/>
      <c r="R318" s="97">
        <f t="shared" si="36"/>
        <v>60</v>
      </c>
      <c r="S318" s="101"/>
      <c r="T318" s="102">
        <f>IF(E318="м2",_xlfn.CEILING.MATH(F318*G318*J318/1000000,0.1),_xlfn.CEILING.MATH(I318*J318,500)/1000)</f>
        <v>2</v>
      </c>
      <c r="U318" s="103"/>
    </row>
    <row r="319" spans="1:21" x14ac:dyDescent="0.25">
      <c r="A319" s="43" t="s">
        <v>31</v>
      </c>
      <c r="B319" s="44"/>
      <c r="C319" s="44"/>
      <c r="D319" s="8" t="s">
        <v>179</v>
      </c>
      <c r="E319" s="11" t="str">
        <f>IF(ISNA(VLOOKUP(A319,'Цена металла'!$B$3:$D$516,2)),"",VLOOKUP(A319,'Цена металла'!$B$3:$D$516,2,0))</f>
        <v>м.п.</v>
      </c>
      <c r="F319" s="4"/>
      <c r="G319" s="4"/>
      <c r="H319" s="7">
        <f t="shared" si="35"/>
        <v>0</v>
      </c>
      <c r="I319" s="36">
        <v>1000</v>
      </c>
      <c r="J319" s="62">
        <v>2</v>
      </c>
      <c r="K319" s="62"/>
      <c r="L319" s="57">
        <f>IF(ISNA(VLOOKUP(A319,'Цена металла'!$B$3:$D$516,3)),"0",VLOOKUP(A319,'Цена металла'!$B$3:$D$516,3,0))</f>
        <v>30</v>
      </c>
      <c r="M319" s="57"/>
      <c r="N319" s="97">
        <f>IF(E319="м2",(_xlfn.CEILING.MATH(H319*J319*L319))*$R$3,(_xlfn.CEILING.MATH(I319*J319,500)/1000*L319)*$R$3)</f>
        <v>60</v>
      </c>
      <c r="O319" s="98"/>
      <c r="P319" s="99">
        <f>IF(E319="м2",F319*G319*J319/1000000,I319*J319/1000)</f>
        <v>2</v>
      </c>
      <c r="Q319" s="100"/>
      <c r="R319" s="97">
        <f t="shared" si="36"/>
        <v>60</v>
      </c>
      <c r="S319" s="101"/>
      <c r="T319" s="102">
        <f>IF(E319="м2",_xlfn.CEILING.MATH(F319*G319*J319/1000000,0.1),_xlfn.CEILING.MATH(I319*J319,500)/1000)</f>
        <v>2</v>
      </c>
      <c r="U319" s="103"/>
    </row>
    <row r="320" spans="1:21" x14ac:dyDescent="0.25">
      <c r="A320" s="43" t="s">
        <v>120</v>
      </c>
      <c r="B320" s="44"/>
      <c r="C320" s="44"/>
      <c r="D320" s="8"/>
      <c r="E320" s="11" t="str">
        <f>IF(ISNA(VLOOKUP(A320,'Цена металла'!$B$3:$D$516,2)),"",VLOOKUP(A320,'Цена металла'!$B$3:$D$516,2,0))</f>
        <v>м2</v>
      </c>
      <c r="F320" s="5">
        <v>1000</v>
      </c>
      <c r="G320" s="5">
        <v>1000</v>
      </c>
      <c r="H320" s="7">
        <f t="shared" si="35"/>
        <v>1</v>
      </c>
      <c r="I320" s="8"/>
      <c r="J320" s="63"/>
      <c r="K320" s="63"/>
      <c r="L320" s="57">
        <f>IF(ISNA(VLOOKUP(A320,'Цена металла'!$B$3:$D$516,3)),"0",VLOOKUP(A320,'Цена металла'!$B$3:$D$516,3,0))</f>
        <v>100</v>
      </c>
      <c r="M320" s="57"/>
      <c r="N320" s="97">
        <f>IF(E320="м2",(_xlfn.CEILING.MATH(H320*J320*L320))*$R$3,(_xlfn.CEILING.MATH(#REF!*J320,500)/1000*L320)*$R$3)</f>
        <v>0</v>
      </c>
      <c r="O320" s="98"/>
      <c r="P320" s="99">
        <f>IF(E320="м2",F320*G320*J320/1000000,#REF!*J320/1000)</f>
        <v>0</v>
      </c>
      <c r="Q320" s="100"/>
      <c r="R320" s="97">
        <f t="shared" si="36"/>
        <v>0</v>
      </c>
      <c r="S320" s="101"/>
      <c r="T320" s="102">
        <f>IF(E320="м2",_xlfn.CEILING.MATH(F320*G320*J320/1000000,0.1),_xlfn.CEILING.MATH(#REF!*J320,500)/1000)</f>
        <v>0</v>
      </c>
      <c r="U320" s="103"/>
    </row>
    <row r="321" spans="1:21" x14ac:dyDescent="0.25">
      <c r="A321" s="43"/>
      <c r="B321" s="44"/>
      <c r="C321" s="44"/>
      <c r="D321" s="10"/>
      <c r="E321" s="11" t="str">
        <f>IF(ISNA(VLOOKUP(A321,'Цена металла'!$B$3:$D$516,2)),"",VLOOKUP(A321,'Цена металла'!$B$3:$D$516,2,0))</f>
        <v/>
      </c>
      <c r="F321" s="5"/>
      <c r="G321" s="5"/>
      <c r="H321" s="7">
        <f t="shared" si="35"/>
        <v>0</v>
      </c>
      <c r="I321" s="36"/>
      <c r="J321" s="62"/>
      <c r="K321" s="62"/>
      <c r="L321" s="57" t="str">
        <f>IF(ISNA(VLOOKUP(A321,'Цена металла'!$B$3:$D$516,3)),"0",VLOOKUP(A321,'Цена металла'!$B$3:$D$516,3,0))</f>
        <v>0</v>
      </c>
      <c r="M321" s="57"/>
      <c r="N321" s="97">
        <f t="shared" ref="N321:N335" si="37">IF(E321="м2",(_xlfn.CEILING.MATH(H321*J321*L321))*$R$3,(_xlfn.CEILING.MATH(I321*J321,500)/1000*L321)*$R$3)</f>
        <v>0</v>
      </c>
      <c r="O321" s="98"/>
      <c r="P321" s="99">
        <f t="shared" ref="P321:P335" si="38">IF(E321="м2",F321*G321*J321/1000000,I321*J321/1000)</f>
        <v>0</v>
      </c>
      <c r="Q321" s="100"/>
      <c r="R321" s="97">
        <f t="shared" si="36"/>
        <v>0</v>
      </c>
      <c r="S321" s="101"/>
      <c r="T321" s="102">
        <f t="shared" ref="T321:T335" si="39">IF(E321="м2",_xlfn.CEILING.MATH(F321*G321*J321/1000000,0.1),_xlfn.CEILING.MATH(I321*J321,500)/1000)</f>
        <v>0</v>
      </c>
      <c r="U321" s="103"/>
    </row>
    <row r="322" spans="1:21" x14ac:dyDescent="0.25">
      <c r="A322" s="43"/>
      <c r="B322" s="44"/>
      <c r="C322" s="44"/>
      <c r="D322" s="8"/>
      <c r="E322" s="11" t="str">
        <f>IF(ISNA(VLOOKUP(A322,'Цена металла'!$B$3:$D$516,2)),"",VLOOKUP(A322,'Цена металла'!$B$3:$D$516,2,0))</f>
        <v/>
      </c>
      <c r="F322" s="4"/>
      <c r="G322" s="4"/>
      <c r="H322" s="7">
        <f t="shared" si="35"/>
        <v>0</v>
      </c>
      <c r="I322" s="36"/>
      <c r="J322" s="62"/>
      <c r="K322" s="62"/>
      <c r="L322" s="57" t="str">
        <f>IF(ISNA(VLOOKUP(A322,'Цена металла'!$B$3:$D$516,3)),"0",VLOOKUP(A322,'Цена металла'!$B$3:$D$516,3,0))</f>
        <v>0</v>
      </c>
      <c r="M322" s="57"/>
      <c r="N322" s="97">
        <f t="shared" si="37"/>
        <v>0</v>
      </c>
      <c r="O322" s="98"/>
      <c r="P322" s="99">
        <f t="shared" si="38"/>
        <v>0</v>
      </c>
      <c r="Q322" s="100"/>
      <c r="R322" s="97">
        <f t="shared" si="36"/>
        <v>0</v>
      </c>
      <c r="S322" s="101"/>
      <c r="T322" s="102">
        <f t="shared" si="39"/>
        <v>0</v>
      </c>
      <c r="U322" s="103"/>
    </row>
    <row r="323" spans="1:21" x14ac:dyDescent="0.25">
      <c r="A323" s="43"/>
      <c r="B323" s="44"/>
      <c r="C323" s="44"/>
      <c r="E323" s="11" t="str">
        <f>IF(ISNA(VLOOKUP(A323,'Цена металла'!$B$3:$D$116,2)),"",VLOOKUP(A323,'Цена металла'!$B$3:$D$116,2,0))</f>
        <v/>
      </c>
      <c r="F323" s="4"/>
      <c r="G323" s="4"/>
      <c r="H323" s="7">
        <f t="shared" si="35"/>
        <v>0</v>
      </c>
      <c r="I323" s="36"/>
      <c r="J323" s="62"/>
      <c r="K323" s="62"/>
      <c r="L323" s="57" t="str">
        <f>IF(ISNA(VLOOKUP(A323,'Цена металла'!$B$3:$D$516,3)),"0",VLOOKUP(A323,'Цена металла'!$B$3:$D$516,3,0))</f>
        <v>0</v>
      </c>
      <c r="M323" s="57"/>
      <c r="N323" s="97">
        <f t="shared" si="37"/>
        <v>0</v>
      </c>
      <c r="O323" s="98"/>
      <c r="P323" s="99">
        <f t="shared" si="38"/>
        <v>0</v>
      </c>
      <c r="Q323" s="100"/>
      <c r="R323" s="97">
        <f t="shared" si="36"/>
        <v>0</v>
      </c>
      <c r="S323" s="101"/>
      <c r="T323" s="102">
        <f t="shared" si="39"/>
        <v>0</v>
      </c>
      <c r="U323" s="103"/>
    </row>
    <row r="324" spans="1:21" x14ac:dyDescent="0.25">
      <c r="A324" s="43"/>
      <c r="B324" s="44"/>
      <c r="C324" s="44"/>
      <c r="D324" s="8"/>
      <c r="E324" s="11" t="str">
        <f>IF(ISNA(VLOOKUP(A324,'Цена металла'!$B$3:$D$116,2)),"",VLOOKUP(A324,'Цена металла'!$B$3:$D$116,2,0))</f>
        <v/>
      </c>
      <c r="F324" s="4"/>
      <c r="G324" s="4"/>
      <c r="H324" s="7">
        <f t="shared" si="35"/>
        <v>0</v>
      </c>
      <c r="I324" s="36"/>
      <c r="J324" s="62"/>
      <c r="K324" s="62"/>
      <c r="L324" s="57" t="str">
        <f>IF(ISNA(VLOOKUP(A324,'Цена металла'!$B$3:$D$516,3)),"0",VLOOKUP(A324,'Цена металла'!$B$3:$D$516,3,0))</f>
        <v>0</v>
      </c>
      <c r="M324" s="57"/>
      <c r="N324" s="97">
        <f t="shared" si="37"/>
        <v>0</v>
      </c>
      <c r="O324" s="98"/>
      <c r="P324" s="99">
        <f t="shared" si="38"/>
        <v>0</v>
      </c>
      <c r="Q324" s="100"/>
      <c r="R324" s="97">
        <f t="shared" si="36"/>
        <v>0</v>
      </c>
      <c r="S324" s="101"/>
      <c r="T324" s="102">
        <f t="shared" si="39"/>
        <v>0</v>
      </c>
      <c r="U324" s="103"/>
    </row>
    <row r="325" spans="1:21" x14ac:dyDescent="0.25">
      <c r="A325" s="43"/>
      <c r="B325" s="44"/>
      <c r="C325" s="44"/>
      <c r="D325" s="8"/>
      <c r="E325" s="11" t="str">
        <f>IF(ISNA(VLOOKUP(A325,'Цена металла'!$B$3:$D$116,2)),"",VLOOKUP(A325,'Цена металла'!$B$3:$D$116,2,0))</f>
        <v/>
      </c>
      <c r="F325" s="4"/>
      <c r="G325" s="4"/>
      <c r="H325" s="7">
        <f t="shared" si="35"/>
        <v>0</v>
      </c>
      <c r="I325" s="36"/>
      <c r="J325" s="62"/>
      <c r="K325" s="62"/>
      <c r="L325" s="57" t="str">
        <f>IF(ISNA(VLOOKUP(A325,'Цена металла'!$B$3:$D$516,3)),"0",VLOOKUP(A325,'Цена металла'!$B$3:$D$516,3,0))</f>
        <v>0</v>
      </c>
      <c r="M325" s="57"/>
      <c r="N325" s="97">
        <f t="shared" si="37"/>
        <v>0</v>
      </c>
      <c r="O325" s="98"/>
      <c r="P325" s="99">
        <f t="shared" si="38"/>
        <v>0</v>
      </c>
      <c r="Q325" s="100"/>
      <c r="R325" s="97">
        <f t="shared" si="36"/>
        <v>0</v>
      </c>
      <c r="S325" s="101"/>
      <c r="T325" s="102">
        <f t="shared" si="39"/>
        <v>0</v>
      </c>
      <c r="U325" s="103"/>
    </row>
    <row r="326" spans="1:21" x14ac:dyDescent="0.25">
      <c r="A326" s="43"/>
      <c r="B326" s="44"/>
      <c r="C326" s="44"/>
      <c r="D326" s="8"/>
      <c r="E326" s="11" t="str">
        <f>IF(ISNA(VLOOKUP(A326,'Цена металла'!$B$3:$D$116,2)),"",VLOOKUP(A326,'Цена металла'!$B$3:$D$116,2,0))</f>
        <v/>
      </c>
      <c r="F326" s="4"/>
      <c r="G326" s="4"/>
      <c r="H326" s="7">
        <f t="shared" si="35"/>
        <v>0</v>
      </c>
      <c r="I326" s="36"/>
      <c r="J326" s="62"/>
      <c r="K326" s="62"/>
      <c r="L326" s="57" t="str">
        <f>IF(ISNA(VLOOKUP(A326,'Цена металла'!$B$3:$D$516,3)),"0",VLOOKUP(A326,'Цена металла'!$B$3:$D$516,3,0))</f>
        <v>0</v>
      </c>
      <c r="M326" s="57"/>
      <c r="N326" s="97">
        <f t="shared" si="37"/>
        <v>0</v>
      </c>
      <c r="O326" s="98"/>
      <c r="P326" s="99">
        <f t="shared" si="38"/>
        <v>0</v>
      </c>
      <c r="Q326" s="100"/>
      <c r="R326" s="97">
        <f t="shared" si="36"/>
        <v>0</v>
      </c>
      <c r="S326" s="101"/>
      <c r="T326" s="102">
        <f t="shared" si="39"/>
        <v>0</v>
      </c>
      <c r="U326" s="103"/>
    </row>
    <row r="327" spans="1:21" x14ac:dyDescent="0.25">
      <c r="A327" s="43"/>
      <c r="B327" s="44"/>
      <c r="C327" s="44"/>
      <c r="D327" s="8"/>
      <c r="E327" s="11" t="str">
        <f>IF(ISNA(VLOOKUP(A327,'Цена металла'!$B$3:$D$116,2)),"",VLOOKUP(A327,'Цена металла'!$B$3:$D$116,2,0))</f>
        <v/>
      </c>
      <c r="F327" s="4"/>
      <c r="G327" s="4"/>
      <c r="H327" s="7">
        <f t="shared" si="35"/>
        <v>0</v>
      </c>
      <c r="I327" s="36"/>
      <c r="J327" s="62"/>
      <c r="K327" s="62"/>
      <c r="L327" s="57" t="str">
        <f>IF(ISNA(VLOOKUP(A327,'Цена металла'!$B$3:$D$516,3)),"0",VLOOKUP(A327,'Цена металла'!$B$3:$D$516,3,0))</f>
        <v>0</v>
      </c>
      <c r="M327" s="57"/>
      <c r="N327" s="97">
        <f t="shared" si="37"/>
        <v>0</v>
      </c>
      <c r="O327" s="98"/>
      <c r="P327" s="99">
        <f t="shared" si="38"/>
        <v>0</v>
      </c>
      <c r="Q327" s="100"/>
      <c r="R327" s="97">
        <f t="shared" si="36"/>
        <v>0</v>
      </c>
      <c r="S327" s="101"/>
      <c r="T327" s="102">
        <f t="shared" si="39"/>
        <v>0</v>
      </c>
      <c r="U327" s="103"/>
    </row>
    <row r="328" spans="1:21" x14ac:dyDescent="0.25">
      <c r="A328" s="43"/>
      <c r="B328" s="44"/>
      <c r="C328" s="44"/>
      <c r="D328" s="8"/>
      <c r="E328" s="11" t="str">
        <f>IF(ISNA(VLOOKUP(A328,'Цена металла'!$B$3:$D$116,2)),"",VLOOKUP(A328,'Цена металла'!$B$3:$D$116,2,0))</f>
        <v/>
      </c>
      <c r="F328" s="4"/>
      <c r="G328" s="4"/>
      <c r="H328" s="7">
        <f t="shared" si="35"/>
        <v>0</v>
      </c>
      <c r="I328" s="36"/>
      <c r="J328" s="62"/>
      <c r="K328" s="62"/>
      <c r="L328" s="57" t="str">
        <f>IF(ISNA(VLOOKUP(A328,'Цена металла'!$B$3:$D$516,3)),"0",VLOOKUP(A328,'Цена металла'!$B$3:$D$516,3,0))</f>
        <v>0</v>
      </c>
      <c r="M328" s="57"/>
      <c r="N328" s="97">
        <f t="shared" si="37"/>
        <v>0</v>
      </c>
      <c r="O328" s="98"/>
      <c r="P328" s="99">
        <f t="shared" si="38"/>
        <v>0</v>
      </c>
      <c r="Q328" s="100"/>
      <c r="R328" s="97">
        <f t="shared" si="36"/>
        <v>0</v>
      </c>
      <c r="S328" s="101"/>
      <c r="T328" s="102">
        <f t="shared" si="39"/>
        <v>0</v>
      </c>
      <c r="U328" s="103"/>
    </row>
    <row r="329" spans="1:21" x14ac:dyDescent="0.25">
      <c r="A329" s="43"/>
      <c r="B329" s="44"/>
      <c r="C329" s="44"/>
      <c r="D329" s="8"/>
      <c r="E329" s="11" t="str">
        <f>IF(ISNA(VLOOKUP(A329,'Цена металла'!$B$3:$D$116,2)),"",VLOOKUP(A329,'Цена металла'!$B$3:$D$116,2,0))</f>
        <v/>
      </c>
      <c r="F329" s="4"/>
      <c r="G329" s="4"/>
      <c r="H329" s="7">
        <f t="shared" si="35"/>
        <v>0</v>
      </c>
      <c r="I329" s="36"/>
      <c r="J329" s="62"/>
      <c r="K329" s="62"/>
      <c r="L329" s="57" t="str">
        <f>IF(ISNA(VLOOKUP(A329,'Цена металла'!$B$3:$D$516,3)),"0",VLOOKUP(A329,'Цена металла'!$B$3:$D$516,3,0))</f>
        <v>0</v>
      </c>
      <c r="M329" s="57"/>
      <c r="N329" s="97">
        <f t="shared" si="37"/>
        <v>0</v>
      </c>
      <c r="O329" s="98"/>
      <c r="P329" s="99">
        <f t="shared" si="38"/>
        <v>0</v>
      </c>
      <c r="Q329" s="100"/>
      <c r="R329" s="97">
        <f t="shared" si="36"/>
        <v>0</v>
      </c>
      <c r="S329" s="101"/>
      <c r="T329" s="102">
        <f t="shared" si="39"/>
        <v>0</v>
      </c>
      <c r="U329" s="103"/>
    </row>
    <row r="330" spans="1:21" x14ac:dyDescent="0.25">
      <c r="A330" s="43"/>
      <c r="B330" s="44"/>
      <c r="C330" s="44"/>
      <c r="D330" s="8"/>
      <c r="E330" s="11" t="str">
        <f>IF(ISNA(VLOOKUP(A330,'Цена металла'!$B$3:$D$116,2)),"",VLOOKUP(A330,'Цена металла'!$B$3:$D$116,2,0))</f>
        <v/>
      </c>
      <c r="F330" s="4"/>
      <c r="G330" s="4"/>
      <c r="H330" s="7">
        <f t="shared" si="35"/>
        <v>0</v>
      </c>
      <c r="I330" s="36"/>
      <c r="J330" s="62"/>
      <c r="K330" s="62"/>
      <c r="L330" s="57" t="str">
        <f>IF(ISNA(VLOOKUP(A330,'Цена металла'!$B$3:$D$516,3)),"0",VLOOKUP(A330,'Цена металла'!$B$3:$D$516,3,0))</f>
        <v>0</v>
      </c>
      <c r="M330" s="57"/>
      <c r="N330" s="97">
        <f t="shared" si="37"/>
        <v>0</v>
      </c>
      <c r="O330" s="98"/>
      <c r="P330" s="99">
        <f t="shared" si="38"/>
        <v>0</v>
      </c>
      <c r="Q330" s="100"/>
      <c r="R330" s="97">
        <f t="shared" si="36"/>
        <v>0</v>
      </c>
      <c r="S330" s="101"/>
      <c r="T330" s="102">
        <f t="shared" si="39"/>
        <v>0</v>
      </c>
      <c r="U330" s="103"/>
    </row>
    <row r="331" spans="1:21" x14ac:dyDescent="0.25">
      <c r="A331" s="43"/>
      <c r="B331" s="44"/>
      <c r="C331" s="44"/>
      <c r="D331" s="8"/>
      <c r="E331" s="11" t="str">
        <f>IF(ISNA(VLOOKUP(A331,'Цена металла'!$B$3:$D$116,2)),"",VLOOKUP(A331,'Цена металла'!$B$3:$D$116,2,0))</f>
        <v/>
      </c>
      <c r="F331" s="4"/>
      <c r="G331" s="4"/>
      <c r="H331" s="7">
        <f t="shared" si="35"/>
        <v>0</v>
      </c>
      <c r="I331" s="36"/>
      <c r="J331" s="62"/>
      <c r="K331" s="62"/>
      <c r="L331" s="57" t="str">
        <f>IF(ISNA(VLOOKUP(A331,'Цена металла'!$B$3:$D$516,3)),"0",VLOOKUP(A331,'Цена металла'!$B$3:$D$516,3,0))</f>
        <v>0</v>
      </c>
      <c r="M331" s="57"/>
      <c r="N331" s="97">
        <f t="shared" si="37"/>
        <v>0</v>
      </c>
      <c r="O331" s="98"/>
      <c r="P331" s="99">
        <f t="shared" si="38"/>
        <v>0</v>
      </c>
      <c r="Q331" s="100"/>
      <c r="R331" s="97">
        <f t="shared" si="36"/>
        <v>0</v>
      </c>
      <c r="S331" s="101"/>
      <c r="T331" s="102">
        <f t="shared" si="39"/>
        <v>0</v>
      </c>
      <c r="U331" s="103"/>
    </row>
    <row r="332" spans="1:21" x14ac:dyDescent="0.25">
      <c r="A332" s="43"/>
      <c r="B332" s="44"/>
      <c r="C332" s="44"/>
      <c r="D332" s="8"/>
      <c r="E332" s="11" t="str">
        <f>IF(ISNA(VLOOKUP(A332,'Цена металла'!$B$3:$D$116,2)),"",VLOOKUP(A332,'Цена металла'!$B$3:$D$116,2,0))</f>
        <v/>
      </c>
      <c r="F332" s="4"/>
      <c r="G332" s="4"/>
      <c r="H332" s="7">
        <f t="shared" si="35"/>
        <v>0</v>
      </c>
      <c r="I332" s="36"/>
      <c r="J332" s="62"/>
      <c r="K332" s="62"/>
      <c r="L332" s="57" t="str">
        <f>IF(ISNA(VLOOKUP(A332,'Цена металла'!$B$3:$D$516,3)),"0",VLOOKUP(A332,'Цена металла'!$B$3:$D$516,3,0))</f>
        <v>0</v>
      </c>
      <c r="M332" s="57"/>
      <c r="N332" s="97">
        <f t="shared" si="37"/>
        <v>0</v>
      </c>
      <c r="O332" s="98"/>
      <c r="P332" s="99">
        <f t="shared" si="38"/>
        <v>0</v>
      </c>
      <c r="Q332" s="100"/>
      <c r="R332" s="97">
        <f t="shared" si="36"/>
        <v>0</v>
      </c>
      <c r="S332" s="101"/>
      <c r="T332" s="102">
        <f t="shared" si="39"/>
        <v>0</v>
      </c>
      <c r="U332" s="103"/>
    </row>
    <row r="333" spans="1:21" x14ac:dyDescent="0.25">
      <c r="A333" s="43"/>
      <c r="B333" s="44"/>
      <c r="C333" s="44"/>
      <c r="D333" s="8"/>
      <c r="E333" s="11" t="str">
        <f>IF(ISNA(VLOOKUP(A333,'Цена металла'!$B$3:$D$116,2)),"",VLOOKUP(A333,'Цена металла'!$B$3:$D$116,2,0))</f>
        <v/>
      </c>
      <c r="F333" s="4"/>
      <c r="G333" s="4"/>
      <c r="H333" s="7">
        <f t="shared" si="35"/>
        <v>0</v>
      </c>
      <c r="I333" s="36"/>
      <c r="J333" s="62"/>
      <c r="K333" s="62"/>
      <c r="L333" s="57" t="str">
        <f>IF(ISNA(VLOOKUP(A333,'Цена металла'!$B$3:$D$516,3)),"0",VLOOKUP(A333,'Цена металла'!$B$3:$D$516,3,0))</f>
        <v>0</v>
      </c>
      <c r="M333" s="57"/>
      <c r="N333" s="97">
        <f t="shared" si="37"/>
        <v>0</v>
      </c>
      <c r="O333" s="98"/>
      <c r="P333" s="99">
        <f t="shared" si="38"/>
        <v>0</v>
      </c>
      <c r="Q333" s="100"/>
      <c r="R333" s="97">
        <f t="shared" si="36"/>
        <v>0</v>
      </c>
      <c r="S333" s="101"/>
      <c r="T333" s="102">
        <f t="shared" si="39"/>
        <v>0</v>
      </c>
      <c r="U333" s="103"/>
    </row>
    <row r="334" spans="1:21" x14ac:dyDescent="0.25">
      <c r="A334" s="43"/>
      <c r="B334" s="44"/>
      <c r="C334" s="44"/>
      <c r="D334" s="8"/>
      <c r="E334" s="11" t="str">
        <f>IF(ISNA(VLOOKUP(A334,'Цена металла'!$B$3:$D$116,2)),"",VLOOKUP(A334,'Цена металла'!$B$3:$D$116,2,0))</f>
        <v/>
      </c>
      <c r="F334" s="4"/>
      <c r="G334" s="4"/>
      <c r="H334" s="7">
        <f t="shared" si="35"/>
        <v>0</v>
      </c>
      <c r="I334" s="36"/>
      <c r="J334" s="62"/>
      <c r="K334" s="62"/>
      <c r="L334" s="57" t="str">
        <f>IF(ISNA(VLOOKUP(A334,'Цена металла'!$B$3:$D$516,3)),"0",VLOOKUP(A334,'Цена металла'!$B$3:$D$516,3,0))</f>
        <v>0</v>
      </c>
      <c r="M334" s="57"/>
      <c r="N334" s="97">
        <f t="shared" si="37"/>
        <v>0</v>
      </c>
      <c r="O334" s="98"/>
      <c r="P334" s="99">
        <f t="shared" si="38"/>
        <v>0</v>
      </c>
      <c r="Q334" s="100"/>
      <c r="R334" s="97">
        <f t="shared" si="36"/>
        <v>0</v>
      </c>
      <c r="S334" s="101"/>
      <c r="T334" s="102">
        <f t="shared" si="39"/>
        <v>0</v>
      </c>
      <c r="U334" s="103"/>
    </row>
    <row r="335" spans="1:21" ht="15.75" thickBot="1" x14ac:dyDescent="0.3">
      <c r="A335" s="43"/>
      <c r="B335" s="44"/>
      <c r="C335" s="44"/>
      <c r="D335" s="15"/>
      <c r="E335" s="11" t="str">
        <f>IF(ISNA(VLOOKUP(A335,'Цена металла'!$B$3:$D$116,2)),"",VLOOKUP(A335,'Цена металла'!$B$3:$D$116,2,0))</f>
        <v/>
      </c>
      <c r="F335" s="6"/>
      <c r="G335" s="6"/>
      <c r="H335" s="7">
        <f t="shared" si="35"/>
        <v>0</v>
      </c>
      <c r="I335" s="36"/>
      <c r="J335" s="56"/>
      <c r="K335" s="56"/>
      <c r="L335" s="57" t="str">
        <f>IF(ISNA(VLOOKUP(A335,'Цена металла'!$B$3:$D$516,3)),"0",VLOOKUP(A335,'Цена металла'!$B$3:$D$516,3,0))</f>
        <v>0</v>
      </c>
      <c r="M335" s="57"/>
      <c r="N335" s="104">
        <f t="shared" si="37"/>
        <v>0</v>
      </c>
      <c r="O335" s="105"/>
      <c r="P335" s="106">
        <f t="shared" si="38"/>
        <v>0</v>
      </c>
      <c r="Q335" s="107"/>
      <c r="R335" s="104">
        <f t="shared" si="36"/>
        <v>0</v>
      </c>
      <c r="S335" s="108"/>
      <c r="T335" s="102">
        <f t="shared" si="39"/>
        <v>0</v>
      </c>
      <c r="U335" s="103"/>
    </row>
    <row r="336" spans="1:21" ht="18.75" thickBot="1" x14ac:dyDescent="0.3">
      <c r="A336" s="45"/>
      <c r="B336" s="46"/>
      <c r="C336" s="46"/>
      <c r="D336" s="47"/>
      <c r="E336" s="12"/>
      <c r="F336" s="48"/>
      <c r="G336" s="49"/>
      <c r="H336" s="50"/>
      <c r="I336" s="13"/>
      <c r="J336" s="48"/>
      <c r="K336" s="50"/>
      <c r="L336" s="51"/>
      <c r="M336" s="52"/>
      <c r="N336" s="41">
        <f>SUM(N315:O335)</f>
        <v>232</v>
      </c>
      <c r="O336" s="53"/>
      <c r="P336" s="54"/>
      <c r="Q336" s="55"/>
      <c r="R336" s="41">
        <f>SUM(R315:S335)</f>
        <v>209.60000000000002</v>
      </c>
      <c r="S336" s="42"/>
      <c r="T336" s="16"/>
      <c r="U336" s="17"/>
    </row>
    <row r="338" spans="1:21" x14ac:dyDescent="0.25">
      <c r="A338" s="86" t="s">
        <v>0</v>
      </c>
      <c r="B338" s="86"/>
      <c r="C338" s="86"/>
      <c r="D338" s="86" t="s">
        <v>191</v>
      </c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</row>
    <row r="339" spans="1:21" ht="15.75" thickBot="1" x14ac:dyDescent="0.3">
      <c r="A339" s="86" t="s">
        <v>1</v>
      </c>
      <c r="B339" s="86"/>
      <c r="C339" s="86"/>
      <c r="D339" s="86" t="s">
        <v>175</v>
      </c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</row>
    <row r="340" spans="1:21" ht="15.75" thickBot="1" x14ac:dyDescent="0.3">
      <c r="A340" s="82" t="s">
        <v>2</v>
      </c>
      <c r="B340" s="82"/>
      <c r="C340" s="82"/>
      <c r="D340" s="82"/>
      <c r="E340" s="82"/>
      <c r="F340" s="82"/>
      <c r="G340" s="35"/>
      <c r="H340" s="82" t="s">
        <v>3</v>
      </c>
      <c r="I340" s="82"/>
      <c r="J340" s="82"/>
      <c r="K340" s="82"/>
      <c r="L340" s="82"/>
      <c r="M340" s="82"/>
      <c r="N340" s="82"/>
      <c r="O340" s="82"/>
      <c r="P340" s="81" t="s">
        <v>9</v>
      </c>
      <c r="Q340" s="81"/>
      <c r="R340" s="1">
        <v>1.01</v>
      </c>
      <c r="S340" s="13" t="s">
        <v>119</v>
      </c>
      <c r="T340" s="20">
        <f>S352/R378</f>
        <v>2.8067361668003206</v>
      </c>
    </row>
    <row r="341" spans="1:21" x14ac:dyDescent="0.25">
      <c r="A341" s="82"/>
      <c r="B341" s="82"/>
      <c r="C341" s="82"/>
      <c r="D341" s="82"/>
      <c r="E341" s="82"/>
      <c r="F341" s="82"/>
      <c r="G341" s="82"/>
      <c r="H341" s="83" t="s">
        <v>189</v>
      </c>
      <c r="I341" s="83"/>
      <c r="J341" s="83"/>
      <c r="K341" s="83"/>
      <c r="L341" s="83"/>
      <c r="M341" s="83"/>
      <c r="N341" s="83"/>
      <c r="O341" s="83"/>
    </row>
    <row r="342" spans="1:21" ht="15.75" thickBot="1" x14ac:dyDescent="0.3">
      <c r="A342" s="82"/>
      <c r="B342" s="82"/>
      <c r="C342" s="82"/>
      <c r="D342" s="82"/>
      <c r="E342" s="82"/>
      <c r="F342" s="82"/>
      <c r="G342" s="82"/>
      <c r="H342" s="83"/>
      <c r="I342" s="83"/>
      <c r="J342" s="83"/>
      <c r="K342" s="83"/>
      <c r="L342" s="83"/>
      <c r="M342" s="83"/>
      <c r="N342" s="83"/>
      <c r="O342" s="83"/>
    </row>
    <row r="343" spans="1:21" x14ac:dyDescent="0.25">
      <c r="A343" s="82"/>
      <c r="B343" s="82"/>
      <c r="C343" s="82"/>
      <c r="D343" s="82"/>
      <c r="E343" s="82"/>
      <c r="F343" s="82"/>
      <c r="G343" s="82"/>
      <c r="H343" s="83"/>
      <c r="I343" s="83"/>
      <c r="J343" s="83"/>
      <c r="K343" s="83"/>
      <c r="L343" s="83"/>
      <c r="M343" s="83"/>
      <c r="N343" s="83"/>
      <c r="O343" s="83"/>
      <c r="P343" s="109" t="s">
        <v>172</v>
      </c>
      <c r="Q343" s="110"/>
      <c r="R343" s="111"/>
      <c r="S343" s="89">
        <f>S352*0.15</f>
        <v>105</v>
      </c>
      <c r="T343" s="89"/>
      <c r="U343" s="90"/>
    </row>
    <row r="344" spans="1:21" x14ac:dyDescent="0.25">
      <c r="A344" s="82"/>
      <c r="B344" s="82"/>
      <c r="C344" s="82"/>
      <c r="D344" s="82"/>
      <c r="E344" s="82"/>
      <c r="F344" s="82"/>
      <c r="G344" s="82"/>
      <c r="H344" s="83"/>
      <c r="I344" s="83"/>
      <c r="J344" s="83"/>
      <c r="K344" s="83"/>
      <c r="L344" s="83"/>
      <c r="M344" s="83"/>
      <c r="N344" s="83"/>
      <c r="O344" s="83"/>
      <c r="P344" s="112"/>
      <c r="Q344" s="113"/>
      <c r="R344" s="114"/>
      <c r="S344" s="91"/>
      <c r="T344" s="91"/>
      <c r="U344" s="92"/>
    </row>
    <row r="345" spans="1:21" ht="15.75" thickBot="1" x14ac:dyDescent="0.3">
      <c r="A345" s="82"/>
      <c r="B345" s="82"/>
      <c r="C345" s="82"/>
      <c r="D345" s="82"/>
      <c r="E345" s="82"/>
      <c r="F345" s="82"/>
      <c r="G345" s="82"/>
      <c r="H345" s="83"/>
      <c r="I345" s="83"/>
      <c r="J345" s="83"/>
      <c r="K345" s="83"/>
      <c r="L345" s="83"/>
      <c r="M345" s="83"/>
      <c r="N345" s="83"/>
      <c r="O345" s="83"/>
      <c r="P345" s="115"/>
      <c r="Q345" s="116"/>
      <c r="R345" s="117"/>
      <c r="S345" s="88"/>
      <c r="T345" s="88"/>
      <c r="U345" s="93"/>
    </row>
    <row r="346" spans="1:21" x14ac:dyDescent="0.25">
      <c r="A346" s="82"/>
      <c r="B346" s="82"/>
      <c r="C346" s="82"/>
      <c r="D346" s="82"/>
      <c r="E346" s="82"/>
      <c r="F346" s="82"/>
      <c r="G346" s="82"/>
      <c r="H346" s="83"/>
      <c r="I346" s="83"/>
      <c r="J346" s="83"/>
      <c r="K346" s="83"/>
      <c r="L346" s="83"/>
      <c r="M346" s="83"/>
      <c r="N346" s="83"/>
      <c r="O346" s="83"/>
      <c r="P346" s="118" t="s">
        <v>171</v>
      </c>
      <c r="Q346" s="119"/>
      <c r="R346" s="120"/>
      <c r="S346" s="89">
        <f>S352-S349-R378-S343</f>
        <v>205.60000000000002</v>
      </c>
      <c r="T346" s="89"/>
      <c r="U346" s="90"/>
    </row>
    <row r="347" spans="1:21" x14ac:dyDescent="0.25">
      <c r="A347" s="82"/>
      <c r="B347" s="82"/>
      <c r="C347" s="82"/>
      <c r="D347" s="82"/>
      <c r="E347" s="82"/>
      <c r="F347" s="82"/>
      <c r="G347" s="82"/>
      <c r="H347" s="83"/>
      <c r="I347" s="83"/>
      <c r="J347" s="83"/>
      <c r="K347" s="83"/>
      <c r="L347" s="83"/>
      <c r="M347" s="83"/>
      <c r="N347" s="83"/>
      <c r="O347" s="83"/>
      <c r="P347" s="121"/>
      <c r="Q347" s="122"/>
      <c r="R347" s="123"/>
      <c r="S347" s="91"/>
      <c r="T347" s="91"/>
      <c r="U347" s="92"/>
    </row>
    <row r="348" spans="1:21" ht="15.75" thickBot="1" x14ac:dyDescent="0.3">
      <c r="A348" s="82"/>
      <c r="B348" s="82"/>
      <c r="C348" s="82"/>
      <c r="D348" s="82"/>
      <c r="E348" s="82"/>
      <c r="F348" s="82"/>
      <c r="G348" s="82"/>
      <c r="H348" s="83"/>
      <c r="I348" s="83"/>
      <c r="J348" s="83"/>
      <c r="K348" s="83"/>
      <c r="L348" s="83"/>
      <c r="M348" s="83"/>
      <c r="N348" s="83"/>
      <c r="O348" s="83"/>
      <c r="P348" s="124"/>
      <c r="Q348" s="125"/>
      <c r="R348" s="126"/>
      <c r="S348" s="88"/>
      <c r="T348" s="88"/>
      <c r="U348" s="93"/>
    </row>
    <row r="349" spans="1:21" x14ac:dyDescent="0.25">
      <c r="A349" s="82"/>
      <c r="B349" s="82"/>
      <c r="C349" s="82"/>
      <c r="D349" s="82"/>
      <c r="E349" s="82"/>
      <c r="F349" s="82"/>
      <c r="G349" s="82"/>
      <c r="H349" s="83"/>
      <c r="I349" s="83"/>
      <c r="J349" s="83"/>
      <c r="K349" s="83"/>
      <c r="L349" s="83"/>
      <c r="M349" s="83"/>
      <c r="N349" s="83"/>
      <c r="O349" s="83"/>
      <c r="P349" s="121" t="s">
        <v>170</v>
      </c>
      <c r="Q349" s="122"/>
      <c r="R349" s="123"/>
      <c r="S349" s="94">
        <f>S352*0.2</f>
        <v>140</v>
      </c>
      <c r="T349" s="89"/>
      <c r="U349" s="90"/>
    </row>
    <row r="350" spans="1:21" x14ac:dyDescent="0.25">
      <c r="A350" s="82"/>
      <c r="B350" s="82"/>
      <c r="C350" s="82"/>
      <c r="D350" s="82"/>
      <c r="E350" s="82"/>
      <c r="F350" s="82"/>
      <c r="G350" s="82"/>
      <c r="H350" s="83"/>
      <c r="I350" s="83"/>
      <c r="J350" s="83"/>
      <c r="K350" s="83"/>
      <c r="L350" s="83"/>
      <c r="M350" s="83"/>
      <c r="N350" s="83"/>
      <c r="O350" s="83"/>
      <c r="P350" s="121"/>
      <c r="Q350" s="122"/>
      <c r="R350" s="123"/>
      <c r="S350" s="95"/>
      <c r="T350" s="91"/>
      <c r="U350" s="92"/>
    </row>
    <row r="351" spans="1:21" ht="15.75" thickBot="1" x14ac:dyDescent="0.3">
      <c r="A351" s="82"/>
      <c r="B351" s="82"/>
      <c r="C351" s="82"/>
      <c r="D351" s="82"/>
      <c r="E351" s="82"/>
      <c r="F351" s="82"/>
      <c r="G351" s="82"/>
      <c r="H351" s="83"/>
      <c r="I351" s="83"/>
      <c r="J351" s="83"/>
      <c r="K351" s="83"/>
      <c r="L351" s="83"/>
      <c r="M351" s="83"/>
      <c r="N351" s="83"/>
      <c r="O351" s="83"/>
      <c r="P351" s="124"/>
      <c r="Q351" s="125"/>
      <c r="R351" s="126"/>
      <c r="S351" s="96"/>
      <c r="T351" s="88"/>
      <c r="U351" s="93"/>
    </row>
    <row r="352" spans="1:21" x14ac:dyDescent="0.25">
      <c r="A352" s="82"/>
      <c r="B352" s="82"/>
      <c r="C352" s="82"/>
      <c r="D352" s="82"/>
      <c r="E352" s="82"/>
      <c r="F352" s="82"/>
      <c r="G352" s="82"/>
      <c r="H352" s="83"/>
      <c r="I352" s="83"/>
      <c r="J352" s="83"/>
      <c r="K352" s="83"/>
      <c r="L352" s="83"/>
      <c r="M352" s="83"/>
      <c r="N352" s="83"/>
      <c r="O352" s="83"/>
      <c r="P352" s="121" t="s">
        <v>106</v>
      </c>
      <c r="Q352" s="122"/>
      <c r="R352" s="123"/>
      <c r="S352" s="91">
        <f>_xlfn.CEILING.MATH(IF(S340='Цена металла'!$G$6,N378*'Цена металла'!$F$6+Ландшафт!N378,IF(S340='Цена металла'!$G$7,N378*'Цена металла'!$F$7+Ландшафт!N378,IF(S340='Цена металла'!$G$8,N378*'Цена металла'!$F$8+Ландшафт!N378,IF(S340='Цена металла'!$G$9,N378*'Цена металла'!$F$9+Ландшафт!N378,IF(S340='Цена металла'!$G$10,N378*'Цена металла'!$F$10+Ландшафт!N378,))))),50)</f>
        <v>700</v>
      </c>
      <c r="T352" s="91"/>
      <c r="U352" s="92"/>
    </row>
    <row r="353" spans="1:21" x14ac:dyDescent="0.25">
      <c r="A353" s="82"/>
      <c r="B353" s="82"/>
      <c r="C353" s="82"/>
      <c r="D353" s="82"/>
      <c r="E353" s="82"/>
      <c r="F353" s="82"/>
      <c r="G353" s="82"/>
      <c r="H353" s="83"/>
      <c r="I353" s="83"/>
      <c r="J353" s="83"/>
      <c r="K353" s="83"/>
      <c r="L353" s="83"/>
      <c r="M353" s="83"/>
      <c r="N353" s="83"/>
      <c r="O353" s="83"/>
      <c r="P353" s="121"/>
      <c r="Q353" s="122"/>
      <c r="R353" s="123"/>
      <c r="S353" s="91"/>
      <c r="T353" s="91"/>
      <c r="U353" s="92"/>
    </row>
    <row r="354" spans="1:21" ht="15.75" thickBot="1" x14ac:dyDescent="0.3">
      <c r="A354" s="86" t="s">
        <v>4</v>
      </c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124"/>
      <c r="Q354" s="125"/>
      <c r="R354" s="126"/>
      <c r="S354" s="88"/>
      <c r="T354" s="88"/>
      <c r="U354" s="93"/>
    </row>
    <row r="355" spans="1:21" ht="21.95" customHeight="1" thickBot="1" x14ac:dyDescent="0.3">
      <c r="A355" s="68" t="s">
        <v>5</v>
      </c>
      <c r="B355" s="69"/>
      <c r="C355" s="69"/>
      <c r="D355" s="69"/>
      <c r="E355" s="74" t="s">
        <v>28</v>
      </c>
      <c r="F355" s="76" t="s">
        <v>6</v>
      </c>
      <c r="G355" s="77"/>
      <c r="H355" s="78"/>
      <c r="I355" s="79" t="s">
        <v>6</v>
      </c>
      <c r="J355" s="64" t="s">
        <v>10</v>
      </c>
      <c r="K355" s="65"/>
      <c r="L355" s="64" t="s">
        <v>8</v>
      </c>
      <c r="M355" s="65"/>
      <c r="N355" s="64" t="s">
        <v>7</v>
      </c>
      <c r="O355" s="65"/>
      <c r="P355" s="64" t="s">
        <v>13</v>
      </c>
      <c r="Q355" s="65"/>
      <c r="R355" s="64" t="s">
        <v>12</v>
      </c>
      <c r="S355" s="65"/>
      <c r="T355" s="64" t="s">
        <v>11</v>
      </c>
      <c r="U355" s="65"/>
    </row>
    <row r="356" spans="1:21" ht="21.95" customHeight="1" thickBot="1" x14ac:dyDescent="0.3">
      <c r="A356" s="68" t="s">
        <v>17</v>
      </c>
      <c r="B356" s="69"/>
      <c r="C356" s="70"/>
      <c r="D356" s="37" t="s">
        <v>3</v>
      </c>
      <c r="E356" s="75"/>
      <c r="F356" s="2" t="s">
        <v>14</v>
      </c>
      <c r="G356" s="2" t="s">
        <v>15</v>
      </c>
      <c r="H356" s="2" t="s">
        <v>16</v>
      </c>
      <c r="I356" s="80"/>
      <c r="J356" s="66"/>
      <c r="K356" s="67"/>
      <c r="L356" s="66"/>
      <c r="M356" s="67"/>
      <c r="N356" s="66"/>
      <c r="O356" s="67"/>
      <c r="P356" s="66"/>
      <c r="Q356" s="67"/>
      <c r="R356" s="66"/>
      <c r="S356" s="67"/>
      <c r="T356" s="66"/>
      <c r="U356" s="67"/>
    </row>
    <row r="357" spans="1:21" x14ac:dyDescent="0.25">
      <c r="A357" s="71" t="s">
        <v>80</v>
      </c>
      <c r="B357" s="72"/>
      <c r="C357" s="72"/>
      <c r="D357" s="9" t="s">
        <v>176</v>
      </c>
      <c r="E357" s="11" t="str">
        <f>IF(ISNA(VLOOKUP(A357,'Цена металла'!$B$3:$D$516,2)),"",VLOOKUP(A357,'Цена металла'!$B$3:$D$516,2,0))</f>
        <v>м.п.</v>
      </c>
      <c r="F357" s="3"/>
      <c r="G357" s="3"/>
      <c r="H357" s="7">
        <f>_xlfn.CEILING.MATH(F357*G357/1000000,0.01)</f>
        <v>0</v>
      </c>
      <c r="I357" s="36">
        <v>700</v>
      </c>
      <c r="J357" s="73">
        <v>2</v>
      </c>
      <c r="K357" s="73"/>
      <c r="L357" s="57">
        <f>IF(ISNA(VLOOKUP(A357,'Цена металла'!$B$3:$D$516,3)),"0",VLOOKUP(A357,'Цена металла'!$B$3:$D$516,3,0))</f>
        <v>32</v>
      </c>
      <c r="M357" s="57"/>
      <c r="N357" s="57">
        <f>IF(E357="м2",(_xlfn.CEILING.MATH(H357*J357*L357))*$R$3,(_xlfn.CEILING.MATH(I357*J357,500)/1000*L357)*$R$3)</f>
        <v>48</v>
      </c>
      <c r="O357" s="57"/>
      <c r="P357" s="58">
        <f>IF(E357="м2",F357*G357*J357/1000000,I357*J357/1000)</f>
        <v>1.4</v>
      </c>
      <c r="Q357" s="58"/>
      <c r="R357" s="57">
        <f>P357*L357</f>
        <v>44.8</v>
      </c>
      <c r="S357" s="59"/>
      <c r="T357" s="60">
        <f>IF(E357="м2",_xlfn.CEILING.MATH(F357*G357*J357/1000000,0.1),_xlfn.CEILING.MATH(I357*J357,500)/1000)</f>
        <v>1.5</v>
      </c>
      <c r="U357" s="61"/>
    </row>
    <row r="358" spans="1:21" x14ac:dyDescent="0.25">
      <c r="A358" s="43" t="s">
        <v>80</v>
      </c>
      <c r="B358" s="44"/>
      <c r="C358" s="44"/>
      <c r="D358" s="8" t="s">
        <v>177</v>
      </c>
      <c r="E358" s="11" t="str">
        <f>IF(ISNA(VLOOKUP(A358,'Цена металла'!$B$3:$D$516,2)),"",VLOOKUP(A358,'Цена металла'!$B$3:$D$516,2,0))</f>
        <v>м.п.</v>
      </c>
      <c r="F358" s="4"/>
      <c r="G358" s="4"/>
      <c r="H358" s="7">
        <f t="shared" ref="H358:H377" si="40">_xlfn.CEILING.MATH(F358*G358/1000000,0.01)</f>
        <v>0</v>
      </c>
      <c r="I358" s="36">
        <v>1000</v>
      </c>
      <c r="J358" s="62">
        <v>1</v>
      </c>
      <c r="K358" s="62"/>
      <c r="L358" s="57">
        <f>IF(ISNA(VLOOKUP(A358,'Цена металла'!$B$3:$D$516,3)),"0",VLOOKUP(A358,'Цена металла'!$B$3:$D$516,3,0))</f>
        <v>32</v>
      </c>
      <c r="M358" s="57"/>
      <c r="N358" s="97">
        <f>IF(E358="м2",(_xlfn.CEILING.MATH(H358*J358*L358))*$R$3,(_xlfn.CEILING.MATH(I358*J358,500)/1000*L358)*$R$3)</f>
        <v>32</v>
      </c>
      <c r="O358" s="98"/>
      <c r="P358" s="99">
        <f>IF(E358="м2",F358*G358*J358/1000000,I358*J358/1000)</f>
        <v>1</v>
      </c>
      <c r="Q358" s="100"/>
      <c r="R358" s="97">
        <f t="shared" ref="R358:R377" si="41">P358*L358</f>
        <v>32</v>
      </c>
      <c r="S358" s="101"/>
      <c r="T358" s="102">
        <f>IF(E358="м2",_xlfn.CEILING.MATH(F358*G358*J358/1000000,0.1),_xlfn.CEILING.MATH(I358*J358,500)/1000)</f>
        <v>1</v>
      </c>
      <c r="U358" s="103"/>
    </row>
    <row r="359" spans="1:21" x14ac:dyDescent="0.25">
      <c r="A359" s="43" t="s">
        <v>80</v>
      </c>
      <c r="B359" s="44"/>
      <c r="C359" s="44"/>
      <c r="D359" s="8" t="s">
        <v>178</v>
      </c>
      <c r="E359" s="11" t="str">
        <f>IF(ISNA(VLOOKUP(A359,'Цена металла'!$B$3:$D$516,2)),"",VLOOKUP(A359,'Цена металла'!$B$3:$D$516,2,0))</f>
        <v>м.п.</v>
      </c>
      <c r="F359" s="4"/>
      <c r="G359" s="4"/>
      <c r="H359" s="7">
        <f t="shared" si="40"/>
        <v>0</v>
      </c>
      <c r="I359" s="36">
        <v>800</v>
      </c>
      <c r="J359" s="62">
        <v>1</v>
      </c>
      <c r="K359" s="62"/>
      <c r="L359" s="57">
        <f>IF(ISNA(VLOOKUP(A359,'Цена металла'!$B$3:$D$516,3)),"0",VLOOKUP(A359,'Цена металла'!$B$3:$D$516,3,0))</f>
        <v>32</v>
      </c>
      <c r="M359" s="57"/>
      <c r="N359" s="97">
        <f>IF(E359="м2",(_xlfn.CEILING.MATH(H359*J359*L359))*$R$3,(_xlfn.CEILING.MATH(I359*J359,500)/1000*L359)*$R$3)</f>
        <v>32</v>
      </c>
      <c r="O359" s="98"/>
      <c r="P359" s="99">
        <f>IF(E359="м2",F359*G359*J359/1000000,I359*J359/1000)</f>
        <v>0.8</v>
      </c>
      <c r="Q359" s="100"/>
      <c r="R359" s="97">
        <f t="shared" si="41"/>
        <v>25.6</v>
      </c>
      <c r="S359" s="101"/>
      <c r="T359" s="102">
        <f>IF(E359="м2",_xlfn.CEILING.MATH(F359*G359*J359/1000000,0.1),_xlfn.CEILING.MATH(I359*J359,500)/1000)</f>
        <v>1</v>
      </c>
      <c r="U359" s="103"/>
    </row>
    <row r="360" spans="1:21" x14ac:dyDescent="0.25">
      <c r="A360" s="43" t="s">
        <v>31</v>
      </c>
      <c r="B360" s="44"/>
      <c r="C360" s="44"/>
      <c r="D360" s="8" t="s">
        <v>118</v>
      </c>
      <c r="E360" s="11" t="str">
        <f>IF(ISNA(VLOOKUP(A360,'Цена металла'!$B$3:$D$516,2)),"",VLOOKUP(A360,'Цена металла'!$B$3:$D$516,2,0))</f>
        <v>м.п.</v>
      </c>
      <c r="F360" s="4"/>
      <c r="G360" s="4"/>
      <c r="H360" s="7">
        <f t="shared" si="40"/>
        <v>0</v>
      </c>
      <c r="I360" s="36">
        <v>500</v>
      </c>
      <c r="J360" s="62">
        <v>5</v>
      </c>
      <c r="K360" s="62"/>
      <c r="L360" s="57">
        <f>IF(ISNA(VLOOKUP(A360,'Цена металла'!$B$3:$D$516,3)),"0",VLOOKUP(A360,'Цена металла'!$B$3:$D$516,3,0))</f>
        <v>30</v>
      </c>
      <c r="M360" s="57"/>
      <c r="N360" s="97">
        <f>IF(E360="м2",(_xlfn.CEILING.MATH(H360*J360*L360))*$R$3,(_xlfn.CEILING.MATH(I360*J360,500)/1000*L360)*$R$3)</f>
        <v>75</v>
      </c>
      <c r="O360" s="98"/>
      <c r="P360" s="99">
        <f>IF(E360="м2",F360*G360*J360/1000000,I360*J360/1000)</f>
        <v>2.5</v>
      </c>
      <c r="Q360" s="100"/>
      <c r="R360" s="97">
        <f t="shared" si="41"/>
        <v>75</v>
      </c>
      <c r="S360" s="101"/>
      <c r="T360" s="102">
        <f>IF(E360="м2",_xlfn.CEILING.MATH(F360*G360*J360/1000000,0.1),_xlfn.CEILING.MATH(I360*J360,500)/1000)</f>
        <v>2.5</v>
      </c>
      <c r="U360" s="103"/>
    </row>
    <row r="361" spans="1:21" x14ac:dyDescent="0.25">
      <c r="A361" s="43" t="s">
        <v>31</v>
      </c>
      <c r="B361" s="44"/>
      <c r="C361" s="44"/>
      <c r="D361" s="8" t="s">
        <v>179</v>
      </c>
      <c r="E361" s="11" t="str">
        <f>IF(ISNA(VLOOKUP(A361,'Цена металла'!$B$3:$D$516,2)),"",VLOOKUP(A361,'Цена металла'!$B$3:$D$516,2,0))</f>
        <v>м.п.</v>
      </c>
      <c r="F361" s="4"/>
      <c r="G361" s="4"/>
      <c r="H361" s="7">
        <f t="shared" si="40"/>
        <v>0</v>
      </c>
      <c r="I361" s="36">
        <v>1200</v>
      </c>
      <c r="J361" s="62">
        <v>2</v>
      </c>
      <c r="K361" s="62"/>
      <c r="L361" s="57">
        <f>IF(ISNA(VLOOKUP(A361,'Цена металла'!$B$3:$D$516,3)),"0",VLOOKUP(A361,'Цена металла'!$B$3:$D$516,3,0))</f>
        <v>30</v>
      </c>
      <c r="M361" s="57"/>
      <c r="N361" s="97">
        <f>IF(E361="м2",(_xlfn.CEILING.MATH(H361*J361*L361))*$R$3,(_xlfn.CEILING.MATH(I361*J361,500)/1000*L361)*$R$3)</f>
        <v>75</v>
      </c>
      <c r="O361" s="98"/>
      <c r="P361" s="99">
        <f>IF(E361="м2",F361*G361*J361/1000000,I361*J361/1000)</f>
        <v>2.4</v>
      </c>
      <c r="Q361" s="100"/>
      <c r="R361" s="97">
        <f t="shared" si="41"/>
        <v>72</v>
      </c>
      <c r="S361" s="101"/>
      <c r="T361" s="102">
        <f>IF(E361="м2",_xlfn.CEILING.MATH(F361*G361*J361/1000000,0.1),_xlfn.CEILING.MATH(I361*J361,500)/1000)</f>
        <v>2.5</v>
      </c>
      <c r="U361" s="103"/>
    </row>
    <row r="362" spans="1:21" x14ac:dyDescent="0.25">
      <c r="A362" s="43" t="s">
        <v>120</v>
      </c>
      <c r="B362" s="44"/>
      <c r="C362" s="44"/>
      <c r="D362" s="8"/>
      <c r="E362" s="11" t="str">
        <f>IF(ISNA(VLOOKUP(A362,'Цена металла'!$B$3:$D$516,2)),"",VLOOKUP(A362,'Цена металла'!$B$3:$D$516,2,0))</f>
        <v>м2</v>
      </c>
      <c r="F362" s="5">
        <v>1000</v>
      </c>
      <c r="G362" s="5">
        <v>1000</v>
      </c>
      <c r="H362" s="7">
        <f t="shared" si="40"/>
        <v>1</v>
      </c>
      <c r="I362" s="8"/>
      <c r="J362" s="63"/>
      <c r="K362" s="63"/>
      <c r="L362" s="57">
        <f>IF(ISNA(VLOOKUP(A362,'Цена металла'!$B$3:$D$516,3)),"0",VLOOKUP(A362,'Цена металла'!$B$3:$D$516,3,0))</f>
        <v>100</v>
      </c>
      <c r="M362" s="57"/>
      <c r="N362" s="97">
        <f>IF(E362="м2",(_xlfn.CEILING.MATH(H362*J362*L362))*$R$3,(_xlfn.CEILING.MATH(#REF!*J362,500)/1000*L362)*$R$3)</f>
        <v>0</v>
      </c>
      <c r="O362" s="98"/>
      <c r="P362" s="99">
        <f>IF(E362="м2",F362*G362*J362/1000000,#REF!*J362/1000)</f>
        <v>0</v>
      </c>
      <c r="Q362" s="100"/>
      <c r="R362" s="97">
        <f t="shared" si="41"/>
        <v>0</v>
      </c>
      <c r="S362" s="101"/>
      <c r="T362" s="102">
        <f>IF(E362="м2",_xlfn.CEILING.MATH(F362*G362*J362/1000000,0.1),_xlfn.CEILING.MATH(#REF!*J362,500)/1000)</f>
        <v>0</v>
      </c>
      <c r="U362" s="103"/>
    </row>
    <row r="363" spans="1:21" x14ac:dyDescent="0.25">
      <c r="A363" s="43"/>
      <c r="B363" s="44"/>
      <c r="C363" s="44"/>
      <c r="D363" s="10"/>
      <c r="E363" s="11" t="str">
        <f>IF(ISNA(VLOOKUP(A363,'Цена металла'!$B$3:$D$516,2)),"",VLOOKUP(A363,'Цена металла'!$B$3:$D$516,2,0))</f>
        <v/>
      </c>
      <c r="F363" s="5"/>
      <c r="G363" s="5"/>
      <c r="H363" s="7">
        <f t="shared" si="40"/>
        <v>0</v>
      </c>
      <c r="I363" s="36"/>
      <c r="J363" s="62"/>
      <c r="K363" s="62"/>
      <c r="L363" s="57" t="str">
        <f>IF(ISNA(VLOOKUP(A363,'Цена металла'!$B$3:$D$516,3)),"0",VLOOKUP(A363,'Цена металла'!$B$3:$D$516,3,0))</f>
        <v>0</v>
      </c>
      <c r="M363" s="57"/>
      <c r="N363" s="97">
        <f t="shared" ref="N363:N377" si="42">IF(E363="м2",(_xlfn.CEILING.MATH(H363*J363*L363))*$R$3,(_xlfn.CEILING.MATH(I363*J363,500)/1000*L363)*$R$3)</f>
        <v>0</v>
      </c>
      <c r="O363" s="98"/>
      <c r="P363" s="99">
        <f t="shared" ref="P363:P377" si="43">IF(E363="м2",F363*G363*J363/1000000,I363*J363/1000)</f>
        <v>0</v>
      </c>
      <c r="Q363" s="100"/>
      <c r="R363" s="97">
        <f t="shared" si="41"/>
        <v>0</v>
      </c>
      <c r="S363" s="101"/>
      <c r="T363" s="102">
        <f t="shared" ref="T363:T377" si="44">IF(E363="м2",_xlfn.CEILING.MATH(F363*G363*J363/1000000,0.1),_xlfn.CEILING.MATH(I363*J363,500)/1000)</f>
        <v>0</v>
      </c>
      <c r="U363" s="103"/>
    </row>
    <row r="364" spans="1:21" x14ac:dyDescent="0.25">
      <c r="A364" s="43"/>
      <c r="B364" s="44"/>
      <c r="C364" s="44"/>
      <c r="D364" s="8"/>
      <c r="E364" s="11" t="str">
        <f>IF(ISNA(VLOOKUP(A364,'Цена металла'!$B$3:$D$516,2)),"",VLOOKUP(A364,'Цена металла'!$B$3:$D$516,2,0))</f>
        <v/>
      </c>
      <c r="F364" s="4"/>
      <c r="G364" s="4"/>
      <c r="H364" s="7">
        <f t="shared" si="40"/>
        <v>0</v>
      </c>
      <c r="I364" s="36"/>
      <c r="J364" s="62"/>
      <c r="K364" s="62"/>
      <c r="L364" s="57" t="str">
        <f>IF(ISNA(VLOOKUP(A364,'Цена металла'!$B$3:$D$516,3)),"0",VLOOKUP(A364,'Цена металла'!$B$3:$D$516,3,0))</f>
        <v>0</v>
      </c>
      <c r="M364" s="57"/>
      <c r="N364" s="97">
        <f t="shared" si="42"/>
        <v>0</v>
      </c>
      <c r="O364" s="98"/>
      <c r="P364" s="99">
        <f t="shared" si="43"/>
        <v>0</v>
      </c>
      <c r="Q364" s="100"/>
      <c r="R364" s="97">
        <f t="shared" si="41"/>
        <v>0</v>
      </c>
      <c r="S364" s="101"/>
      <c r="T364" s="102">
        <f t="shared" si="44"/>
        <v>0</v>
      </c>
      <c r="U364" s="103"/>
    </row>
    <row r="365" spans="1:21" x14ac:dyDescent="0.25">
      <c r="A365" s="43"/>
      <c r="B365" s="44"/>
      <c r="C365" s="44"/>
      <c r="E365" s="11" t="str">
        <f>IF(ISNA(VLOOKUP(A365,'Цена металла'!$B$3:$D$116,2)),"",VLOOKUP(A365,'Цена металла'!$B$3:$D$116,2,0))</f>
        <v/>
      </c>
      <c r="F365" s="4"/>
      <c r="G365" s="4"/>
      <c r="H365" s="7">
        <f t="shared" si="40"/>
        <v>0</v>
      </c>
      <c r="I365" s="36"/>
      <c r="J365" s="62"/>
      <c r="K365" s="62"/>
      <c r="L365" s="57" t="str">
        <f>IF(ISNA(VLOOKUP(A365,'Цена металла'!$B$3:$D$516,3)),"0",VLOOKUP(A365,'Цена металла'!$B$3:$D$516,3,0))</f>
        <v>0</v>
      </c>
      <c r="M365" s="57"/>
      <c r="N365" s="97">
        <f t="shared" si="42"/>
        <v>0</v>
      </c>
      <c r="O365" s="98"/>
      <c r="P365" s="99">
        <f t="shared" si="43"/>
        <v>0</v>
      </c>
      <c r="Q365" s="100"/>
      <c r="R365" s="97">
        <f t="shared" si="41"/>
        <v>0</v>
      </c>
      <c r="S365" s="101"/>
      <c r="T365" s="102">
        <f t="shared" si="44"/>
        <v>0</v>
      </c>
      <c r="U365" s="103"/>
    </row>
    <row r="366" spans="1:21" x14ac:dyDescent="0.25">
      <c r="A366" s="43"/>
      <c r="B366" s="44"/>
      <c r="C366" s="44"/>
      <c r="D366" s="8"/>
      <c r="E366" s="11" t="str">
        <f>IF(ISNA(VLOOKUP(A366,'Цена металла'!$B$3:$D$116,2)),"",VLOOKUP(A366,'Цена металла'!$B$3:$D$116,2,0))</f>
        <v/>
      </c>
      <c r="F366" s="4"/>
      <c r="G366" s="4"/>
      <c r="H366" s="7">
        <f t="shared" si="40"/>
        <v>0</v>
      </c>
      <c r="I366" s="36"/>
      <c r="J366" s="62"/>
      <c r="K366" s="62"/>
      <c r="L366" s="57" t="str">
        <f>IF(ISNA(VLOOKUP(A366,'Цена металла'!$B$3:$D$516,3)),"0",VLOOKUP(A366,'Цена металла'!$B$3:$D$516,3,0))</f>
        <v>0</v>
      </c>
      <c r="M366" s="57"/>
      <c r="N366" s="97">
        <f t="shared" si="42"/>
        <v>0</v>
      </c>
      <c r="O366" s="98"/>
      <c r="P366" s="99">
        <f t="shared" si="43"/>
        <v>0</v>
      </c>
      <c r="Q366" s="100"/>
      <c r="R366" s="97">
        <f t="shared" si="41"/>
        <v>0</v>
      </c>
      <c r="S366" s="101"/>
      <c r="T366" s="102">
        <f t="shared" si="44"/>
        <v>0</v>
      </c>
      <c r="U366" s="103"/>
    </row>
    <row r="367" spans="1:21" x14ac:dyDescent="0.25">
      <c r="A367" s="43"/>
      <c r="B367" s="44"/>
      <c r="C367" s="44"/>
      <c r="D367" s="8"/>
      <c r="E367" s="11" t="str">
        <f>IF(ISNA(VLOOKUP(A367,'Цена металла'!$B$3:$D$116,2)),"",VLOOKUP(A367,'Цена металла'!$B$3:$D$116,2,0))</f>
        <v/>
      </c>
      <c r="F367" s="4"/>
      <c r="G367" s="4"/>
      <c r="H367" s="7">
        <f t="shared" si="40"/>
        <v>0</v>
      </c>
      <c r="I367" s="36"/>
      <c r="J367" s="62"/>
      <c r="K367" s="62"/>
      <c r="L367" s="57" t="str">
        <f>IF(ISNA(VLOOKUP(A367,'Цена металла'!$B$3:$D$516,3)),"0",VLOOKUP(A367,'Цена металла'!$B$3:$D$516,3,0))</f>
        <v>0</v>
      </c>
      <c r="M367" s="57"/>
      <c r="N367" s="97">
        <f t="shared" si="42"/>
        <v>0</v>
      </c>
      <c r="O367" s="98"/>
      <c r="P367" s="99">
        <f t="shared" si="43"/>
        <v>0</v>
      </c>
      <c r="Q367" s="100"/>
      <c r="R367" s="97">
        <f t="shared" si="41"/>
        <v>0</v>
      </c>
      <c r="S367" s="101"/>
      <c r="T367" s="102">
        <f t="shared" si="44"/>
        <v>0</v>
      </c>
      <c r="U367" s="103"/>
    </row>
    <row r="368" spans="1:21" x14ac:dyDescent="0.25">
      <c r="A368" s="43"/>
      <c r="B368" s="44"/>
      <c r="C368" s="44"/>
      <c r="D368" s="8"/>
      <c r="E368" s="11" t="str">
        <f>IF(ISNA(VLOOKUP(A368,'Цена металла'!$B$3:$D$116,2)),"",VLOOKUP(A368,'Цена металла'!$B$3:$D$116,2,0))</f>
        <v/>
      </c>
      <c r="F368" s="4"/>
      <c r="G368" s="4"/>
      <c r="H368" s="7">
        <f t="shared" si="40"/>
        <v>0</v>
      </c>
      <c r="I368" s="36"/>
      <c r="J368" s="62"/>
      <c r="K368" s="62"/>
      <c r="L368" s="57" t="str">
        <f>IF(ISNA(VLOOKUP(A368,'Цена металла'!$B$3:$D$516,3)),"0",VLOOKUP(A368,'Цена металла'!$B$3:$D$516,3,0))</f>
        <v>0</v>
      </c>
      <c r="M368" s="57"/>
      <c r="N368" s="97">
        <f t="shared" si="42"/>
        <v>0</v>
      </c>
      <c r="O368" s="98"/>
      <c r="P368" s="99">
        <f t="shared" si="43"/>
        <v>0</v>
      </c>
      <c r="Q368" s="100"/>
      <c r="R368" s="97">
        <f t="shared" si="41"/>
        <v>0</v>
      </c>
      <c r="S368" s="101"/>
      <c r="T368" s="102">
        <f t="shared" si="44"/>
        <v>0</v>
      </c>
      <c r="U368" s="103"/>
    </row>
    <row r="369" spans="1:21" x14ac:dyDescent="0.25">
      <c r="A369" s="43"/>
      <c r="B369" s="44"/>
      <c r="C369" s="44"/>
      <c r="D369" s="8"/>
      <c r="E369" s="11" t="str">
        <f>IF(ISNA(VLOOKUP(A369,'Цена металла'!$B$3:$D$116,2)),"",VLOOKUP(A369,'Цена металла'!$B$3:$D$116,2,0))</f>
        <v/>
      </c>
      <c r="F369" s="4"/>
      <c r="G369" s="4"/>
      <c r="H369" s="7">
        <f t="shared" si="40"/>
        <v>0</v>
      </c>
      <c r="I369" s="36"/>
      <c r="J369" s="62"/>
      <c r="K369" s="62"/>
      <c r="L369" s="57" t="str">
        <f>IF(ISNA(VLOOKUP(A369,'Цена металла'!$B$3:$D$516,3)),"0",VLOOKUP(A369,'Цена металла'!$B$3:$D$516,3,0))</f>
        <v>0</v>
      </c>
      <c r="M369" s="57"/>
      <c r="N369" s="97">
        <f t="shared" si="42"/>
        <v>0</v>
      </c>
      <c r="O369" s="98"/>
      <c r="P369" s="99">
        <f t="shared" si="43"/>
        <v>0</v>
      </c>
      <c r="Q369" s="100"/>
      <c r="R369" s="97">
        <f t="shared" si="41"/>
        <v>0</v>
      </c>
      <c r="S369" s="101"/>
      <c r="T369" s="102">
        <f t="shared" si="44"/>
        <v>0</v>
      </c>
      <c r="U369" s="103"/>
    </row>
    <row r="370" spans="1:21" x14ac:dyDescent="0.25">
      <c r="A370" s="43"/>
      <c r="B370" s="44"/>
      <c r="C370" s="44"/>
      <c r="D370" s="8"/>
      <c r="E370" s="11" t="str">
        <f>IF(ISNA(VLOOKUP(A370,'Цена металла'!$B$3:$D$116,2)),"",VLOOKUP(A370,'Цена металла'!$B$3:$D$116,2,0))</f>
        <v/>
      </c>
      <c r="F370" s="4"/>
      <c r="G370" s="4"/>
      <c r="H370" s="7">
        <f t="shared" si="40"/>
        <v>0</v>
      </c>
      <c r="I370" s="36"/>
      <c r="J370" s="62"/>
      <c r="K370" s="62"/>
      <c r="L370" s="57" t="str">
        <f>IF(ISNA(VLOOKUP(A370,'Цена металла'!$B$3:$D$516,3)),"0",VLOOKUP(A370,'Цена металла'!$B$3:$D$516,3,0))</f>
        <v>0</v>
      </c>
      <c r="M370" s="57"/>
      <c r="N370" s="97">
        <f t="shared" si="42"/>
        <v>0</v>
      </c>
      <c r="O370" s="98"/>
      <c r="P370" s="99">
        <f t="shared" si="43"/>
        <v>0</v>
      </c>
      <c r="Q370" s="100"/>
      <c r="R370" s="97">
        <f t="shared" si="41"/>
        <v>0</v>
      </c>
      <c r="S370" s="101"/>
      <c r="T370" s="102">
        <f t="shared" si="44"/>
        <v>0</v>
      </c>
      <c r="U370" s="103"/>
    </row>
    <row r="371" spans="1:21" x14ac:dyDescent="0.25">
      <c r="A371" s="43"/>
      <c r="B371" s="44"/>
      <c r="C371" s="44"/>
      <c r="D371" s="8"/>
      <c r="E371" s="11" t="str">
        <f>IF(ISNA(VLOOKUP(A371,'Цена металла'!$B$3:$D$116,2)),"",VLOOKUP(A371,'Цена металла'!$B$3:$D$116,2,0))</f>
        <v/>
      </c>
      <c r="F371" s="4"/>
      <c r="G371" s="4"/>
      <c r="H371" s="7">
        <f t="shared" si="40"/>
        <v>0</v>
      </c>
      <c r="I371" s="36"/>
      <c r="J371" s="62"/>
      <c r="K371" s="62"/>
      <c r="L371" s="57" t="str">
        <f>IF(ISNA(VLOOKUP(A371,'Цена металла'!$B$3:$D$516,3)),"0",VLOOKUP(A371,'Цена металла'!$B$3:$D$516,3,0))</f>
        <v>0</v>
      </c>
      <c r="M371" s="57"/>
      <c r="N371" s="97">
        <f t="shared" si="42"/>
        <v>0</v>
      </c>
      <c r="O371" s="98"/>
      <c r="P371" s="99">
        <f t="shared" si="43"/>
        <v>0</v>
      </c>
      <c r="Q371" s="100"/>
      <c r="R371" s="97">
        <f t="shared" si="41"/>
        <v>0</v>
      </c>
      <c r="S371" s="101"/>
      <c r="T371" s="102">
        <f t="shared" si="44"/>
        <v>0</v>
      </c>
      <c r="U371" s="103"/>
    </row>
    <row r="372" spans="1:21" x14ac:dyDescent="0.25">
      <c r="A372" s="43"/>
      <c r="B372" s="44"/>
      <c r="C372" s="44"/>
      <c r="D372" s="8"/>
      <c r="E372" s="11" t="str">
        <f>IF(ISNA(VLOOKUP(A372,'Цена металла'!$B$3:$D$116,2)),"",VLOOKUP(A372,'Цена металла'!$B$3:$D$116,2,0))</f>
        <v/>
      </c>
      <c r="F372" s="4"/>
      <c r="G372" s="4"/>
      <c r="H372" s="7">
        <f t="shared" si="40"/>
        <v>0</v>
      </c>
      <c r="I372" s="36"/>
      <c r="J372" s="62"/>
      <c r="K372" s="62"/>
      <c r="L372" s="57" t="str">
        <f>IF(ISNA(VLOOKUP(A372,'Цена металла'!$B$3:$D$516,3)),"0",VLOOKUP(A372,'Цена металла'!$B$3:$D$516,3,0))</f>
        <v>0</v>
      </c>
      <c r="M372" s="57"/>
      <c r="N372" s="97">
        <f t="shared" si="42"/>
        <v>0</v>
      </c>
      <c r="O372" s="98"/>
      <c r="P372" s="99">
        <f t="shared" si="43"/>
        <v>0</v>
      </c>
      <c r="Q372" s="100"/>
      <c r="R372" s="97">
        <f t="shared" si="41"/>
        <v>0</v>
      </c>
      <c r="S372" s="101"/>
      <c r="T372" s="102">
        <f t="shared" si="44"/>
        <v>0</v>
      </c>
      <c r="U372" s="103"/>
    </row>
    <row r="373" spans="1:21" x14ac:dyDescent="0.25">
      <c r="A373" s="43"/>
      <c r="B373" s="44"/>
      <c r="C373" s="44"/>
      <c r="D373" s="8"/>
      <c r="E373" s="11" t="str">
        <f>IF(ISNA(VLOOKUP(A373,'Цена металла'!$B$3:$D$116,2)),"",VLOOKUP(A373,'Цена металла'!$B$3:$D$116,2,0))</f>
        <v/>
      </c>
      <c r="F373" s="4"/>
      <c r="G373" s="4"/>
      <c r="H373" s="7">
        <f t="shared" si="40"/>
        <v>0</v>
      </c>
      <c r="I373" s="36"/>
      <c r="J373" s="62"/>
      <c r="K373" s="62"/>
      <c r="L373" s="57" t="str">
        <f>IF(ISNA(VLOOKUP(A373,'Цена металла'!$B$3:$D$516,3)),"0",VLOOKUP(A373,'Цена металла'!$B$3:$D$516,3,0))</f>
        <v>0</v>
      </c>
      <c r="M373" s="57"/>
      <c r="N373" s="97">
        <f t="shared" si="42"/>
        <v>0</v>
      </c>
      <c r="O373" s="98"/>
      <c r="P373" s="99">
        <f t="shared" si="43"/>
        <v>0</v>
      </c>
      <c r="Q373" s="100"/>
      <c r="R373" s="97">
        <f t="shared" si="41"/>
        <v>0</v>
      </c>
      <c r="S373" s="101"/>
      <c r="T373" s="102">
        <f t="shared" si="44"/>
        <v>0</v>
      </c>
      <c r="U373" s="103"/>
    </row>
    <row r="374" spans="1:21" x14ac:dyDescent="0.25">
      <c r="A374" s="43"/>
      <c r="B374" s="44"/>
      <c r="C374" s="44"/>
      <c r="D374" s="8"/>
      <c r="E374" s="11" t="str">
        <f>IF(ISNA(VLOOKUP(A374,'Цена металла'!$B$3:$D$116,2)),"",VLOOKUP(A374,'Цена металла'!$B$3:$D$116,2,0))</f>
        <v/>
      </c>
      <c r="F374" s="4"/>
      <c r="G374" s="4"/>
      <c r="H374" s="7">
        <f t="shared" si="40"/>
        <v>0</v>
      </c>
      <c r="I374" s="36"/>
      <c r="J374" s="62"/>
      <c r="K374" s="62"/>
      <c r="L374" s="57" t="str">
        <f>IF(ISNA(VLOOKUP(A374,'Цена металла'!$B$3:$D$516,3)),"0",VLOOKUP(A374,'Цена металла'!$B$3:$D$516,3,0))</f>
        <v>0</v>
      </c>
      <c r="M374" s="57"/>
      <c r="N374" s="97">
        <f t="shared" si="42"/>
        <v>0</v>
      </c>
      <c r="O374" s="98"/>
      <c r="P374" s="99">
        <f t="shared" si="43"/>
        <v>0</v>
      </c>
      <c r="Q374" s="100"/>
      <c r="R374" s="97">
        <f t="shared" si="41"/>
        <v>0</v>
      </c>
      <c r="S374" s="101"/>
      <c r="T374" s="102">
        <f t="shared" si="44"/>
        <v>0</v>
      </c>
      <c r="U374" s="103"/>
    </row>
    <row r="375" spans="1:21" x14ac:dyDescent="0.25">
      <c r="A375" s="43"/>
      <c r="B375" s="44"/>
      <c r="C375" s="44"/>
      <c r="D375" s="8"/>
      <c r="E375" s="11" t="str">
        <f>IF(ISNA(VLOOKUP(A375,'Цена металла'!$B$3:$D$116,2)),"",VLOOKUP(A375,'Цена металла'!$B$3:$D$116,2,0))</f>
        <v/>
      </c>
      <c r="F375" s="4"/>
      <c r="G375" s="4"/>
      <c r="H375" s="7">
        <f t="shared" si="40"/>
        <v>0</v>
      </c>
      <c r="I375" s="36"/>
      <c r="J375" s="62"/>
      <c r="K375" s="62"/>
      <c r="L375" s="57" t="str">
        <f>IF(ISNA(VLOOKUP(A375,'Цена металла'!$B$3:$D$516,3)),"0",VLOOKUP(A375,'Цена металла'!$B$3:$D$516,3,0))</f>
        <v>0</v>
      </c>
      <c r="M375" s="57"/>
      <c r="N375" s="97">
        <f t="shared" si="42"/>
        <v>0</v>
      </c>
      <c r="O375" s="98"/>
      <c r="P375" s="99">
        <f t="shared" si="43"/>
        <v>0</v>
      </c>
      <c r="Q375" s="100"/>
      <c r="R375" s="97">
        <f t="shared" si="41"/>
        <v>0</v>
      </c>
      <c r="S375" s="101"/>
      <c r="T375" s="102">
        <f t="shared" si="44"/>
        <v>0</v>
      </c>
      <c r="U375" s="103"/>
    </row>
    <row r="376" spans="1:21" x14ac:dyDescent="0.25">
      <c r="A376" s="43"/>
      <c r="B376" s="44"/>
      <c r="C376" s="44"/>
      <c r="D376" s="8"/>
      <c r="E376" s="11" t="str">
        <f>IF(ISNA(VLOOKUP(A376,'Цена металла'!$B$3:$D$116,2)),"",VLOOKUP(A376,'Цена металла'!$B$3:$D$116,2,0))</f>
        <v/>
      </c>
      <c r="F376" s="4"/>
      <c r="G376" s="4"/>
      <c r="H376" s="7">
        <f t="shared" si="40"/>
        <v>0</v>
      </c>
      <c r="I376" s="36"/>
      <c r="J376" s="62"/>
      <c r="K376" s="62"/>
      <c r="L376" s="57" t="str">
        <f>IF(ISNA(VLOOKUP(A376,'Цена металла'!$B$3:$D$516,3)),"0",VLOOKUP(A376,'Цена металла'!$B$3:$D$516,3,0))</f>
        <v>0</v>
      </c>
      <c r="M376" s="57"/>
      <c r="N376" s="97">
        <f t="shared" si="42"/>
        <v>0</v>
      </c>
      <c r="O376" s="98"/>
      <c r="P376" s="99">
        <f t="shared" si="43"/>
        <v>0</v>
      </c>
      <c r="Q376" s="100"/>
      <c r="R376" s="97">
        <f t="shared" si="41"/>
        <v>0</v>
      </c>
      <c r="S376" s="101"/>
      <c r="T376" s="102">
        <f t="shared" si="44"/>
        <v>0</v>
      </c>
      <c r="U376" s="103"/>
    </row>
    <row r="377" spans="1:21" ht="15.75" thickBot="1" x14ac:dyDescent="0.3">
      <c r="A377" s="43"/>
      <c r="B377" s="44"/>
      <c r="C377" s="44"/>
      <c r="D377" s="15"/>
      <c r="E377" s="11" t="str">
        <f>IF(ISNA(VLOOKUP(A377,'Цена металла'!$B$3:$D$116,2)),"",VLOOKUP(A377,'Цена металла'!$B$3:$D$116,2,0))</f>
        <v/>
      </c>
      <c r="F377" s="6"/>
      <c r="G377" s="6"/>
      <c r="H377" s="7">
        <f t="shared" si="40"/>
        <v>0</v>
      </c>
      <c r="I377" s="36"/>
      <c r="J377" s="56"/>
      <c r="K377" s="56"/>
      <c r="L377" s="57" t="str">
        <f>IF(ISNA(VLOOKUP(A377,'Цена металла'!$B$3:$D$516,3)),"0",VLOOKUP(A377,'Цена металла'!$B$3:$D$516,3,0))</f>
        <v>0</v>
      </c>
      <c r="M377" s="57"/>
      <c r="N377" s="104">
        <f t="shared" si="42"/>
        <v>0</v>
      </c>
      <c r="O377" s="105"/>
      <c r="P377" s="106">
        <f t="shared" si="43"/>
        <v>0</v>
      </c>
      <c r="Q377" s="107"/>
      <c r="R377" s="104">
        <f t="shared" si="41"/>
        <v>0</v>
      </c>
      <c r="S377" s="108"/>
      <c r="T377" s="102">
        <f t="shared" si="44"/>
        <v>0</v>
      </c>
      <c r="U377" s="103"/>
    </row>
    <row r="378" spans="1:21" ht="18.75" thickBot="1" x14ac:dyDescent="0.3">
      <c r="A378" s="45"/>
      <c r="B378" s="46"/>
      <c r="C378" s="46"/>
      <c r="D378" s="47"/>
      <c r="E378" s="12"/>
      <c r="F378" s="48"/>
      <c r="G378" s="49"/>
      <c r="H378" s="50"/>
      <c r="I378" s="13"/>
      <c r="J378" s="48"/>
      <c r="K378" s="50"/>
      <c r="L378" s="51"/>
      <c r="M378" s="52"/>
      <c r="N378" s="41">
        <f>SUM(N357:O377)</f>
        <v>262</v>
      </c>
      <c r="O378" s="53"/>
      <c r="P378" s="54"/>
      <c r="Q378" s="55"/>
      <c r="R378" s="41">
        <f>SUM(R357:S377)</f>
        <v>249.4</v>
      </c>
      <c r="S378" s="42"/>
      <c r="T378" s="16"/>
      <c r="U378" s="17"/>
    </row>
    <row r="380" spans="1:21" x14ac:dyDescent="0.25">
      <c r="A380" s="86" t="s">
        <v>0</v>
      </c>
      <c r="B380" s="86"/>
      <c r="C380" s="86"/>
      <c r="D380" s="86" t="s">
        <v>192</v>
      </c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</row>
    <row r="381" spans="1:21" ht="15.75" thickBot="1" x14ac:dyDescent="0.3">
      <c r="A381" s="86" t="s">
        <v>1</v>
      </c>
      <c r="B381" s="86"/>
      <c r="C381" s="86"/>
      <c r="D381" s="86" t="s">
        <v>175</v>
      </c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</row>
    <row r="382" spans="1:21" ht="15.75" thickBot="1" x14ac:dyDescent="0.3">
      <c r="A382" s="82" t="s">
        <v>2</v>
      </c>
      <c r="B382" s="82"/>
      <c r="C382" s="82"/>
      <c r="D382" s="82"/>
      <c r="E382" s="82"/>
      <c r="F382" s="82"/>
      <c r="G382" s="35"/>
      <c r="H382" s="82" t="s">
        <v>3</v>
      </c>
      <c r="I382" s="82"/>
      <c r="J382" s="82"/>
      <c r="K382" s="82"/>
      <c r="L382" s="82"/>
      <c r="M382" s="82"/>
      <c r="N382" s="82"/>
      <c r="O382" s="82"/>
      <c r="P382" s="81" t="s">
        <v>9</v>
      </c>
      <c r="Q382" s="81"/>
      <c r="R382" s="1">
        <v>1.01</v>
      </c>
      <c r="S382" s="13" t="s">
        <v>119</v>
      </c>
      <c r="T382" s="20">
        <f>S394/R420</f>
        <v>2.7121888959795788</v>
      </c>
    </row>
    <row r="383" spans="1:21" x14ac:dyDescent="0.25">
      <c r="A383" s="82"/>
      <c r="B383" s="82"/>
      <c r="C383" s="82"/>
      <c r="D383" s="82"/>
      <c r="E383" s="82"/>
      <c r="F383" s="82"/>
      <c r="G383" s="82"/>
      <c r="H383" s="83" t="s">
        <v>190</v>
      </c>
      <c r="I383" s="83"/>
      <c r="J383" s="83"/>
      <c r="K383" s="83"/>
      <c r="L383" s="83"/>
      <c r="M383" s="83"/>
      <c r="N383" s="83"/>
      <c r="O383" s="83"/>
    </row>
    <row r="384" spans="1:21" ht="15.75" thickBot="1" x14ac:dyDescent="0.3">
      <c r="A384" s="82"/>
      <c r="B384" s="82"/>
      <c r="C384" s="82"/>
      <c r="D384" s="82"/>
      <c r="E384" s="82"/>
      <c r="F384" s="82"/>
      <c r="G384" s="82"/>
      <c r="H384" s="83"/>
      <c r="I384" s="83"/>
      <c r="J384" s="83"/>
      <c r="K384" s="83"/>
      <c r="L384" s="83"/>
      <c r="M384" s="83"/>
      <c r="N384" s="83"/>
      <c r="O384" s="83"/>
    </row>
    <row r="385" spans="1:21" x14ac:dyDescent="0.25">
      <c r="A385" s="82"/>
      <c r="B385" s="82"/>
      <c r="C385" s="82"/>
      <c r="D385" s="82"/>
      <c r="E385" s="82"/>
      <c r="F385" s="82"/>
      <c r="G385" s="82"/>
      <c r="H385" s="83"/>
      <c r="I385" s="83"/>
      <c r="J385" s="83"/>
      <c r="K385" s="83"/>
      <c r="L385" s="83"/>
      <c r="M385" s="83"/>
      <c r="N385" s="83"/>
      <c r="O385" s="83"/>
      <c r="P385" s="109" t="s">
        <v>172</v>
      </c>
      <c r="Q385" s="110"/>
      <c r="R385" s="111"/>
      <c r="S385" s="89">
        <f>S394*0.15</f>
        <v>127.5</v>
      </c>
      <c r="T385" s="89"/>
      <c r="U385" s="90"/>
    </row>
    <row r="386" spans="1:21" x14ac:dyDescent="0.25">
      <c r="A386" s="82"/>
      <c r="B386" s="82"/>
      <c r="C386" s="82"/>
      <c r="D386" s="82"/>
      <c r="E386" s="82"/>
      <c r="F386" s="82"/>
      <c r="G386" s="82"/>
      <c r="H386" s="83"/>
      <c r="I386" s="83"/>
      <c r="J386" s="83"/>
      <c r="K386" s="83"/>
      <c r="L386" s="83"/>
      <c r="M386" s="83"/>
      <c r="N386" s="83"/>
      <c r="O386" s="83"/>
      <c r="P386" s="112"/>
      <c r="Q386" s="113"/>
      <c r="R386" s="114"/>
      <c r="S386" s="91"/>
      <c r="T386" s="91"/>
      <c r="U386" s="92"/>
    </row>
    <row r="387" spans="1:21" ht="15.75" thickBot="1" x14ac:dyDescent="0.3">
      <c r="A387" s="82"/>
      <c r="B387" s="82"/>
      <c r="C387" s="82"/>
      <c r="D387" s="82"/>
      <c r="E387" s="82"/>
      <c r="F387" s="82"/>
      <c r="G387" s="82"/>
      <c r="H387" s="83"/>
      <c r="I387" s="83"/>
      <c r="J387" s="83"/>
      <c r="K387" s="83"/>
      <c r="L387" s="83"/>
      <c r="M387" s="83"/>
      <c r="N387" s="83"/>
      <c r="O387" s="83"/>
      <c r="P387" s="115"/>
      <c r="Q387" s="116"/>
      <c r="R387" s="117"/>
      <c r="S387" s="88"/>
      <c r="T387" s="88"/>
      <c r="U387" s="93"/>
    </row>
    <row r="388" spans="1:21" x14ac:dyDescent="0.25">
      <c r="A388" s="82"/>
      <c r="B388" s="82"/>
      <c r="C388" s="82"/>
      <c r="D388" s="82"/>
      <c r="E388" s="82"/>
      <c r="F388" s="82"/>
      <c r="G388" s="82"/>
      <c r="H388" s="83"/>
      <c r="I388" s="83"/>
      <c r="J388" s="83"/>
      <c r="K388" s="83"/>
      <c r="L388" s="83"/>
      <c r="M388" s="83"/>
      <c r="N388" s="83"/>
      <c r="O388" s="83"/>
      <c r="P388" s="118" t="s">
        <v>171</v>
      </c>
      <c r="Q388" s="119"/>
      <c r="R388" s="120"/>
      <c r="S388" s="89">
        <f>S394-S391-R420-S385</f>
        <v>239.10000000000002</v>
      </c>
      <c r="T388" s="89"/>
      <c r="U388" s="90"/>
    </row>
    <row r="389" spans="1:21" x14ac:dyDescent="0.25">
      <c r="A389" s="82"/>
      <c r="B389" s="82"/>
      <c r="C389" s="82"/>
      <c r="D389" s="82"/>
      <c r="E389" s="82"/>
      <c r="F389" s="82"/>
      <c r="G389" s="82"/>
      <c r="H389" s="83"/>
      <c r="I389" s="83"/>
      <c r="J389" s="83"/>
      <c r="K389" s="83"/>
      <c r="L389" s="83"/>
      <c r="M389" s="83"/>
      <c r="N389" s="83"/>
      <c r="O389" s="83"/>
      <c r="P389" s="121"/>
      <c r="Q389" s="122"/>
      <c r="R389" s="123"/>
      <c r="S389" s="91"/>
      <c r="T389" s="91"/>
      <c r="U389" s="92"/>
    </row>
    <row r="390" spans="1:21" ht="15.75" thickBot="1" x14ac:dyDescent="0.3">
      <c r="A390" s="82"/>
      <c r="B390" s="82"/>
      <c r="C390" s="82"/>
      <c r="D390" s="82"/>
      <c r="E390" s="82"/>
      <c r="F390" s="82"/>
      <c r="G390" s="82"/>
      <c r="H390" s="83"/>
      <c r="I390" s="83"/>
      <c r="J390" s="83"/>
      <c r="K390" s="83"/>
      <c r="L390" s="83"/>
      <c r="M390" s="83"/>
      <c r="N390" s="83"/>
      <c r="O390" s="83"/>
      <c r="P390" s="124"/>
      <c r="Q390" s="125"/>
      <c r="R390" s="126"/>
      <c r="S390" s="88"/>
      <c r="T390" s="88"/>
      <c r="U390" s="93"/>
    </row>
    <row r="391" spans="1:21" x14ac:dyDescent="0.25">
      <c r="A391" s="82"/>
      <c r="B391" s="82"/>
      <c r="C391" s="82"/>
      <c r="D391" s="82"/>
      <c r="E391" s="82"/>
      <c r="F391" s="82"/>
      <c r="G391" s="82"/>
      <c r="H391" s="83"/>
      <c r="I391" s="83"/>
      <c r="J391" s="83"/>
      <c r="K391" s="83"/>
      <c r="L391" s="83"/>
      <c r="M391" s="83"/>
      <c r="N391" s="83"/>
      <c r="O391" s="83"/>
      <c r="P391" s="121" t="s">
        <v>170</v>
      </c>
      <c r="Q391" s="122"/>
      <c r="R391" s="123"/>
      <c r="S391" s="94">
        <f>S394*0.2</f>
        <v>170</v>
      </c>
      <c r="T391" s="89"/>
      <c r="U391" s="90"/>
    </row>
    <row r="392" spans="1:21" x14ac:dyDescent="0.25">
      <c r="A392" s="82"/>
      <c r="B392" s="82"/>
      <c r="C392" s="82"/>
      <c r="D392" s="82"/>
      <c r="E392" s="82"/>
      <c r="F392" s="82"/>
      <c r="G392" s="82"/>
      <c r="H392" s="83"/>
      <c r="I392" s="83"/>
      <c r="J392" s="83"/>
      <c r="K392" s="83"/>
      <c r="L392" s="83"/>
      <c r="M392" s="83"/>
      <c r="N392" s="83"/>
      <c r="O392" s="83"/>
      <c r="P392" s="121"/>
      <c r="Q392" s="122"/>
      <c r="R392" s="123"/>
      <c r="S392" s="95"/>
      <c r="T392" s="91"/>
      <c r="U392" s="92"/>
    </row>
    <row r="393" spans="1:21" ht="15.75" thickBot="1" x14ac:dyDescent="0.3">
      <c r="A393" s="82"/>
      <c r="B393" s="82"/>
      <c r="C393" s="82"/>
      <c r="D393" s="82"/>
      <c r="E393" s="82"/>
      <c r="F393" s="82"/>
      <c r="G393" s="82"/>
      <c r="H393" s="83"/>
      <c r="I393" s="83"/>
      <c r="J393" s="83"/>
      <c r="K393" s="83"/>
      <c r="L393" s="83"/>
      <c r="M393" s="83"/>
      <c r="N393" s="83"/>
      <c r="O393" s="83"/>
      <c r="P393" s="124"/>
      <c r="Q393" s="125"/>
      <c r="R393" s="126"/>
      <c r="S393" s="96"/>
      <c r="T393" s="88"/>
      <c r="U393" s="93"/>
    </row>
    <row r="394" spans="1:21" x14ac:dyDescent="0.25">
      <c r="A394" s="82"/>
      <c r="B394" s="82"/>
      <c r="C394" s="82"/>
      <c r="D394" s="82"/>
      <c r="E394" s="82"/>
      <c r="F394" s="82"/>
      <c r="G394" s="82"/>
      <c r="H394" s="83"/>
      <c r="I394" s="83"/>
      <c r="J394" s="83"/>
      <c r="K394" s="83"/>
      <c r="L394" s="83"/>
      <c r="M394" s="83"/>
      <c r="N394" s="83"/>
      <c r="O394" s="83"/>
      <c r="P394" s="121" t="s">
        <v>106</v>
      </c>
      <c r="Q394" s="122"/>
      <c r="R394" s="123"/>
      <c r="S394" s="91">
        <f>_xlfn.CEILING.MATH(IF(S382='Цена металла'!$G$6,N420*'Цена металла'!$F$6+Ландшафт!N420,IF(S382='Цена металла'!$G$7,N420*'Цена металла'!$F$7+Ландшафт!N420,IF(S382='Цена металла'!$G$8,N420*'Цена металла'!$F$8+Ландшафт!N420,IF(S382='Цена металла'!$G$9,N420*'Цена металла'!$F$9+Ландшафт!N420,IF(S382='Цена металла'!$G$10,N420*'Цена металла'!$F$10+Ландшафт!N420,))))),50)</f>
        <v>850</v>
      </c>
      <c r="T394" s="91"/>
      <c r="U394" s="92"/>
    </row>
    <row r="395" spans="1:21" x14ac:dyDescent="0.25">
      <c r="A395" s="82"/>
      <c r="B395" s="82"/>
      <c r="C395" s="82"/>
      <c r="D395" s="82"/>
      <c r="E395" s="82"/>
      <c r="F395" s="82"/>
      <c r="G395" s="82"/>
      <c r="H395" s="83"/>
      <c r="I395" s="83"/>
      <c r="J395" s="83"/>
      <c r="K395" s="83"/>
      <c r="L395" s="83"/>
      <c r="M395" s="83"/>
      <c r="N395" s="83"/>
      <c r="O395" s="83"/>
      <c r="P395" s="121"/>
      <c r="Q395" s="122"/>
      <c r="R395" s="123"/>
      <c r="S395" s="91"/>
      <c r="T395" s="91"/>
      <c r="U395" s="92"/>
    </row>
    <row r="396" spans="1:21" ht="15.75" thickBot="1" x14ac:dyDescent="0.3">
      <c r="A396" s="86" t="s">
        <v>4</v>
      </c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  <c r="P396" s="124"/>
      <c r="Q396" s="125"/>
      <c r="R396" s="126"/>
      <c r="S396" s="88"/>
      <c r="T396" s="88"/>
      <c r="U396" s="93"/>
    </row>
    <row r="397" spans="1:21" ht="15.75" thickBot="1" x14ac:dyDescent="0.3">
      <c r="A397" s="68" t="s">
        <v>5</v>
      </c>
      <c r="B397" s="69"/>
      <c r="C397" s="69"/>
      <c r="D397" s="69"/>
      <c r="E397" s="74" t="s">
        <v>28</v>
      </c>
      <c r="F397" s="76" t="s">
        <v>6</v>
      </c>
      <c r="G397" s="77"/>
      <c r="H397" s="78"/>
      <c r="I397" s="79" t="s">
        <v>6</v>
      </c>
      <c r="J397" s="64" t="s">
        <v>10</v>
      </c>
      <c r="K397" s="65"/>
      <c r="L397" s="64" t="s">
        <v>8</v>
      </c>
      <c r="M397" s="65"/>
      <c r="N397" s="64" t="s">
        <v>7</v>
      </c>
      <c r="O397" s="65"/>
      <c r="P397" s="64" t="s">
        <v>13</v>
      </c>
      <c r="Q397" s="65"/>
      <c r="R397" s="64" t="s">
        <v>12</v>
      </c>
      <c r="S397" s="65"/>
      <c r="T397" s="64" t="s">
        <v>11</v>
      </c>
      <c r="U397" s="65"/>
    </row>
    <row r="398" spans="1:21" ht="15.75" thickBot="1" x14ac:dyDescent="0.3">
      <c r="A398" s="68" t="s">
        <v>17</v>
      </c>
      <c r="B398" s="69"/>
      <c r="C398" s="70"/>
      <c r="D398" s="37" t="s">
        <v>3</v>
      </c>
      <c r="E398" s="75"/>
      <c r="F398" s="2" t="s">
        <v>14</v>
      </c>
      <c r="G398" s="2" t="s">
        <v>15</v>
      </c>
      <c r="H398" s="2" t="s">
        <v>16</v>
      </c>
      <c r="I398" s="80"/>
      <c r="J398" s="66"/>
      <c r="K398" s="67"/>
      <c r="L398" s="66"/>
      <c r="M398" s="67"/>
      <c r="N398" s="66"/>
      <c r="O398" s="67"/>
      <c r="P398" s="66"/>
      <c r="Q398" s="67"/>
      <c r="R398" s="66"/>
      <c r="S398" s="67"/>
      <c r="T398" s="66"/>
      <c r="U398" s="67"/>
    </row>
    <row r="399" spans="1:21" x14ac:dyDescent="0.25">
      <c r="A399" s="71" t="s">
        <v>80</v>
      </c>
      <c r="B399" s="72"/>
      <c r="C399" s="72"/>
      <c r="D399" s="9" t="s">
        <v>176</v>
      </c>
      <c r="E399" s="11" t="str">
        <f>IF(ISNA(VLOOKUP(A399,'Цена металла'!$B$3:$D$516,2)),"",VLOOKUP(A399,'Цена металла'!$B$3:$D$516,2,0))</f>
        <v>м.п.</v>
      </c>
      <c r="F399" s="3"/>
      <c r="G399" s="3"/>
      <c r="H399" s="7">
        <f>_xlfn.CEILING.MATH(F399*G399/1000000,0.01)</f>
        <v>0</v>
      </c>
      <c r="I399" s="36">
        <v>700</v>
      </c>
      <c r="J399" s="73">
        <v>2</v>
      </c>
      <c r="K399" s="73"/>
      <c r="L399" s="57">
        <f>IF(ISNA(VLOOKUP(A399,'Цена металла'!$B$3:$D$516,3)),"0",VLOOKUP(A399,'Цена металла'!$B$3:$D$516,3,0))</f>
        <v>32</v>
      </c>
      <c r="M399" s="57"/>
      <c r="N399" s="57">
        <f>IF(E399="м2",(_xlfn.CEILING.MATH(H399*J399*L399))*$R$3,(_xlfn.CEILING.MATH(I399*J399,500)/1000*L399)*$R$3)</f>
        <v>48</v>
      </c>
      <c r="O399" s="57"/>
      <c r="P399" s="58">
        <f>IF(E399="м2",F399*G399*J399/1000000,I399*J399/1000)</f>
        <v>1.4</v>
      </c>
      <c r="Q399" s="58"/>
      <c r="R399" s="57">
        <f>P399*L399</f>
        <v>44.8</v>
      </c>
      <c r="S399" s="59"/>
      <c r="T399" s="60">
        <f>IF(E399="м2",_xlfn.CEILING.MATH(F399*G399*J399/1000000,0.1),_xlfn.CEILING.MATH(I399*J399,500)/1000)</f>
        <v>1.5</v>
      </c>
      <c r="U399" s="61"/>
    </row>
    <row r="400" spans="1:21" x14ac:dyDescent="0.25">
      <c r="A400" s="43" t="s">
        <v>80</v>
      </c>
      <c r="B400" s="44"/>
      <c r="C400" s="44"/>
      <c r="D400" s="8" t="s">
        <v>177</v>
      </c>
      <c r="E400" s="11" t="str">
        <f>IF(ISNA(VLOOKUP(A400,'Цена металла'!$B$3:$D$516,2)),"",VLOOKUP(A400,'Цена металла'!$B$3:$D$516,2,0))</f>
        <v>м.п.</v>
      </c>
      <c r="F400" s="4"/>
      <c r="G400" s="4"/>
      <c r="H400" s="7">
        <f t="shared" ref="H400:H419" si="45">_xlfn.CEILING.MATH(F400*G400/1000000,0.01)</f>
        <v>0</v>
      </c>
      <c r="I400" s="36">
        <v>1300</v>
      </c>
      <c r="J400" s="62">
        <v>1</v>
      </c>
      <c r="K400" s="62"/>
      <c r="L400" s="57">
        <f>IF(ISNA(VLOOKUP(A400,'Цена металла'!$B$3:$D$516,3)),"0",VLOOKUP(A400,'Цена металла'!$B$3:$D$516,3,0))</f>
        <v>32</v>
      </c>
      <c r="M400" s="57"/>
      <c r="N400" s="97">
        <f>IF(E400="м2",(_xlfn.CEILING.MATH(H400*J400*L400))*$R$3,(_xlfn.CEILING.MATH(I400*J400,500)/1000*L400)*$R$3)</f>
        <v>48</v>
      </c>
      <c r="O400" s="98"/>
      <c r="P400" s="99">
        <f>IF(E400="м2",F400*G400*J400/1000000,I400*J400/1000)</f>
        <v>1.3</v>
      </c>
      <c r="Q400" s="100"/>
      <c r="R400" s="97">
        <f t="shared" ref="R400:R419" si="46">P400*L400</f>
        <v>41.6</v>
      </c>
      <c r="S400" s="101"/>
      <c r="T400" s="102">
        <f>IF(E400="м2",_xlfn.CEILING.MATH(F400*G400*J400/1000000,0.1),_xlfn.CEILING.MATH(I400*J400,500)/1000)</f>
        <v>1.5</v>
      </c>
      <c r="U400" s="103"/>
    </row>
    <row r="401" spans="1:21" x14ac:dyDescent="0.25">
      <c r="A401" s="43" t="s">
        <v>80</v>
      </c>
      <c r="B401" s="44"/>
      <c r="C401" s="44"/>
      <c r="D401" s="8" t="s">
        <v>178</v>
      </c>
      <c r="E401" s="11" t="str">
        <f>IF(ISNA(VLOOKUP(A401,'Цена металла'!$B$3:$D$516,2)),"",VLOOKUP(A401,'Цена металла'!$B$3:$D$516,2,0))</f>
        <v>м.п.</v>
      </c>
      <c r="F401" s="4"/>
      <c r="G401" s="4"/>
      <c r="H401" s="7">
        <f t="shared" si="45"/>
        <v>0</v>
      </c>
      <c r="I401" s="36">
        <v>1000</v>
      </c>
      <c r="J401" s="62">
        <v>1</v>
      </c>
      <c r="K401" s="62"/>
      <c r="L401" s="57">
        <f>IF(ISNA(VLOOKUP(A401,'Цена металла'!$B$3:$D$516,3)),"0",VLOOKUP(A401,'Цена металла'!$B$3:$D$516,3,0))</f>
        <v>32</v>
      </c>
      <c r="M401" s="57"/>
      <c r="N401" s="97">
        <f>IF(E401="м2",(_xlfn.CEILING.MATH(H401*J401*L401))*$R$3,(_xlfn.CEILING.MATH(I401*J401,500)/1000*L401)*$R$3)</f>
        <v>32</v>
      </c>
      <c r="O401" s="98"/>
      <c r="P401" s="99">
        <f>IF(E401="м2",F401*G401*J401/1000000,I401*J401/1000)</f>
        <v>1</v>
      </c>
      <c r="Q401" s="100"/>
      <c r="R401" s="97">
        <f t="shared" si="46"/>
        <v>32</v>
      </c>
      <c r="S401" s="101"/>
      <c r="T401" s="102">
        <f>IF(E401="м2",_xlfn.CEILING.MATH(F401*G401*J401/1000000,0.1),_xlfn.CEILING.MATH(I401*J401,500)/1000)</f>
        <v>1</v>
      </c>
      <c r="U401" s="103"/>
    </row>
    <row r="402" spans="1:21" x14ac:dyDescent="0.25">
      <c r="A402" s="43" t="s">
        <v>31</v>
      </c>
      <c r="B402" s="44"/>
      <c r="C402" s="44"/>
      <c r="D402" s="8" t="s">
        <v>118</v>
      </c>
      <c r="E402" s="11" t="str">
        <f>IF(ISNA(VLOOKUP(A402,'Цена металла'!$B$3:$D$516,2)),"",VLOOKUP(A402,'Цена металла'!$B$3:$D$516,2,0))</f>
        <v>м.п.</v>
      </c>
      <c r="F402" s="4"/>
      <c r="G402" s="4"/>
      <c r="H402" s="7">
        <f t="shared" si="45"/>
        <v>0</v>
      </c>
      <c r="I402" s="36">
        <v>500</v>
      </c>
      <c r="J402" s="62">
        <v>7</v>
      </c>
      <c r="K402" s="62"/>
      <c r="L402" s="57">
        <f>IF(ISNA(VLOOKUP(A402,'Цена металла'!$B$3:$D$516,3)),"0",VLOOKUP(A402,'Цена металла'!$B$3:$D$516,3,0))</f>
        <v>30</v>
      </c>
      <c r="M402" s="57"/>
      <c r="N402" s="97">
        <f>IF(E402="м2",(_xlfn.CEILING.MATH(H402*J402*L402))*$R$3,(_xlfn.CEILING.MATH(I402*J402,500)/1000*L402)*$R$3)</f>
        <v>105</v>
      </c>
      <c r="O402" s="98"/>
      <c r="P402" s="99">
        <f>IF(E402="м2",F402*G402*J402/1000000,I402*J402/1000)</f>
        <v>3.5</v>
      </c>
      <c r="Q402" s="100"/>
      <c r="R402" s="97">
        <f t="shared" si="46"/>
        <v>105</v>
      </c>
      <c r="S402" s="101"/>
      <c r="T402" s="102">
        <f>IF(E402="м2",_xlfn.CEILING.MATH(F402*G402*J402/1000000,0.1),_xlfn.CEILING.MATH(I402*J402,500)/1000)</f>
        <v>3.5</v>
      </c>
      <c r="U402" s="103"/>
    </row>
    <row r="403" spans="1:21" x14ac:dyDescent="0.25">
      <c r="A403" s="43" t="s">
        <v>31</v>
      </c>
      <c r="B403" s="44"/>
      <c r="C403" s="44"/>
      <c r="D403" s="8" t="s">
        <v>179</v>
      </c>
      <c r="E403" s="11" t="str">
        <f>IF(ISNA(VLOOKUP(A403,'Цена металла'!$B$3:$D$516,2)),"",VLOOKUP(A403,'Цена металла'!$B$3:$D$516,2,0))</f>
        <v>м.п.</v>
      </c>
      <c r="F403" s="4"/>
      <c r="G403" s="4"/>
      <c r="H403" s="7">
        <f t="shared" si="45"/>
        <v>0</v>
      </c>
      <c r="I403" s="36">
        <v>1500</v>
      </c>
      <c r="J403" s="62">
        <v>2</v>
      </c>
      <c r="K403" s="62"/>
      <c r="L403" s="57">
        <f>IF(ISNA(VLOOKUP(A403,'Цена металла'!$B$3:$D$516,3)),"0",VLOOKUP(A403,'Цена металла'!$B$3:$D$516,3,0))</f>
        <v>30</v>
      </c>
      <c r="M403" s="57"/>
      <c r="N403" s="97">
        <f>IF(E403="м2",(_xlfn.CEILING.MATH(H403*J403*L403))*$R$3,(_xlfn.CEILING.MATH(I403*J403,500)/1000*L403)*$R$3)</f>
        <v>90</v>
      </c>
      <c r="O403" s="98"/>
      <c r="P403" s="99">
        <f>IF(E403="м2",F403*G403*J403/1000000,I403*J403/1000)</f>
        <v>3</v>
      </c>
      <c r="Q403" s="100"/>
      <c r="R403" s="97">
        <f t="shared" si="46"/>
        <v>90</v>
      </c>
      <c r="S403" s="101"/>
      <c r="T403" s="102">
        <f>IF(E403="м2",_xlfn.CEILING.MATH(F403*G403*J403/1000000,0.1),_xlfn.CEILING.MATH(I403*J403,500)/1000)</f>
        <v>3</v>
      </c>
      <c r="U403" s="103"/>
    </row>
    <row r="404" spans="1:21" x14ac:dyDescent="0.25">
      <c r="A404" s="43" t="s">
        <v>120</v>
      </c>
      <c r="B404" s="44"/>
      <c r="C404" s="44"/>
      <c r="D404" s="8"/>
      <c r="E404" s="11" t="str">
        <f>IF(ISNA(VLOOKUP(A404,'Цена металла'!$B$3:$D$516,2)),"",VLOOKUP(A404,'Цена металла'!$B$3:$D$516,2,0))</f>
        <v>м2</v>
      </c>
      <c r="F404" s="5">
        <v>1000</v>
      </c>
      <c r="G404" s="5">
        <v>1000</v>
      </c>
      <c r="H404" s="7">
        <f t="shared" si="45"/>
        <v>1</v>
      </c>
      <c r="I404" s="8"/>
      <c r="J404" s="63"/>
      <c r="K404" s="63"/>
      <c r="L404" s="57">
        <f>IF(ISNA(VLOOKUP(A404,'Цена металла'!$B$3:$D$516,3)),"0",VLOOKUP(A404,'Цена металла'!$B$3:$D$516,3,0))</f>
        <v>100</v>
      </c>
      <c r="M404" s="57"/>
      <c r="N404" s="97">
        <f>IF(E404="м2",(_xlfn.CEILING.MATH(H404*J404*L404))*$R$3,(_xlfn.CEILING.MATH(#REF!*J404,500)/1000*L404)*$R$3)</f>
        <v>0</v>
      </c>
      <c r="O404" s="98"/>
      <c r="P404" s="99">
        <f>IF(E404="м2",F404*G404*J404/1000000,#REF!*J404/1000)</f>
        <v>0</v>
      </c>
      <c r="Q404" s="100"/>
      <c r="R404" s="97">
        <f t="shared" si="46"/>
        <v>0</v>
      </c>
      <c r="S404" s="101"/>
      <c r="T404" s="102">
        <f>IF(E404="м2",_xlfn.CEILING.MATH(F404*G404*J404/1000000,0.1),_xlfn.CEILING.MATH(#REF!*J404,500)/1000)</f>
        <v>0</v>
      </c>
      <c r="U404" s="103"/>
    </row>
    <row r="405" spans="1:21" x14ac:dyDescent="0.25">
      <c r="A405" s="43"/>
      <c r="B405" s="44"/>
      <c r="C405" s="44"/>
      <c r="D405" s="10"/>
      <c r="E405" s="11" t="str">
        <f>IF(ISNA(VLOOKUP(A405,'Цена металла'!$B$3:$D$516,2)),"",VLOOKUP(A405,'Цена металла'!$B$3:$D$516,2,0))</f>
        <v/>
      </c>
      <c r="F405" s="5"/>
      <c r="G405" s="5"/>
      <c r="H405" s="7">
        <f t="shared" si="45"/>
        <v>0</v>
      </c>
      <c r="I405" s="36"/>
      <c r="J405" s="62"/>
      <c r="K405" s="62"/>
      <c r="L405" s="57" t="str">
        <f>IF(ISNA(VLOOKUP(A405,'Цена металла'!$B$3:$D$516,3)),"0",VLOOKUP(A405,'Цена металла'!$B$3:$D$516,3,0))</f>
        <v>0</v>
      </c>
      <c r="M405" s="57"/>
      <c r="N405" s="97">
        <f t="shared" ref="N405:N419" si="47">IF(E405="м2",(_xlfn.CEILING.MATH(H405*J405*L405))*$R$3,(_xlfn.CEILING.MATH(I405*J405,500)/1000*L405)*$R$3)</f>
        <v>0</v>
      </c>
      <c r="O405" s="98"/>
      <c r="P405" s="99">
        <f t="shared" ref="P405:P419" si="48">IF(E405="м2",F405*G405*J405/1000000,I405*J405/1000)</f>
        <v>0</v>
      </c>
      <c r="Q405" s="100"/>
      <c r="R405" s="97">
        <f t="shared" si="46"/>
        <v>0</v>
      </c>
      <c r="S405" s="101"/>
      <c r="T405" s="102">
        <f t="shared" ref="T405:T419" si="49">IF(E405="м2",_xlfn.CEILING.MATH(F405*G405*J405/1000000,0.1),_xlfn.CEILING.MATH(I405*J405,500)/1000)</f>
        <v>0</v>
      </c>
      <c r="U405" s="103"/>
    </row>
    <row r="406" spans="1:21" x14ac:dyDescent="0.25">
      <c r="A406" s="43"/>
      <c r="B406" s="44"/>
      <c r="C406" s="44"/>
      <c r="D406" s="8"/>
      <c r="E406" s="11" t="str">
        <f>IF(ISNA(VLOOKUP(A406,'Цена металла'!$B$3:$D$516,2)),"",VLOOKUP(A406,'Цена металла'!$B$3:$D$516,2,0))</f>
        <v/>
      </c>
      <c r="F406" s="4"/>
      <c r="G406" s="4"/>
      <c r="H406" s="7">
        <f t="shared" si="45"/>
        <v>0</v>
      </c>
      <c r="I406" s="36"/>
      <c r="J406" s="62"/>
      <c r="K406" s="62"/>
      <c r="L406" s="57" t="str">
        <f>IF(ISNA(VLOOKUP(A406,'Цена металла'!$B$3:$D$516,3)),"0",VLOOKUP(A406,'Цена металла'!$B$3:$D$516,3,0))</f>
        <v>0</v>
      </c>
      <c r="M406" s="57"/>
      <c r="N406" s="97">
        <f t="shared" si="47"/>
        <v>0</v>
      </c>
      <c r="O406" s="98"/>
      <c r="P406" s="99">
        <f t="shared" si="48"/>
        <v>0</v>
      </c>
      <c r="Q406" s="100"/>
      <c r="R406" s="97">
        <f t="shared" si="46"/>
        <v>0</v>
      </c>
      <c r="S406" s="101"/>
      <c r="T406" s="102">
        <f t="shared" si="49"/>
        <v>0</v>
      </c>
      <c r="U406" s="103"/>
    </row>
    <row r="407" spans="1:21" x14ac:dyDescent="0.25">
      <c r="A407" s="43"/>
      <c r="B407" s="44"/>
      <c r="C407" s="44"/>
      <c r="E407" s="11" t="str">
        <f>IF(ISNA(VLOOKUP(A407,'Цена металла'!$B$3:$D$116,2)),"",VLOOKUP(A407,'Цена металла'!$B$3:$D$116,2,0))</f>
        <v/>
      </c>
      <c r="F407" s="4"/>
      <c r="G407" s="4"/>
      <c r="H407" s="7">
        <f t="shared" si="45"/>
        <v>0</v>
      </c>
      <c r="I407" s="36"/>
      <c r="J407" s="62"/>
      <c r="K407" s="62"/>
      <c r="L407" s="57" t="str">
        <f>IF(ISNA(VLOOKUP(A407,'Цена металла'!$B$3:$D$516,3)),"0",VLOOKUP(A407,'Цена металла'!$B$3:$D$516,3,0))</f>
        <v>0</v>
      </c>
      <c r="M407" s="57"/>
      <c r="N407" s="97">
        <f t="shared" si="47"/>
        <v>0</v>
      </c>
      <c r="O407" s="98"/>
      <c r="P407" s="99">
        <f t="shared" si="48"/>
        <v>0</v>
      </c>
      <c r="Q407" s="100"/>
      <c r="R407" s="97">
        <f t="shared" si="46"/>
        <v>0</v>
      </c>
      <c r="S407" s="101"/>
      <c r="T407" s="102">
        <f t="shared" si="49"/>
        <v>0</v>
      </c>
      <c r="U407" s="103"/>
    </row>
    <row r="408" spans="1:21" x14ac:dyDescent="0.25">
      <c r="A408" s="43"/>
      <c r="B408" s="44"/>
      <c r="C408" s="44"/>
      <c r="D408" s="8"/>
      <c r="E408" s="11" t="str">
        <f>IF(ISNA(VLOOKUP(A408,'Цена металла'!$B$3:$D$116,2)),"",VLOOKUP(A408,'Цена металла'!$B$3:$D$116,2,0))</f>
        <v/>
      </c>
      <c r="F408" s="4"/>
      <c r="G408" s="4"/>
      <c r="H408" s="7">
        <f t="shared" si="45"/>
        <v>0</v>
      </c>
      <c r="I408" s="36"/>
      <c r="J408" s="62"/>
      <c r="K408" s="62"/>
      <c r="L408" s="57" t="str">
        <f>IF(ISNA(VLOOKUP(A408,'Цена металла'!$B$3:$D$516,3)),"0",VLOOKUP(A408,'Цена металла'!$B$3:$D$516,3,0))</f>
        <v>0</v>
      </c>
      <c r="M408" s="57"/>
      <c r="N408" s="97">
        <f t="shared" si="47"/>
        <v>0</v>
      </c>
      <c r="O408" s="98"/>
      <c r="P408" s="99">
        <f t="shared" si="48"/>
        <v>0</v>
      </c>
      <c r="Q408" s="100"/>
      <c r="R408" s="97">
        <f t="shared" si="46"/>
        <v>0</v>
      </c>
      <c r="S408" s="101"/>
      <c r="T408" s="102">
        <f t="shared" si="49"/>
        <v>0</v>
      </c>
      <c r="U408" s="103"/>
    </row>
    <row r="409" spans="1:21" x14ac:dyDescent="0.25">
      <c r="A409" s="43"/>
      <c r="B409" s="44"/>
      <c r="C409" s="44"/>
      <c r="D409" s="8"/>
      <c r="E409" s="11" t="str">
        <f>IF(ISNA(VLOOKUP(A409,'Цена металла'!$B$3:$D$116,2)),"",VLOOKUP(A409,'Цена металла'!$B$3:$D$116,2,0))</f>
        <v/>
      </c>
      <c r="F409" s="4"/>
      <c r="G409" s="4"/>
      <c r="H409" s="7">
        <f t="shared" si="45"/>
        <v>0</v>
      </c>
      <c r="I409" s="36"/>
      <c r="J409" s="62"/>
      <c r="K409" s="62"/>
      <c r="L409" s="57" t="str">
        <f>IF(ISNA(VLOOKUP(A409,'Цена металла'!$B$3:$D$516,3)),"0",VLOOKUP(A409,'Цена металла'!$B$3:$D$516,3,0))</f>
        <v>0</v>
      </c>
      <c r="M409" s="57"/>
      <c r="N409" s="97">
        <f t="shared" si="47"/>
        <v>0</v>
      </c>
      <c r="O409" s="98"/>
      <c r="P409" s="99">
        <f t="shared" si="48"/>
        <v>0</v>
      </c>
      <c r="Q409" s="100"/>
      <c r="R409" s="97">
        <f t="shared" si="46"/>
        <v>0</v>
      </c>
      <c r="S409" s="101"/>
      <c r="T409" s="102">
        <f t="shared" si="49"/>
        <v>0</v>
      </c>
      <c r="U409" s="103"/>
    </row>
    <row r="410" spans="1:21" x14ac:dyDescent="0.25">
      <c r="A410" s="43"/>
      <c r="B410" s="44"/>
      <c r="C410" s="44"/>
      <c r="D410" s="8"/>
      <c r="E410" s="11" t="str">
        <f>IF(ISNA(VLOOKUP(A410,'Цена металла'!$B$3:$D$116,2)),"",VLOOKUP(A410,'Цена металла'!$B$3:$D$116,2,0))</f>
        <v/>
      </c>
      <c r="F410" s="4"/>
      <c r="G410" s="4"/>
      <c r="H410" s="7">
        <f t="shared" si="45"/>
        <v>0</v>
      </c>
      <c r="I410" s="36"/>
      <c r="J410" s="62"/>
      <c r="K410" s="62"/>
      <c r="L410" s="57" t="str">
        <f>IF(ISNA(VLOOKUP(A410,'Цена металла'!$B$3:$D$516,3)),"0",VLOOKUP(A410,'Цена металла'!$B$3:$D$516,3,0))</f>
        <v>0</v>
      </c>
      <c r="M410" s="57"/>
      <c r="N410" s="97">
        <f t="shared" si="47"/>
        <v>0</v>
      </c>
      <c r="O410" s="98"/>
      <c r="P410" s="99">
        <f t="shared" si="48"/>
        <v>0</v>
      </c>
      <c r="Q410" s="100"/>
      <c r="R410" s="97">
        <f t="shared" si="46"/>
        <v>0</v>
      </c>
      <c r="S410" s="101"/>
      <c r="T410" s="102">
        <f t="shared" si="49"/>
        <v>0</v>
      </c>
      <c r="U410" s="103"/>
    </row>
    <row r="411" spans="1:21" x14ac:dyDescent="0.25">
      <c r="A411" s="43"/>
      <c r="B411" s="44"/>
      <c r="C411" s="44"/>
      <c r="D411" s="8"/>
      <c r="E411" s="11" t="str">
        <f>IF(ISNA(VLOOKUP(A411,'Цена металла'!$B$3:$D$116,2)),"",VLOOKUP(A411,'Цена металла'!$B$3:$D$116,2,0))</f>
        <v/>
      </c>
      <c r="F411" s="4"/>
      <c r="G411" s="4"/>
      <c r="H411" s="7">
        <f t="shared" si="45"/>
        <v>0</v>
      </c>
      <c r="I411" s="36"/>
      <c r="J411" s="62"/>
      <c r="K411" s="62"/>
      <c r="L411" s="57" t="str">
        <f>IF(ISNA(VLOOKUP(A411,'Цена металла'!$B$3:$D$516,3)),"0",VLOOKUP(A411,'Цена металла'!$B$3:$D$516,3,0))</f>
        <v>0</v>
      </c>
      <c r="M411" s="57"/>
      <c r="N411" s="97">
        <f t="shared" si="47"/>
        <v>0</v>
      </c>
      <c r="O411" s="98"/>
      <c r="P411" s="99">
        <f t="shared" si="48"/>
        <v>0</v>
      </c>
      <c r="Q411" s="100"/>
      <c r="R411" s="97">
        <f t="shared" si="46"/>
        <v>0</v>
      </c>
      <c r="S411" s="101"/>
      <c r="T411" s="102">
        <f t="shared" si="49"/>
        <v>0</v>
      </c>
      <c r="U411" s="103"/>
    </row>
    <row r="412" spans="1:21" x14ac:dyDescent="0.25">
      <c r="A412" s="43"/>
      <c r="B412" s="44"/>
      <c r="C412" s="44"/>
      <c r="D412" s="8"/>
      <c r="E412" s="11" t="str">
        <f>IF(ISNA(VLOOKUP(A412,'Цена металла'!$B$3:$D$116,2)),"",VLOOKUP(A412,'Цена металла'!$B$3:$D$116,2,0))</f>
        <v/>
      </c>
      <c r="F412" s="4"/>
      <c r="G412" s="4"/>
      <c r="H412" s="7">
        <f t="shared" si="45"/>
        <v>0</v>
      </c>
      <c r="I412" s="36"/>
      <c r="J412" s="62"/>
      <c r="K412" s="62"/>
      <c r="L412" s="57" t="str">
        <f>IF(ISNA(VLOOKUP(A412,'Цена металла'!$B$3:$D$516,3)),"0",VLOOKUP(A412,'Цена металла'!$B$3:$D$516,3,0))</f>
        <v>0</v>
      </c>
      <c r="M412" s="57"/>
      <c r="N412" s="97">
        <f t="shared" si="47"/>
        <v>0</v>
      </c>
      <c r="O412" s="98"/>
      <c r="P412" s="99">
        <f t="shared" si="48"/>
        <v>0</v>
      </c>
      <c r="Q412" s="100"/>
      <c r="R412" s="97">
        <f t="shared" si="46"/>
        <v>0</v>
      </c>
      <c r="S412" s="101"/>
      <c r="T412" s="102">
        <f t="shared" si="49"/>
        <v>0</v>
      </c>
      <c r="U412" s="103"/>
    </row>
    <row r="413" spans="1:21" x14ac:dyDescent="0.25">
      <c r="A413" s="43"/>
      <c r="B413" s="44"/>
      <c r="C413" s="44"/>
      <c r="D413" s="8"/>
      <c r="E413" s="11" t="str">
        <f>IF(ISNA(VLOOKUP(A413,'Цена металла'!$B$3:$D$116,2)),"",VLOOKUP(A413,'Цена металла'!$B$3:$D$116,2,0))</f>
        <v/>
      </c>
      <c r="F413" s="4"/>
      <c r="G413" s="4"/>
      <c r="H413" s="7">
        <f t="shared" si="45"/>
        <v>0</v>
      </c>
      <c r="I413" s="36"/>
      <c r="J413" s="62"/>
      <c r="K413" s="62"/>
      <c r="L413" s="57" t="str">
        <f>IF(ISNA(VLOOKUP(A413,'Цена металла'!$B$3:$D$516,3)),"0",VLOOKUP(A413,'Цена металла'!$B$3:$D$516,3,0))</f>
        <v>0</v>
      </c>
      <c r="M413" s="57"/>
      <c r="N413" s="97">
        <f t="shared" si="47"/>
        <v>0</v>
      </c>
      <c r="O413" s="98"/>
      <c r="P413" s="99">
        <f t="shared" si="48"/>
        <v>0</v>
      </c>
      <c r="Q413" s="100"/>
      <c r="R413" s="97">
        <f t="shared" si="46"/>
        <v>0</v>
      </c>
      <c r="S413" s="101"/>
      <c r="T413" s="102">
        <f t="shared" si="49"/>
        <v>0</v>
      </c>
      <c r="U413" s="103"/>
    </row>
    <row r="414" spans="1:21" x14ac:dyDescent="0.25">
      <c r="A414" s="43"/>
      <c r="B414" s="44"/>
      <c r="C414" s="44"/>
      <c r="D414" s="8"/>
      <c r="E414" s="11" t="str">
        <f>IF(ISNA(VLOOKUP(A414,'Цена металла'!$B$3:$D$116,2)),"",VLOOKUP(A414,'Цена металла'!$B$3:$D$116,2,0))</f>
        <v/>
      </c>
      <c r="F414" s="4"/>
      <c r="G414" s="4"/>
      <c r="H414" s="7">
        <f t="shared" si="45"/>
        <v>0</v>
      </c>
      <c r="I414" s="36"/>
      <c r="J414" s="62"/>
      <c r="K414" s="62"/>
      <c r="L414" s="57" t="str">
        <f>IF(ISNA(VLOOKUP(A414,'Цена металла'!$B$3:$D$516,3)),"0",VLOOKUP(A414,'Цена металла'!$B$3:$D$516,3,0))</f>
        <v>0</v>
      </c>
      <c r="M414" s="57"/>
      <c r="N414" s="97">
        <f t="shared" si="47"/>
        <v>0</v>
      </c>
      <c r="O414" s="98"/>
      <c r="P414" s="99">
        <f t="shared" si="48"/>
        <v>0</v>
      </c>
      <c r="Q414" s="100"/>
      <c r="R414" s="97">
        <f t="shared" si="46"/>
        <v>0</v>
      </c>
      <c r="S414" s="101"/>
      <c r="T414" s="102">
        <f t="shared" si="49"/>
        <v>0</v>
      </c>
      <c r="U414" s="103"/>
    </row>
    <row r="415" spans="1:21" x14ac:dyDescent="0.25">
      <c r="A415" s="43"/>
      <c r="B415" s="44"/>
      <c r="C415" s="44"/>
      <c r="D415" s="8"/>
      <c r="E415" s="11" t="str">
        <f>IF(ISNA(VLOOKUP(A415,'Цена металла'!$B$3:$D$116,2)),"",VLOOKUP(A415,'Цена металла'!$B$3:$D$116,2,0))</f>
        <v/>
      </c>
      <c r="F415" s="4"/>
      <c r="G415" s="4"/>
      <c r="H415" s="7">
        <f t="shared" si="45"/>
        <v>0</v>
      </c>
      <c r="I415" s="36"/>
      <c r="J415" s="62"/>
      <c r="K415" s="62"/>
      <c r="L415" s="57" t="str">
        <f>IF(ISNA(VLOOKUP(A415,'Цена металла'!$B$3:$D$516,3)),"0",VLOOKUP(A415,'Цена металла'!$B$3:$D$516,3,0))</f>
        <v>0</v>
      </c>
      <c r="M415" s="57"/>
      <c r="N415" s="97">
        <f t="shared" si="47"/>
        <v>0</v>
      </c>
      <c r="O415" s="98"/>
      <c r="P415" s="99">
        <f t="shared" si="48"/>
        <v>0</v>
      </c>
      <c r="Q415" s="100"/>
      <c r="R415" s="97">
        <f t="shared" si="46"/>
        <v>0</v>
      </c>
      <c r="S415" s="101"/>
      <c r="T415" s="102">
        <f t="shared" si="49"/>
        <v>0</v>
      </c>
      <c r="U415" s="103"/>
    </row>
    <row r="416" spans="1:21" x14ac:dyDescent="0.25">
      <c r="A416" s="43"/>
      <c r="B416" s="44"/>
      <c r="C416" s="44"/>
      <c r="D416" s="8"/>
      <c r="E416" s="11" t="str">
        <f>IF(ISNA(VLOOKUP(A416,'Цена металла'!$B$3:$D$116,2)),"",VLOOKUP(A416,'Цена металла'!$B$3:$D$116,2,0))</f>
        <v/>
      </c>
      <c r="F416" s="4"/>
      <c r="G416" s="4"/>
      <c r="H416" s="7">
        <f t="shared" si="45"/>
        <v>0</v>
      </c>
      <c r="I416" s="36"/>
      <c r="J416" s="62"/>
      <c r="K416" s="62"/>
      <c r="L416" s="57" t="str">
        <f>IF(ISNA(VLOOKUP(A416,'Цена металла'!$B$3:$D$516,3)),"0",VLOOKUP(A416,'Цена металла'!$B$3:$D$516,3,0))</f>
        <v>0</v>
      </c>
      <c r="M416" s="57"/>
      <c r="N416" s="97">
        <f t="shared" si="47"/>
        <v>0</v>
      </c>
      <c r="O416" s="98"/>
      <c r="P416" s="99">
        <f t="shared" si="48"/>
        <v>0</v>
      </c>
      <c r="Q416" s="100"/>
      <c r="R416" s="97">
        <f t="shared" si="46"/>
        <v>0</v>
      </c>
      <c r="S416" s="101"/>
      <c r="T416" s="102">
        <f t="shared" si="49"/>
        <v>0</v>
      </c>
      <c r="U416" s="103"/>
    </row>
    <row r="417" spans="1:21" x14ac:dyDescent="0.25">
      <c r="A417" s="43"/>
      <c r="B417" s="44"/>
      <c r="C417" s="44"/>
      <c r="D417" s="8"/>
      <c r="E417" s="11" t="str">
        <f>IF(ISNA(VLOOKUP(A417,'Цена металла'!$B$3:$D$116,2)),"",VLOOKUP(A417,'Цена металла'!$B$3:$D$116,2,0))</f>
        <v/>
      </c>
      <c r="F417" s="4"/>
      <c r="G417" s="4"/>
      <c r="H417" s="7">
        <f t="shared" si="45"/>
        <v>0</v>
      </c>
      <c r="I417" s="36"/>
      <c r="J417" s="62"/>
      <c r="K417" s="62"/>
      <c r="L417" s="57" t="str">
        <f>IF(ISNA(VLOOKUP(A417,'Цена металла'!$B$3:$D$516,3)),"0",VLOOKUP(A417,'Цена металла'!$B$3:$D$516,3,0))</f>
        <v>0</v>
      </c>
      <c r="M417" s="57"/>
      <c r="N417" s="97">
        <f t="shared" si="47"/>
        <v>0</v>
      </c>
      <c r="O417" s="98"/>
      <c r="P417" s="99">
        <f t="shared" si="48"/>
        <v>0</v>
      </c>
      <c r="Q417" s="100"/>
      <c r="R417" s="97">
        <f t="shared" si="46"/>
        <v>0</v>
      </c>
      <c r="S417" s="101"/>
      <c r="T417" s="102">
        <f t="shared" si="49"/>
        <v>0</v>
      </c>
      <c r="U417" s="103"/>
    </row>
    <row r="418" spans="1:21" x14ac:dyDescent="0.25">
      <c r="A418" s="43"/>
      <c r="B418" s="44"/>
      <c r="C418" s="44"/>
      <c r="D418" s="8"/>
      <c r="E418" s="11" t="str">
        <f>IF(ISNA(VLOOKUP(A418,'Цена металла'!$B$3:$D$116,2)),"",VLOOKUP(A418,'Цена металла'!$B$3:$D$116,2,0))</f>
        <v/>
      </c>
      <c r="F418" s="4"/>
      <c r="G418" s="4"/>
      <c r="H418" s="7">
        <f t="shared" si="45"/>
        <v>0</v>
      </c>
      <c r="I418" s="36"/>
      <c r="J418" s="62"/>
      <c r="K418" s="62"/>
      <c r="L418" s="57" t="str">
        <f>IF(ISNA(VLOOKUP(A418,'Цена металла'!$B$3:$D$516,3)),"0",VLOOKUP(A418,'Цена металла'!$B$3:$D$516,3,0))</f>
        <v>0</v>
      </c>
      <c r="M418" s="57"/>
      <c r="N418" s="97">
        <f t="shared" si="47"/>
        <v>0</v>
      </c>
      <c r="O418" s="98"/>
      <c r="P418" s="99">
        <f t="shared" si="48"/>
        <v>0</v>
      </c>
      <c r="Q418" s="100"/>
      <c r="R418" s="97">
        <f t="shared" si="46"/>
        <v>0</v>
      </c>
      <c r="S418" s="101"/>
      <c r="T418" s="102">
        <f t="shared" si="49"/>
        <v>0</v>
      </c>
      <c r="U418" s="103"/>
    </row>
    <row r="419" spans="1:21" ht="15.75" thickBot="1" x14ac:dyDescent="0.3">
      <c r="A419" s="43"/>
      <c r="B419" s="44"/>
      <c r="C419" s="44"/>
      <c r="D419" s="15"/>
      <c r="E419" s="11" t="str">
        <f>IF(ISNA(VLOOKUP(A419,'Цена металла'!$B$3:$D$116,2)),"",VLOOKUP(A419,'Цена металла'!$B$3:$D$116,2,0))</f>
        <v/>
      </c>
      <c r="F419" s="6"/>
      <c r="G419" s="6"/>
      <c r="H419" s="7">
        <f t="shared" si="45"/>
        <v>0</v>
      </c>
      <c r="I419" s="36"/>
      <c r="J419" s="56"/>
      <c r="K419" s="56"/>
      <c r="L419" s="57" t="str">
        <f>IF(ISNA(VLOOKUP(A419,'Цена металла'!$B$3:$D$516,3)),"0",VLOOKUP(A419,'Цена металла'!$B$3:$D$516,3,0))</f>
        <v>0</v>
      </c>
      <c r="M419" s="57"/>
      <c r="N419" s="104">
        <f t="shared" si="47"/>
        <v>0</v>
      </c>
      <c r="O419" s="105"/>
      <c r="P419" s="106">
        <f t="shared" si="48"/>
        <v>0</v>
      </c>
      <c r="Q419" s="107"/>
      <c r="R419" s="104">
        <f t="shared" si="46"/>
        <v>0</v>
      </c>
      <c r="S419" s="108"/>
      <c r="T419" s="102">
        <f t="shared" si="49"/>
        <v>0</v>
      </c>
      <c r="U419" s="103"/>
    </row>
    <row r="420" spans="1:21" ht="18.75" thickBot="1" x14ac:dyDescent="0.3">
      <c r="A420" s="45"/>
      <c r="B420" s="46"/>
      <c r="C420" s="46"/>
      <c r="D420" s="47"/>
      <c r="E420" s="12"/>
      <c r="F420" s="48"/>
      <c r="G420" s="49"/>
      <c r="H420" s="50"/>
      <c r="I420" s="13"/>
      <c r="J420" s="48"/>
      <c r="K420" s="50"/>
      <c r="L420" s="51"/>
      <c r="M420" s="52"/>
      <c r="N420" s="41">
        <f>SUM(N399:O419)</f>
        <v>323</v>
      </c>
      <c r="O420" s="53"/>
      <c r="P420" s="54"/>
      <c r="Q420" s="55"/>
      <c r="R420" s="41">
        <f>SUM(R399:S419)</f>
        <v>313.39999999999998</v>
      </c>
      <c r="S420" s="42"/>
      <c r="T420" s="16"/>
      <c r="U420" s="17"/>
    </row>
    <row r="422" spans="1:21" x14ac:dyDescent="0.25">
      <c r="A422" s="86" t="s">
        <v>0</v>
      </c>
      <c r="B422" s="86"/>
      <c r="C422" s="86"/>
      <c r="D422" s="86" t="s">
        <v>193</v>
      </c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86"/>
    </row>
    <row r="423" spans="1:21" ht="15.75" thickBot="1" x14ac:dyDescent="0.3">
      <c r="A423" s="86" t="s">
        <v>1</v>
      </c>
      <c r="B423" s="86"/>
      <c r="C423" s="86"/>
      <c r="D423" s="86" t="s">
        <v>175</v>
      </c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86"/>
    </row>
    <row r="424" spans="1:21" ht="15.75" thickBot="1" x14ac:dyDescent="0.3">
      <c r="A424" s="82" t="s">
        <v>2</v>
      </c>
      <c r="B424" s="82"/>
      <c r="C424" s="82"/>
      <c r="D424" s="82"/>
      <c r="E424" s="82"/>
      <c r="F424" s="82"/>
      <c r="G424" s="35"/>
      <c r="H424" s="82" t="s">
        <v>3</v>
      </c>
      <c r="I424" s="82"/>
      <c r="J424" s="82"/>
      <c r="K424" s="82"/>
      <c r="L424" s="82"/>
      <c r="M424" s="82"/>
      <c r="N424" s="82"/>
      <c r="O424" s="82"/>
      <c r="P424" s="81" t="s">
        <v>9</v>
      </c>
      <c r="Q424" s="81"/>
      <c r="R424" s="1">
        <v>1.01</v>
      </c>
      <c r="S424" s="13" t="s">
        <v>119</v>
      </c>
      <c r="T424" s="20" t="e">
        <f ca="1">S436/R462</f>
        <v>#NAME?</v>
      </c>
    </row>
    <row r="425" spans="1:21" x14ac:dyDescent="0.25">
      <c r="A425" s="82"/>
      <c r="B425" s="82"/>
      <c r="C425" s="82"/>
      <c r="D425" s="82"/>
      <c r="E425" s="82"/>
      <c r="F425" s="82"/>
      <c r="G425" s="82"/>
      <c r="H425" s="83" t="s">
        <v>194</v>
      </c>
      <c r="I425" s="83"/>
      <c r="J425" s="83"/>
      <c r="K425" s="83"/>
      <c r="L425" s="83"/>
      <c r="M425" s="83"/>
      <c r="N425" s="83"/>
      <c r="O425" s="83"/>
    </row>
    <row r="426" spans="1:21" ht="15.75" thickBot="1" x14ac:dyDescent="0.3">
      <c r="A426" s="82"/>
      <c r="B426" s="82"/>
      <c r="C426" s="82"/>
      <c r="D426" s="82"/>
      <c r="E426" s="82"/>
      <c r="F426" s="82"/>
      <c r="G426" s="82"/>
      <c r="H426" s="83"/>
      <c r="I426" s="83"/>
      <c r="J426" s="83"/>
      <c r="K426" s="83"/>
      <c r="L426" s="83"/>
      <c r="M426" s="83"/>
      <c r="N426" s="83"/>
      <c r="O426" s="83"/>
    </row>
    <row r="427" spans="1:21" x14ac:dyDescent="0.25">
      <c r="A427" s="82"/>
      <c r="B427" s="82"/>
      <c r="C427" s="82"/>
      <c r="D427" s="82"/>
      <c r="E427" s="82"/>
      <c r="F427" s="82"/>
      <c r="G427" s="82"/>
      <c r="H427" s="83"/>
      <c r="I427" s="83"/>
      <c r="J427" s="83"/>
      <c r="K427" s="83"/>
      <c r="L427" s="83"/>
      <c r="M427" s="83"/>
      <c r="N427" s="83"/>
      <c r="O427" s="83"/>
      <c r="P427" s="109" t="s">
        <v>172</v>
      </c>
      <c r="Q427" s="110"/>
      <c r="R427" s="111"/>
      <c r="S427" s="89" t="e">
        <f ca="1">S436*0.15</f>
        <v>#NAME?</v>
      </c>
      <c r="T427" s="89"/>
      <c r="U427" s="90"/>
    </row>
    <row r="428" spans="1:21" x14ac:dyDescent="0.25">
      <c r="A428" s="82"/>
      <c r="B428" s="82"/>
      <c r="C428" s="82"/>
      <c r="D428" s="82"/>
      <c r="E428" s="82"/>
      <c r="F428" s="82"/>
      <c r="G428" s="82"/>
      <c r="H428" s="83"/>
      <c r="I428" s="83"/>
      <c r="J428" s="83"/>
      <c r="K428" s="83"/>
      <c r="L428" s="83"/>
      <c r="M428" s="83"/>
      <c r="N428" s="83"/>
      <c r="O428" s="83"/>
      <c r="P428" s="112"/>
      <c r="Q428" s="113"/>
      <c r="R428" s="114"/>
      <c r="S428" s="91"/>
      <c r="T428" s="91"/>
      <c r="U428" s="92"/>
    </row>
    <row r="429" spans="1:21" ht="15.75" thickBot="1" x14ac:dyDescent="0.3">
      <c r="A429" s="82"/>
      <c r="B429" s="82"/>
      <c r="C429" s="82"/>
      <c r="D429" s="82"/>
      <c r="E429" s="82"/>
      <c r="F429" s="82"/>
      <c r="G429" s="82"/>
      <c r="H429" s="83"/>
      <c r="I429" s="83"/>
      <c r="J429" s="83"/>
      <c r="K429" s="83"/>
      <c r="L429" s="83"/>
      <c r="M429" s="83"/>
      <c r="N429" s="83"/>
      <c r="O429" s="83"/>
      <c r="P429" s="115"/>
      <c r="Q429" s="116"/>
      <c r="R429" s="117"/>
      <c r="S429" s="88"/>
      <c r="T429" s="88"/>
      <c r="U429" s="93"/>
    </row>
    <row r="430" spans="1:21" x14ac:dyDescent="0.25">
      <c r="A430" s="82"/>
      <c r="B430" s="82"/>
      <c r="C430" s="82"/>
      <c r="D430" s="82"/>
      <c r="E430" s="82"/>
      <c r="F430" s="82"/>
      <c r="G430" s="82"/>
      <c r="H430" s="83"/>
      <c r="I430" s="83"/>
      <c r="J430" s="83"/>
      <c r="K430" s="83"/>
      <c r="L430" s="83"/>
      <c r="M430" s="83"/>
      <c r="N430" s="83"/>
      <c r="O430" s="83"/>
      <c r="P430" s="118" t="s">
        <v>171</v>
      </c>
      <c r="Q430" s="119"/>
      <c r="R430" s="120"/>
      <c r="S430" s="89" t="e">
        <f ca="1">S436-S433-R462-S427</f>
        <v>#NAME?</v>
      </c>
      <c r="T430" s="89"/>
      <c r="U430" s="90"/>
    </row>
    <row r="431" spans="1:21" x14ac:dyDescent="0.25">
      <c r="A431" s="82"/>
      <c r="B431" s="82"/>
      <c r="C431" s="82"/>
      <c r="D431" s="82"/>
      <c r="E431" s="82"/>
      <c r="F431" s="82"/>
      <c r="G431" s="82"/>
      <c r="H431" s="83"/>
      <c r="I431" s="83"/>
      <c r="J431" s="83"/>
      <c r="K431" s="83"/>
      <c r="L431" s="83"/>
      <c r="M431" s="83"/>
      <c r="N431" s="83"/>
      <c r="O431" s="83"/>
      <c r="P431" s="121"/>
      <c r="Q431" s="122"/>
      <c r="R431" s="123"/>
      <c r="S431" s="91"/>
      <c r="T431" s="91"/>
      <c r="U431" s="92"/>
    </row>
    <row r="432" spans="1:21" ht="15.75" thickBot="1" x14ac:dyDescent="0.3">
      <c r="A432" s="82"/>
      <c r="B432" s="82"/>
      <c r="C432" s="82"/>
      <c r="D432" s="82"/>
      <c r="E432" s="82"/>
      <c r="F432" s="82"/>
      <c r="G432" s="82"/>
      <c r="H432" s="83"/>
      <c r="I432" s="83"/>
      <c r="J432" s="83"/>
      <c r="K432" s="83"/>
      <c r="L432" s="83"/>
      <c r="M432" s="83"/>
      <c r="N432" s="83"/>
      <c r="O432" s="83"/>
      <c r="P432" s="124"/>
      <c r="Q432" s="125"/>
      <c r="R432" s="126"/>
      <c r="S432" s="88"/>
      <c r="T432" s="88"/>
      <c r="U432" s="93"/>
    </row>
    <row r="433" spans="1:21" x14ac:dyDescent="0.25">
      <c r="A433" s="82"/>
      <c r="B433" s="82"/>
      <c r="C433" s="82"/>
      <c r="D433" s="82"/>
      <c r="E433" s="82"/>
      <c r="F433" s="82"/>
      <c r="G433" s="82"/>
      <c r="H433" s="83"/>
      <c r="I433" s="83"/>
      <c r="J433" s="83"/>
      <c r="K433" s="83"/>
      <c r="L433" s="83"/>
      <c r="M433" s="83"/>
      <c r="N433" s="83"/>
      <c r="O433" s="83"/>
      <c r="P433" s="121" t="s">
        <v>170</v>
      </c>
      <c r="Q433" s="122"/>
      <c r="R433" s="123"/>
      <c r="S433" s="94" t="e">
        <f ca="1">S436*0.2</f>
        <v>#NAME?</v>
      </c>
      <c r="T433" s="89"/>
      <c r="U433" s="90"/>
    </row>
    <row r="434" spans="1:21" x14ac:dyDescent="0.25">
      <c r="A434" s="82"/>
      <c r="B434" s="82"/>
      <c r="C434" s="82"/>
      <c r="D434" s="82"/>
      <c r="E434" s="82"/>
      <c r="F434" s="82"/>
      <c r="G434" s="82"/>
      <c r="H434" s="83"/>
      <c r="I434" s="83"/>
      <c r="J434" s="83"/>
      <c r="K434" s="83"/>
      <c r="L434" s="83"/>
      <c r="M434" s="83"/>
      <c r="N434" s="83"/>
      <c r="O434" s="83"/>
      <c r="P434" s="121"/>
      <c r="Q434" s="122"/>
      <c r="R434" s="123"/>
      <c r="S434" s="95"/>
      <c r="T434" s="91"/>
      <c r="U434" s="92"/>
    </row>
    <row r="435" spans="1:21" ht="15.75" thickBot="1" x14ac:dyDescent="0.3">
      <c r="A435" s="82"/>
      <c r="B435" s="82"/>
      <c r="C435" s="82"/>
      <c r="D435" s="82"/>
      <c r="E435" s="82"/>
      <c r="F435" s="82"/>
      <c r="G435" s="82"/>
      <c r="H435" s="83"/>
      <c r="I435" s="83"/>
      <c r="J435" s="83"/>
      <c r="K435" s="83"/>
      <c r="L435" s="83"/>
      <c r="M435" s="83"/>
      <c r="N435" s="83"/>
      <c r="O435" s="83"/>
      <c r="P435" s="124"/>
      <c r="Q435" s="125"/>
      <c r="R435" s="126"/>
      <c r="S435" s="96"/>
      <c r="T435" s="88"/>
      <c r="U435" s="93"/>
    </row>
    <row r="436" spans="1:21" x14ac:dyDescent="0.25">
      <c r="A436" s="82"/>
      <c r="B436" s="82"/>
      <c r="C436" s="82"/>
      <c r="D436" s="82"/>
      <c r="E436" s="82"/>
      <c r="F436" s="82"/>
      <c r="G436" s="82"/>
      <c r="H436" s="83"/>
      <c r="I436" s="83"/>
      <c r="J436" s="83"/>
      <c r="K436" s="83"/>
      <c r="L436" s="83"/>
      <c r="M436" s="83"/>
      <c r="N436" s="83"/>
      <c r="O436" s="83"/>
      <c r="P436" s="121" t="s">
        <v>106</v>
      </c>
      <c r="Q436" s="122"/>
      <c r="R436" s="123"/>
      <c r="S436" s="91" t="e">
        <f ca="1">_xlfn.CEILING.MATH(IF(S424='Цена металла'!$G$6,N462*'Цена металла'!$F$6+Ландшафт!N462,IF(S424='Цена металла'!$G$7,N462*'Цена металла'!$F$7+Ландшафт!N462,IF(S424='Цена металла'!$G$8,N462*'Цена металла'!$F$8+Ландшафт!N462,IF(S424='Цена металла'!$G$9,N462*'Цена металла'!$F$9+Ландшафт!N462,IF(S424='Цена металла'!$G$10,N462*'Цена металла'!$F$10+Ландшафт!N462,))))),50)</f>
        <v>#NAME?</v>
      </c>
      <c r="T436" s="91"/>
      <c r="U436" s="92"/>
    </row>
    <row r="437" spans="1:21" x14ac:dyDescent="0.25">
      <c r="A437" s="82"/>
      <c r="B437" s="82"/>
      <c r="C437" s="82"/>
      <c r="D437" s="82"/>
      <c r="E437" s="82"/>
      <c r="F437" s="82"/>
      <c r="G437" s="82"/>
      <c r="H437" s="83"/>
      <c r="I437" s="83"/>
      <c r="J437" s="83"/>
      <c r="K437" s="83"/>
      <c r="L437" s="83"/>
      <c r="M437" s="83"/>
      <c r="N437" s="83"/>
      <c r="O437" s="83"/>
      <c r="P437" s="121"/>
      <c r="Q437" s="122"/>
      <c r="R437" s="123"/>
      <c r="S437" s="91"/>
      <c r="T437" s="91"/>
      <c r="U437" s="92"/>
    </row>
    <row r="438" spans="1:21" ht="15.75" thickBot="1" x14ac:dyDescent="0.3">
      <c r="A438" s="86" t="s">
        <v>4</v>
      </c>
      <c r="B438" s="86"/>
      <c r="C438" s="86"/>
      <c r="D438" s="86"/>
      <c r="E438" s="86"/>
      <c r="F438" s="86"/>
      <c r="G438" s="86"/>
      <c r="H438" s="86"/>
      <c r="I438" s="86"/>
      <c r="J438" s="86"/>
      <c r="K438" s="86"/>
      <c r="L438" s="86"/>
      <c r="M438" s="86"/>
      <c r="N438" s="86"/>
      <c r="O438" s="86"/>
      <c r="P438" s="124"/>
      <c r="Q438" s="125"/>
      <c r="R438" s="126"/>
      <c r="S438" s="88"/>
      <c r="T438" s="88"/>
      <c r="U438" s="93"/>
    </row>
    <row r="439" spans="1:21" ht="21.95" customHeight="1" thickBot="1" x14ac:dyDescent="0.3">
      <c r="A439" s="68" t="s">
        <v>5</v>
      </c>
      <c r="B439" s="69"/>
      <c r="C439" s="69"/>
      <c r="D439" s="69"/>
      <c r="E439" s="74" t="s">
        <v>28</v>
      </c>
      <c r="F439" s="76" t="s">
        <v>6</v>
      </c>
      <c r="G439" s="77"/>
      <c r="H439" s="78"/>
      <c r="I439" s="79" t="s">
        <v>6</v>
      </c>
      <c r="J439" s="64" t="s">
        <v>10</v>
      </c>
      <c r="K439" s="65"/>
      <c r="L439" s="64" t="s">
        <v>8</v>
      </c>
      <c r="M439" s="65"/>
      <c r="N439" s="64" t="s">
        <v>7</v>
      </c>
      <c r="O439" s="65"/>
      <c r="P439" s="64" t="s">
        <v>13</v>
      </c>
      <c r="Q439" s="65"/>
      <c r="R439" s="64" t="s">
        <v>12</v>
      </c>
      <c r="S439" s="65"/>
      <c r="T439" s="64" t="s">
        <v>11</v>
      </c>
      <c r="U439" s="65"/>
    </row>
    <row r="440" spans="1:21" ht="21.95" customHeight="1" thickBot="1" x14ac:dyDescent="0.3">
      <c r="A440" s="68" t="s">
        <v>17</v>
      </c>
      <c r="B440" s="69"/>
      <c r="C440" s="70"/>
      <c r="D440" s="37" t="s">
        <v>3</v>
      </c>
      <c r="E440" s="75"/>
      <c r="F440" s="2" t="s">
        <v>14</v>
      </c>
      <c r="G440" s="2" t="s">
        <v>15</v>
      </c>
      <c r="H440" s="2" t="s">
        <v>16</v>
      </c>
      <c r="I440" s="80"/>
      <c r="J440" s="66"/>
      <c r="K440" s="67"/>
      <c r="L440" s="66"/>
      <c r="M440" s="67"/>
      <c r="N440" s="66"/>
      <c r="O440" s="67"/>
      <c r="P440" s="66"/>
      <c r="Q440" s="67"/>
      <c r="R440" s="66"/>
      <c r="S440" s="67"/>
      <c r="T440" s="66"/>
      <c r="U440" s="67"/>
    </row>
    <row r="441" spans="1:21" x14ac:dyDescent="0.25">
      <c r="A441" s="71" t="s">
        <v>80</v>
      </c>
      <c r="B441" s="72"/>
      <c r="C441" s="72"/>
      <c r="D441" s="9" t="s">
        <v>176</v>
      </c>
      <c r="E441" s="11" t="str">
        <f>IF(ISNA(VLOOKUP(A441,'Цена металла'!$B$3:$D$516,2)),"",VLOOKUP(A441,'Цена металла'!$B$3:$D$516,2,0))</f>
        <v>м.п.</v>
      </c>
      <c r="F441" s="3"/>
      <c r="G441" s="3"/>
      <c r="H441" s="7">
        <f>_xlfn.CEILING.MATH(F441*G441/1000000,0.01)</f>
        <v>0</v>
      </c>
      <c r="I441" s="36">
        <v>700</v>
      </c>
      <c r="J441" s="73">
        <v>2</v>
      </c>
      <c r="K441" s="73"/>
      <c r="L441" s="57">
        <f>IF(ISNA(VLOOKUP(A441,'Цена металла'!$B$3:$D$516,3)),"0",VLOOKUP(A441,'Цена металла'!$B$3:$D$516,3,0))</f>
        <v>32</v>
      </c>
      <c r="M441" s="57"/>
      <c r="N441" s="57">
        <f>IF(E441="м2",(_xlfn.CEILING.MATH(H441*J441*L441))*$R$3,(_xlfn.CEILING.MATH(I441*J441,500)/1000*L441)*$R$3)</f>
        <v>48</v>
      </c>
      <c r="O441" s="57"/>
      <c r="P441" s="58">
        <f>IF(E441="м2",F441*G441*J441/1000000,I441*J441/1000)</f>
        <v>1.4</v>
      </c>
      <c r="Q441" s="58"/>
      <c r="R441" s="57">
        <f>P441*L441</f>
        <v>44.8</v>
      </c>
      <c r="S441" s="59"/>
      <c r="T441" s="60">
        <f>IF(E441="м2",_xlfn.CEILING.MATH(F441*G441*J441/1000000,0.1),_xlfn.CEILING.MATH(I441*J441,500)/1000)</f>
        <v>1.5</v>
      </c>
      <c r="U441" s="61"/>
    </row>
    <row r="442" spans="1:21" x14ac:dyDescent="0.25">
      <c r="A442" s="43" t="s">
        <v>80</v>
      </c>
      <c r="B442" s="44"/>
      <c r="C442" s="44"/>
      <c r="D442" s="8" t="s">
        <v>177</v>
      </c>
      <c r="E442" s="11" t="str">
        <f>IF(ISNA(VLOOKUP(A442,'Цена металла'!$B$3:$D$516,2)),"",VLOOKUP(A442,'Цена металла'!$B$3:$D$516,2,0))</f>
        <v>м.п.</v>
      </c>
      <c r="F442" s="4"/>
      <c r="G442" s="4"/>
      <c r="H442" s="7">
        <f t="shared" ref="H442:H461" si="50">_xlfn.CEILING.MATH(F442*G442/1000000,0.01)</f>
        <v>0</v>
      </c>
      <c r="I442" s="36">
        <v>1600</v>
      </c>
      <c r="J442" s="62">
        <v>1</v>
      </c>
      <c r="K442" s="62"/>
      <c r="L442" s="57">
        <f>IF(ISNA(VLOOKUP(A442,'Цена металла'!$B$3:$D$516,3)),"0",VLOOKUP(A442,'Цена металла'!$B$3:$D$516,3,0))</f>
        <v>32</v>
      </c>
      <c r="M442" s="57"/>
      <c r="N442" s="97">
        <f>IF(E442="м2",(_xlfn.CEILING.MATH(H442*J442*L442))*$R$3,(_xlfn.CEILING.MATH(I442*J442,500)/1000*L442)*$R$3)</f>
        <v>64</v>
      </c>
      <c r="O442" s="98"/>
      <c r="P442" s="99">
        <f>IF(E442="м2",F442*G442*J442/1000000,I442*J442/1000)</f>
        <v>1.6</v>
      </c>
      <c r="Q442" s="100"/>
      <c r="R442" s="97">
        <f t="shared" ref="R442:R461" si="51">P442*L442</f>
        <v>51.2</v>
      </c>
      <c r="S442" s="101"/>
      <c r="T442" s="102">
        <f>IF(E442="м2",_xlfn.CEILING.MATH(F442*G442*J442/1000000,0.1),_xlfn.CEILING.MATH(I442*J442,500)/1000)</f>
        <v>2</v>
      </c>
      <c r="U442" s="103"/>
    </row>
    <row r="443" spans="1:21" x14ac:dyDescent="0.25">
      <c r="A443" s="43" t="s">
        <v>80</v>
      </c>
      <c r="B443" s="44"/>
      <c r="C443" s="44"/>
      <c r="D443" s="8" t="s">
        <v>178</v>
      </c>
      <c r="E443" s="11" t="str">
        <f>IF(ISNA(VLOOKUP(A443,'Цена металла'!$B$3:$D$516,2)),"",VLOOKUP(A443,'Цена металла'!$B$3:$D$516,2,0))</f>
        <v>м.п.</v>
      </c>
      <c r="F443" s="4"/>
      <c r="G443" s="4"/>
      <c r="H443" s="7">
        <f t="shared" si="50"/>
        <v>0</v>
      </c>
      <c r="I443" s="36">
        <v>1200</v>
      </c>
      <c r="J443" s="62">
        <v>1</v>
      </c>
      <c r="K443" s="62"/>
      <c r="L443" s="57">
        <f>IF(ISNA(VLOOKUP(A443,'Цена металла'!$B$3:$D$516,3)),"0",VLOOKUP(A443,'Цена металла'!$B$3:$D$516,3,0))</f>
        <v>32</v>
      </c>
      <c r="M443" s="57"/>
      <c r="N443" s="97">
        <f>IF(E443="м2",(_xlfn.CEILING.MATH(H443*J443*L443))*$R$3,(_xlfn.CEILING.MATH(I443*J443,500)/1000*L443)*$R$3)</f>
        <v>48</v>
      </c>
      <c r="O443" s="98"/>
      <c r="P443" s="99">
        <f>IF(E443="м2",F443*G443*J443/1000000,I443*J443/1000)</f>
        <v>1.2</v>
      </c>
      <c r="Q443" s="100"/>
      <c r="R443" s="97">
        <f t="shared" si="51"/>
        <v>38.4</v>
      </c>
      <c r="S443" s="101"/>
      <c r="T443" s="102">
        <f>IF(E443="м2",_xlfn.CEILING.MATH(F443*G443*J443/1000000,0.1),_xlfn.CEILING.MATH(I443*J443,500)/1000)</f>
        <v>1.5</v>
      </c>
      <c r="U443" s="103"/>
    </row>
    <row r="444" spans="1:21" x14ac:dyDescent="0.25">
      <c r="A444" s="43" t="s">
        <v>31</v>
      </c>
      <c r="B444" s="44"/>
      <c r="C444" s="44"/>
      <c r="D444" s="8" t="s">
        <v>118</v>
      </c>
      <c r="E444" s="11" t="str">
        <f>IF(ISNA(VLOOKUP(A444,'Цена металла'!$B$3:$D$516,2)),"",VLOOKUP(A444,'Цена металла'!$B$3:$D$516,2,0))</f>
        <v>м.п.</v>
      </c>
      <c r="F444" s="4"/>
      <c r="G444" s="4"/>
      <c r="H444" s="7">
        <f t="shared" si="50"/>
        <v>0</v>
      </c>
      <c r="I444" s="36">
        <v>500</v>
      </c>
      <c r="J444" s="62">
        <v>9</v>
      </c>
      <c r="K444" s="62"/>
      <c r="L444" s="57">
        <f>IF(ISNA(VLOOKUP(A444,'Цена металла'!$B$3:$D$516,3)),"0",VLOOKUP(A444,'Цена металла'!$B$3:$D$516,3,0))</f>
        <v>30</v>
      </c>
      <c r="M444" s="57"/>
      <c r="N444" s="97">
        <f>IF(E444="м2",(_xlfn.CEILING.MATH(H444*J444*L444))*$R$3,(_xlfn.CEILING.MATH(I444*J444,500)/1000*L444)*$R$3)</f>
        <v>135</v>
      </c>
      <c r="O444" s="98"/>
      <c r="P444" s="99">
        <f>IF(E444="м2",F444*G444*J444/1000000,I444*J444/1000)</f>
        <v>4.5</v>
      </c>
      <c r="Q444" s="100"/>
      <c r="R444" s="97">
        <f t="shared" si="51"/>
        <v>135</v>
      </c>
      <c r="S444" s="101"/>
      <c r="T444" s="102">
        <f>IF(E444="м2",_xlfn.CEILING.MATH(F444*G444*J444/1000000,0.1),_xlfn.CEILING.MATH(I444*J444,500)/1000)</f>
        <v>4.5</v>
      </c>
      <c r="U444" s="103"/>
    </row>
    <row r="445" spans="1:21" x14ac:dyDescent="0.25">
      <c r="A445" s="43" t="s">
        <v>31</v>
      </c>
      <c r="B445" s="44"/>
      <c r="C445" s="44"/>
      <c r="D445" s="8" t="s">
        <v>179</v>
      </c>
      <c r="E445" s="11" t="str">
        <f>IF(ISNA(VLOOKUP(A445,'Цена металла'!$B$3:$D$516,2)),"",VLOOKUP(A445,'Цена металла'!$B$3:$D$516,2,0))</f>
        <v>м.п.</v>
      </c>
      <c r="F445" s="4"/>
      <c r="G445" s="4"/>
      <c r="H445" s="7">
        <f t="shared" si="50"/>
        <v>0</v>
      </c>
      <c r="I445" s="36">
        <v>1700</v>
      </c>
      <c r="J445" s="62">
        <v>2</v>
      </c>
      <c r="K445" s="62"/>
      <c r="L445" s="57">
        <f>IF(ISNA(VLOOKUP(A445,'Цена металла'!$B$3:$D$516,3)),"0",VLOOKUP(A445,'Цена металла'!$B$3:$D$516,3,0))</f>
        <v>30</v>
      </c>
      <c r="M445" s="57"/>
      <c r="N445" s="97">
        <f>IF(E445="м2",(_xlfn.CEILING.MATH(H445*J445*L445))*$R$3,(_xlfn.CEILING.MATH(I445*J445,500)/1000*L445)*$R$3)</f>
        <v>105</v>
      </c>
      <c r="O445" s="98"/>
      <c r="P445" s="99">
        <f>IF(E445="м2",F445*G445*J445/1000000,I445*J445/1000)</f>
        <v>3.4</v>
      </c>
      <c r="Q445" s="100"/>
      <c r="R445" s="97">
        <f t="shared" si="51"/>
        <v>102</v>
      </c>
      <c r="S445" s="101"/>
      <c r="T445" s="102">
        <f>IF(E445="м2",_xlfn.CEILING.MATH(F445*G445*J445/1000000,0.1),_xlfn.CEILING.MATH(I445*J445,500)/1000)</f>
        <v>3.5</v>
      </c>
      <c r="U445" s="103"/>
    </row>
    <row r="446" spans="1:21" x14ac:dyDescent="0.25">
      <c r="A446" s="43" t="s">
        <v>120</v>
      </c>
      <c r="B446" s="44"/>
      <c r="C446" s="44"/>
      <c r="D446" s="8"/>
      <c r="E446" s="11" t="str">
        <f>IF(ISNA(VLOOKUP(A446,'Цена металла'!$B$3:$D$516,2)),"",VLOOKUP(A446,'Цена металла'!$B$3:$D$516,2,0))</f>
        <v>м2</v>
      </c>
      <c r="F446" s="5">
        <v>1000</v>
      </c>
      <c r="G446" s="5">
        <v>1000</v>
      </c>
      <c r="H446" s="7">
        <f t="shared" si="50"/>
        <v>1</v>
      </c>
      <c r="I446" s="8">
        <v>0</v>
      </c>
      <c r="J446" s="63"/>
      <c r="K446" s="63"/>
      <c r="L446" s="57">
        <f>IF(ISNA(VLOOKUP(A446,'Цена металла'!$B$3:$D$516,3)),"0",VLOOKUP(A446,'Цена металла'!$B$3:$D$516,3,0))</f>
        <v>100</v>
      </c>
      <c r="M446" s="57"/>
      <c r="N446" s="97">
        <f>IF(E446="м2",(CEILING(H446*J446*L446,1))*$R$3,(CEILING(I446*J446,500)/1000*L446)*$R$3)</f>
        <v>0</v>
      </c>
      <c r="O446" s="98"/>
      <c r="P446" s="99">
        <f>IF(E446="м2",F446*G446*J446/1000000,#REF!*J446/1000)</f>
        <v>0</v>
      </c>
      <c r="Q446" s="100"/>
      <c r="R446" s="97">
        <f t="shared" si="51"/>
        <v>0</v>
      </c>
      <c r="S446" s="101"/>
      <c r="T446" s="102">
        <f>IF(E446="м2",_xlfn.CEILING.MATH(F446*G446*J446/1000000,0.1),_xlfn.CEILING.MATH(#REF!*J446,500)/1000)</f>
        <v>0</v>
      </c>
      <c r="U446" s="103"/>
    </row>
    <row r="447" spans="1:21" x14ac:dyDescent="0.25">
      <c r="A447" s="43"/>
      <c r="B447" s="44"/>
      <c r="C447" s="44"/>
      <c r="D447" s="10"/>
      <c r="E447" s="11" t="str">
        <f>IF(ISNA(VLOOKUP(A447,'Цена металла'!$B$3:$D$516,2)),"",VLOOKUP(A447,'Цена металла'!$B$3:$D$516,2,0))</f>
        <v/>
      </c>
      <c r="F447" s="5"/>
      <c r="G447" s="5"/>
      <c r="H447" s="7">
        <f t="shared" si="50"/>
        <v>0</v>
      </c>
      <c r="I447" s="36"/>
      <c r="J447" s="62"/>
      <c r="K447" s="62"/>
      <c r="L447" s="57" t="str">
        <f>IF(ISNA(VLOOKUP(A447,'Цена металла'!$B$3:$D$516,3)),"0",VLOOKUP(A447,'Цена металла'!$B$3:$D$516,3,0))</f>
        <v>0</v>
      </c>
      <c r="M447" s="57"/>
      <c r="N447" s="97">
        <f t="shared" ref="N447:N461" si="52">IF(E447="м2",(_xlfn.CEILING.MATH(H447*J447*L447))*$R$3,(_xlfn.CEILING.MATH(I447*J447,500)/1000*L447)*$R$3)</f>
        <v>0</v>
      </c>
      <c r="O447" s="98"/>
      <c r="P447" s="99">
        <f t="shared" ref="P447:P461" si="53">IF(E447="м2",F447*G447*J447/1000000,I447*J447/1000)</f>
        <v>0</v>
      </c>
      <c r="Q447" s="100"/>
      <c r="R447" s="97">
        <f t="shared" si="51"/>
        <v>0</v>
      </c>
      <c r="S447" s="101"/>
      <c r="T447" s="102">
        <f t="shared" ref="T447:T461" si="54">IF(E447="м2",_xlfn.CEILING.MATH(F447*G447*J447/1000000,0.1),_xlfn.CEILING.MATH(I447*J447,500)/1000)</f>
        <v>0</v>
      </c>
      <c r="U447" s="103"/>
    </row>
    <row r="448" spans="1:21" x14ac:dyDescent="0.25">
      <c r="A448" s="43"/>
      <c r="B448" s="44"/>
      <c r="C448" s="44"/>
      <c r="D448" s="8"/>
      <c r="E448" s="11" t="str">
        <f>IF(ISNA(VLOOKUP(A448,'Цена металла'!$B$3:$D$516,2)),"",VLOOKUP(A448,'Цена металла'!$B$3:$D$516,2,0))</f>
        <v/>
      </c>
      <c r="F448" s="4"/>
      <c r="G448" s="4"/>
      <c r="H448" s="7">
        <f t="shared" si="50"/>
        <v>0</v>
      </c>
      <c r="I448" s="36"/>
      <c r="J448" s="62"/>
      <c r="K448" s="62"/>
      <c r="L448" s="57" t="str">
        <f>IF(ISNA(VLOOKUP(A448,'Цена металла'!$B$3:$D$516,3)),"0",VLOOKUP(A448,'Цена металла'!$B$3:$D$516,3,0))</f>
        <v>0</v>
      </c>
      <c r="M448" s="57"/>
      <c r="N448" s="97">
        <f t="shared" si="52"/>
        <v>0</v>
      </c>
      <c r="O448" s="98"/>
      <c r="P448" s="99">
        <f t="shared" si="53"/>
        <v>0</v>
      </c>
      <c r="Q448" s="100"/>
      <c r="R448" s="97">
        <f t="shared" si="51"/>
        <v>0</v>
      </c>
      <c r="S448" s="101"/>
      <c r="T448" s="102">
        <f t="shared" si="54"/>
        <v>0</v>
      </c>
      <c r="U448" s="103"/>
    </row>
    <row r="449" spans="1:21" x14ac:dyDescent="0.25">
      <c r="A449" s="43"/>
      <c r="B449" s="44"/>
      <c r="C449" s="44"/>
      <c r="E449" s="11" t="str">
        <f>IF(ISNA(VLOOKUP(A449,'Цена металла'!$B$3:$D$116,2)),"",VLOOKUP(A449,'Цена металла'!$B$3:$D$116,2,0))</f>
        <v/>
      </c>
      <c r="F449" s="4"/>
      <c r="G449" s="4"/>
      <c r="H449" s="7">
        <f t="shared" si="50"/>
        <v>0</v>
      </c>
      <c r="I449" s="36"/>
      <c r="J449" s="62"/>
      <c r="K449" s="62"/>
      <c r="L449" s="57" t="str">
        <f>IF(ISNA(VLOOKUP(A449,'Цена металла'!$B$3:$D$516,3)),"0",VLOOKUP(A449,'Цена металла'!$B$3:$D$516,3,0))</f>
        <v>0</v>
      </c>
      <c r="M449" s="57"/>
      <c r="N449" s="97">
        <f t="shared" si="52"/>
        <v>0</v>
      </c>
      <c r="O449" s="98"/>
      <c r="P449" s="99">
        <f t="shared" si="53"/>
        <v>0</v>
      </c>
      <c r="Q449" s="100"/>
      <c r="R449" s="97">
        <f t="shared" si="51"/>
        <v>0</v>
      </c>
      <c r="S449" s="101"/>
      <c r="T449" s="102">
        <f t="shared" si="54"/>
        <v>0</v>
      </c>
      <c r="U449" s="103"/>
    </row>
    <row r="450" spans="1:21" x14ac:dyDescent="0.25">
      <c r="A450" s="43"/>
      <c r="B450" s="44"/>
      <c r="C450" s="44"/>
      <c r="D450" s="8"/>
      <c r="E450" s="11" t="str">
        <f>IF(ISNA(VLOOKUP(A450,'Цена металла'!$B$3:$D$116,2)),"",VLOOKUP(A450,'Цена металла'!$B$3:$D$116,2,0))</f>
        <v/>
      </c>
      <c r="F450" s="4"/>
      <c r="G450" s="4"/>
      <c r="H450" s="7">
        <f t="shared" si="50"/>
        <v>0</v>
      </c>
      <c r="I450" s="36"/>
      <c r="J450" s="62"/>
      <c r="K450" s="62"/>
      <c r="L450" s="57" t="str">
        <f>IF(ISNA(VLOOKUP(A450,'Цена металла'!$B$3:$D$516,3)),"0",VLOOKUP(A450,'Цена металла'!$B$3:$D$516,3,0))</f>
        <v>0</v>
      </c>
      <c r="M450" s="57"/>
      <c r="N450" s="97">
        <f t="shared" si="52"/>
        <v>0</v>
      </c>
      <c r="O450" s="98"/>
      <c r="P450" s="99">
        <f t="shared" si="53"/>
        <v>0</v>
      </c>
      <c r="Q450" s="100"/>
      <c r="R450" s="97">
        <f t="shared" si="51"/>
        <v>0</v>
      </c>
      <c r="S450" s="101"/>
      <c r="T450" s="102">
        <f t="shared" si="54"/>
        <v>0</v>
      </c>
      <c r="U450" s="103"/>
    </row>
    <row r="451" spans="1:21" x14ac:dyDescent="0.25">
      <c r="A451" s="43"/>
      <c r="B451" s="44"/>
      <c r="C451" s="44"/>
      <c r="D451" s="8"/>
      <c r="E451" s="11" t="str">
        <f>IF(ISNA(VLOOKUP(A451,'Цена металла'!$B$3:$D$116,2)),"",VLOOKUP(A451,'Цена металла'!$B$3:$D$116,2,0))</f>
        <v/>
      </c>
      <c r="F451" s="4"/>
      <c r="G451" s="4"/>
      <c r="H451" s="7">
        <f t="shared" si="50"/>
        <v>0</v>
      </c>
      <c r="I451" s="36"/>
      <c r="J451" s="62"/>
      <c r="K451" s="62"/>
      <c r="L451" s="57" t="str">
        <f>IF(ISNA(VLOOKUP(A451,'Цена металла'!$B$3:$D$516,3)),"0",VLOOKUP(A451,'Цена металла'!$B$3:$D$516,3,0))</f>
        <v>0</v>
      </c>
      <c r="M451" s="57"/>
      <c r="N451" s="97">
        <f t="shared" si="52"/>
        <v>0</v>
      </c>
      <c r="O451" s="98"/>
      <c r="P451" s="99">
        <f t="shared" si="53"/>
        <v>0</v>
      </c>
      <c r="Q451" s="100"/>
      <c r="R451" s="97">
        <f t="shared" si="51"/>
        <v>0</v>
      </c>
      <c r="S451" s="101"/>
      <c r="T451" s="102">
        <f t="shared" si="54"/>
        <v>0</v>
      </c>
      <c r="U451" s="103"/>
    </row>
    <row r="452" spans="1:21" x14ac:dyDescent="0.25">
      <c r="A452" s="43"/>
      <c r="B452" s="44"/>
      <c r="C452" s="44"/>
      <c r="D452" s="8"/>
      <c r="E452" s="11" t="str">
        <f>IF(ISNA(VLOOKUP(A452,'Цена металла'!$B$3:$D$116,2)),"",VLOOKUP(A452,'Цена металла'!$B$3:$D$116,2,0))</f>
        <v/>
      </c>
      <c r="F452" s="4"/>
      <c r="G452" s="4"/>
      <c r="H452" s="7">
        <f t="shared" si="50"/>
        <v>0</v>
      </c>
      <c r="I452" s="36"/>
      <c r="J452" s="62"/>
      <c r="K452" s="62"/>
      <c r="L452" s="57" t="str">
        <f>IF(ISNA(VLOOKUP(A452,'Цена металла'!$B$3:$D$516,3)),"0",VLOOKUP(A452,'Цена металла'!$B$3:$D$516,3,0))</f>
        <v>0</v>
      </c>
      <c r="M452" s="57"/>
      <c r="N452" s="97">
        <f t="shared" si="52"/>
        <v>0</v>
      </c>
      <c r="O452" s="98"/>
      <c r="P452" s="99">
        <f t="shared" si="53"/>
        <v>0</v>
      </c>
      <c r="Q452" s="100"/>
      <c r="R452" s="97">
        <f t="shared" si="51"/>
        <v>0</v>
      </c>
      <c r="S452" s="101"/>
      <c r="T452" s="102">
        <f t="shared" si="54"/>
        <v>0</v>
      </c>
      <c r="U452" s="103"/>
    </row>
    <row r="453" spans="1:21" x14ac:dyDescent="0.25">
      <c r="A453" s="43"/>
      <c r="B453" s="44"/>
      <c r="C453" s="44"/>
      <c r="D453" s="8"/>
      <c r="E453" s="11" t="str">
        <f>IF(ISNA(VLOOKUP(A453,'Цена металла'!$B$3:$D$116,2)),"",VLOOKUP(A453,'Цена металла'!$B$3:$D$116,2,0))</f>
        <v/>
      </c>
      <c r="F453" s="4"/>
      <c r="G453" s="4"/>
      <c r="H453" s="7">
        <f t="shared" si="50"/>
        <v>0</v>
      </c>
      <c r="I453" s="36"/>
      <c r="J453" s="62"/>
      <c r="K453" s="62"/>
      <c r="L453" s="57" t="str">
        <f>IF(ISNA(VLOOKUP(A453,'Цена металла'!$B$3:$D$516,3)),"0",VLOOKUP(A453,'Цена металла'!$B$3:$D$516,3,0))</f>
        <v>0</v>
      </c>
      <c r="M453" s="57"/>
      <c r="N453" s="97">
        <f t="shared" si="52"/>
        <v>0</v>
      </c>
      <c r="O453" s="98"/>
      <c r="P453" s="99">
        <f t="shared" si="53"/>
        <v>0</v>
      </c>
      <c r="Q453" s="100"/>
      <c r="R453" s="97">
        <f t="shared" si="51"/>
        <v>0</v>
      </c>
      <c r="S453" s="101"/>
      <c r="T453" s="102">
        <f t="shared" si="54"/>
        <v>0</v>
      </c>
      <c r="U453" s="103"/>
    </row>
    <row r="454" spans="1:21" x14ac:dyDescent="0.25">
      <c r="A454" s="43"/>
      <c r="B454" s="44"/>
      <c r="C454" s="44"/>
      <c r="D454" s="8"/>
      <c r="E454" s="11" t="str">
        <f>IF(ISNA(VLOOKUP(A454,'Цена металла'!$B$3:$D$116,2)),"",VLOOKUP(A454,'Цена металла'!$B$3:$D$116,2,0))</f>
        <v/>
      </c>
      <c r="F454" s="4"/>
      <c r="G454" s="4"/>
      <c r="H454" s="7">
        <f t="shared" si="50"/>
        <v>0</v>
      </c>
      <c r="I454" s="36"/>
      <c r="J454" s="62"/>
      <c r="K454" s="62"/>
      <c r="L454" s="57" t="str">
        <f>IF(ISNA(VLOOKUP(A454,'Цена металла'!$B$3:$D$516,3)),"0",VLOOKUP(A454,'Цена металла'!$B$3:$D$516,3,0))</f>
        <v>0</v>
      </c>
      <c r="M454" s="57"/>
      <c r="N454" s="97">
        <f t="shared" si="52"/>
        <v>0</v>
      </c>
      <c r="O454" s="98"/>
      <c r="P454" s="99">
        <f t="shared" si="53"/>
        <v>0</v>
      </c>
      <c r="Q454" s="100"/>
      <c r="R454" s="97">
        <f t="shared" si="51"/>
        <v>0</v>
      </c>
      <c r="S454" s="101"/>
      <c r="T454" s="102">
        <f t="shared" si="54"/>
        <v>0</v>
      </c>
      <c r="U454" s="103"/>
    </row>
    <row r="455" spans="1:21" x14ac:dyDescent="0.25">
      <c r="A455" s="43"/>
      <c r="B455" s="44"/>
      <c r="C455" s="44"/>
      <c r="D455" s="8"/>
      <c r="E455" s="11" t="str">
        <f>IF(ISNA(VLOOKUP(A455,'Цена металла'!$B$3:$D$116,2)),"",VLOOKUP(A455,'Цена металла'!$B$3:$D$116,2,0))</f>
        <v/>
      </c>
      <c r="F455" s="4"/>
      <c r="G455" s="4"/>
      <c r="H455" s="7">
        <f t="shared" si="50"/>
        <v>0</v>
      </c>
      <c r="I455" s="36"/>
      <c r="J455" s="62"/>
      <c r="K455" s="62"/>
      <c r="L455" s="57" t="str">
        <f>IF(ISNA(VLOOKUP(A455,'Цена металла'!$B$3:$D$516,3)),"0",VLOOKUP(A455,'Цена металла'!$B$3:$D$516,3,0))</f>
        <v>0</v>
      </c>
      <c r="M455" s="57"/>
      <c r="N455" s="97">
        <f t="shared" si="52"/>
        <v>0</v>
      </c>
      <c r="O455" s="98"/>
      <c r="P455" s="99">
        <f t="shared" si="53"/>
        <v>0</v>
      </c>
      <c r="Q455" s="100"/>
      <c r="R455" s="97">
        <f t="shared" si="51"/>
        <v>0</v>
      </c>
      <c r="S455" s="101"/>
      <c r="T455" s="102">
        <f t="shared" si="54"/>
        <v>0</v>
      </c>
      <c r="U455" s="103"/>
    </row>
    <row r="456" spans="1:21" x14ac:dyDescent="0.25">
      <c r="A456" s="43"/>
      <c r="B456" s="44"/>
      <c r="C456" s="44"/>
      <c r="D456" s="8"/>
      <c r="E456" s="11" t="str">
        <f>IF(ISNA(VLOOKUP(A456,'Цена металла'!$B$3:$D$116,2)),"",VLOOKUP(A456,'Цена металла'!$B$3:$D$116,2,0))</f>
        <v/>
      </c>
      <c r="F456" s="4"/>
      <c r="G456" s="4"/>
      <c r="H456" s="7">
        <f t="shared" si="50"/>
        <v>0</v>
      </c>
      <c r="I456" s="36"/>
      <c r="J456" s="62"/>
      <c r="K456" s="62"/>
      <c r="L456" s="57" t="str">
        <f>IF(ISNA(VLOOKUP(A456,'Цена металла'!$B$3:$D$516,3)),"0",VLOOKUP(A456,'Цена металла'!$B$3:$D$516,3,0))</f>
        <v>0</v>
      </c>
      <c r="M456" s="57"/>
      <c r="N456" s="97">
        <f t="shared" si="52"/>
        <v>0</v>
      </c>
      <c r="O456" s="98"/>
      <c r="P456" s="99">
        <f t="shared" si="53"/>
        <v>0</v>
      </c>
      <c r="Q456" s="100"/>
      <c r="R456" s="97">
        <f t="shared" si="51"/>
        <v>0</v>
      </c>
      <c r="S456" s="101"/>
      <c r="T456" s="102">
        <f t="shared" si="54"/>
        <v>0</v>
      </c>
      <c r="U456" s="103"/>
    </row>
    <row r="457" spans="1:21" x14ac:dyDescent="0.25">
      <c r="A457" s="43"/>
      <c r="B457" s="44"/>
      <c r="C457" s="44"/>
      <c r="D457" s="8"/>
      <c r="E457" s="11" t="str">
        <f>IF(ISNA(VLOOKUP(A457,'Цена металла'!$B$3:$D$116,2)),"",VLOOKUP(A457,'Цена металла'!$B$3:$D$116,2,0))</f>
        <v/>
      </c>
      <c r="F457" s="4"/>
      <c r="G457" s="4"/>
      <c r="H457" s="7">
        <f t="shared" si="50"/>
        <v>0</v>
      </c>
      <c r="I457" s="36"/>
      <c r="J457" s="62"/>
      <c r="K457" s="62"/>
      <c r="L457" s="57" t="str">
        <f>IF(ISNA(VLOOKUP(A457,'Цена металла'!$B$3:$D$516,3)),"0",VLOOKUP(A457,'Цена металла'!$B$3:$D$516,3,0))</f>
        <v>0</v>
      </c>
      <c r="M457" s="57"/>
      <c r="N457" s="97">
        <f t="shared" si="52"/>
        <v>0</v>
      </c>
      <c r="O457" s="98"/>
      <c r="P457" s="99">
        <f t="shared" si="53"/>
        <v>0</v>
      </c>
      <c r="Q457" s="100"/>
      <c r="R457" s="97">
        <f t="shared" si="51"/>
        <v>0</v>
      </c>
      <c r="S457" s="101"/>
      <c r="T457" s="102">
        <f t="shared" si="54"/>
        <v>0</v>
      </c>
      <c r="U457" s="103"/>
    </row>
    <row r="458" spans="1:21" x14ac:dyDescent="0.25">
      <c r="A458" s="43"/>
      <c r="B458" s="44"/>
      <c r="C458" s="44"/>
      <c r="D458" s="8"/>
      <c r="E458" s="11" t="str">
        <f>IF(ISNA(VLOOKUP(A458,'Цена металла'!$B$3:$D$116,2)),"",VLOOKUP(A458,'Цена металла'!$B$3:$D$116,2,0))</f>
        <v/>
      </c>
      <c r="F458" s="4"/>
      <c r="G458" s="4"/>
      <c r="H458" s="7">
        <f t="shared" si="50"/>
        <v>0</v>
      </c>
      <c r="I458" s="36"/>
      <c r="J458" s="62"/>
      <c r="K458" s="62"/>
      <c r="L458" s="57" t="str">
        <f>IF(ISNA(VLOOKUP(A458,'Цена металла'!$B$3:$D$516,3)),"0",VLOOKUP(A458,'Цена металла'!$B$3:$D$516,3,0))</f>
        <v>0</v>
      </c>
      <c r="M458" s="57"/>
      <c r="N458" s="97">
        <f t="shared" si="52"/>
        <v>0</v>
      </c>
      <c r="O458" s="98"/>
      <c r="P458" s="99">
        <f t="shared" si="53"/>
        <v>0</v>
      </c>
      <c r="Q458" s="100"/>
      <c r="R458" s="97">
        <f t="shared" si="51"/>
        <v>0</v>
      </c>
      <c r="S458" s="101"/>
      <c r="T458" s="102">
        <f t="shared" si="54"/>
        <v>0</v>
      </c>
      <c r="U458" s="103"/>
    </row>
    <row r="459" spans="1:21" x14ac:dyDescent="0.25">
      <c r="A459" s="43"/>
      <c r="B459" s="44"/>
      <c r="C459" s="44"/>
      <c r="D459" s="8"/>
      <c r="E459" s="11" t="str">
        <f>IF(ISNA(VLOOKUP(A459,'Цена металла'!$B$3:$D$116,2)),"",VLOOKUP(A459,'Цена металла'!$B$3:$D$116,2,0))</f>
        <v/>
      </c>
      <c r="F459" s="4"/>
      <c r="G459" s="4"/>
      <c r="H459" s="7">
        <f t="shared" si="50"/>
        <v>0</v>
      </c>
      <c r="I459" s="36"/>
      <c r="J459" s="62"/>
      <c r="K459" s="62"/>
      <c r="L459" s="57" t="str">
        <f>IF(ISNA(VLOOKUP(A459,'Цена металла'!$B$3:$D$516,3)),"0",VLOOKUP(A459,'Цена металла'!$B$3:$D$516,3,0))</f>
        <v>0</v>
      </c>
      <c r="M459" s="57"/>
      <c r="N459" s="97">
        <f t="shared" si="52"/>
        <v>0</v>
      </c>
      <c r="O459" s="98"/>
      <c r="P459" s="99">
        <f t="shared" si="53"/>
        <v>0</v>
      </c>
      <c r="Q459" s="100"/>
      <c r="R459" s="97">
        <f t="shared" si="51"/>
        <v>0</v>
      </c>
      <c r="S459" s="101"/>
      <c r="T459" s="102">
        <f t="shared" si="54"/>
        <v>0</v>
      </c>
      <c r="U459" s="103"/>
    </row>
    <row r="460" spans="1:21" x14ac:dyDescent="0.25">
      <c r="A460" s="43"/>
      <c r="B460" s="44"/>
      <c r="C460" s="44"/>
      <c r="D460" s="8"/>
      <c r="E460" s="11" t="str">
        <f>IF(ISNA(VLOOKUP(A460,'Цена металла'!$B$3:$D$116,2)),"",VLOOKUP(A460,'Цена металла'!$B$3:$D$116,2,0))</f>
        <v/>
      </c>
      <c r="F460" s="4"/>
      <c r="G460" s="4"/>
      <c r="H460" s="7">
        <f t="shared" si="50"/>
        <v>0</v>
      </c>
      <c r="I460" s="36"/>
      <c r="J460" s="62"/>
      <c r="K460" s="62"/>
      <c r="L460" s="57" t="str">
        <f>IF(ISNA(VLOOKUP(A460,'Цена металла'!$B$3:$D$516,3)),"0",VLOOKUP(A460,'Цена металла'!$B$3:$D$516,3,0))</f>
        <v>0</v>
      </c>
      <c r="M460" s="57"/>
      <c r="N460" s="97">
        <f t="shared" si="52"/>
        <v>0</v>
      </c>
      <c r="O460" s="98"/>
      <c r="P460" s="99">
        <f t="shared" si="53"/>
        <v>0</v>
      </c>
      <c r="Q460" s="100"/>
      <c r="R460" s="97">
        <f t="shared" si="51"/>
        <v>0</v>
      </c>
      <c r="S460" s="101"/>
      <c r="T460" s="102">
        <f t="shared" si="54"/>
        <v>0</v>
      </c>
      <c r="U460" s="103"/>
    </row>
    <row r="461" spans="1:21" ht="15.75" thickBot="1" x14ac:dyDescent="0.3">
      <c r="A461" s="43"/>
      <c r="B461" s="44"/>
      <c r="C461" s="44"/>
      <c r="D461" s="15"/>
      <c r="E461" s="11" t="str">
        <f>IF(ISNA(VLOOKUP(A461,'Цена металла'!$B$3:$D$116,2)),"",VLOOKUP(A461,'Цена металла'!$B$3:$D$116,2,0))</f>
        <v/>
      </c>
      <c r="F461" s="6"/>
      <c r="G461" s="6"/>
      <c r="H461" s="7">
        <f t="shared" si="50"/>
        <v>0</v>
      </c>
      <c r="I461" s="36"/>
      <c r="J461" s="56"/>
      <c r="K461" s="56"/>
      <c r="L461" s="57" t="str">
        <f>IF(ISNA(VLOOKUP(A461,'Цена металла'!$B$3:$D$516,3)),"0",VLOOKUP(A461,'Цена металла'!$B$3:$D$516,3,0))</f>
        <v>0</v>
      </c>
      <c r="M461" s="57"/>
      <c r="N461" s="104">
        <f t="shared" si="52"/>
        <v>0</v>
      </c>
      <c r="O461" s="105"/>
      <c r="P461" s="106">
        <f t="shared" si="53"/>
        <v>0</v>
      </c>
      <c r="Q461" s="107"/>
      <c r="R461" s="104">
        <f t="shared" si="51"/>
        <v>0</v>
      </c>
      <c r="S461" s="108"/>
      <c r="T461" s="102">
        <f t="shared" si="54"/>
        <v>0</v>
      </c>
      <c r="U461" s="103"/>
    </row>
    <row r="462" spans="1:21" ht="18.75" thickBot="1" x14ac:dyDescent="0.3">
      <c r="A462" s="45"/>
      <c r="B462" s="46"/>
      <c r="C462" s="46"/>
      <c r="D462" s="47"/>
      <c r="E462" s="12"/>
      <c r="F462" s="48"/>
      <c r="G462" s="49"/>
      <c r="H462" s="50"/>
      <c r="I462" s="13"/>
      <c r="J462" s="48"/>
      <c r="K462" s="50"/>
      <c r="L462" s="51"/>
      <c r="M462" s="52"/>
      <c r="N462" s="41">
        <f>SUM(N441:O461)</f>
        <v>400</v>
      </c>
      <c r="O462" s="53"/>
      <c r="P462" s="54"/>
      <c r="Q462" s="55"/>
      <c r="R462" s="41">
        <f>SUM(R441:S461)</f>
        <v>371.4</v>
      </c>
      <c r="S462" s="42"/>
      <c r="T462" s="16"/>
      <c r="U462" s="17"/>
    </row>
  </sheetData>
  <mergeCells count="1996">
    <mergeCell ref="T459:U459"/>
    <mergeCell ref="A460:C460"/>
    <mergeCell ref="J460:K460"/>
    <mergeCell ref="L460:M460"/>
    <mergeCell ref="N460:O460"/>
    <mergeCell ref="P460:Q460"/>
    <mergeCell ref="A459:C459"/>
    <mergeCell ref="J459:K459"/>
    <mergeCell ref="L459:M459"/>
    <mergeCell ref="N459:O459"/>
    <mergeCell ref="P459:Q459"/>
    <mergeCell ref="R459:S459"/>
    <mergeCell ref="P462:Q462"/>
    <mergeCell ref="R462:S462"/>
    <mergeCell ref="A461:C461"/>
    <mergeCell ref="J461:K461"/>
    <mergeCell ref="R460:S460"/>
    <mergeCell ref="T460:U460"/>
    <mergeCell ref="L461:M461"/>
    <mergeCell ref="N461:O461"/>
    <mergeCell ref="P461:Q461"/>
    <mergeCell ref="R461:S461"/>
    <mergeCell ref="T461:U461"/>
    <mergeCell ref="A462:D462"/>
    <mergeCell ref="F462:H462"/>
    <mergeCell ref="J462:K462"/>
    <mergeCell ref="L462:M462"/>
    <mergeCell ref="N462:O462"/>
    <mergeCell ref="T455:U455"/>
    <mergeCell ref="A456:C456"/>
    <mergeCell ref="J456:K456"/>
    <mergeCell ref="L456:M456"/>
    <mergeCell ref="N456:O456"/>
    <mergeCell ref="P456:Q456"/>
    <mergeCell ref="R456:S456"/>
    <mergeCell ref="T456:U456"/>
    <mergeCell ref="A455:C455"/>
    <mergeCell ref="J455:K455"/>
    <mergeCell ref="L455:M455"/>
    <mergeCell ref="N455:O455"/>
    <mergeCell ref="P455:Q455"/>
    <mergeCell ref="R455:S455"/>
    <mergeCell ref="T457:U457"/>
    <mergeCell ref="A458:C458"/>
    <mergeCell ref="J458:K458"/>
    <mergeCell ref="L458:M458"/>
    <mergeCell ref="N458:O458"/>
    <mergeCell ref="P458:Q458"/>
    <mergeCell ref="R458:S458"/>
    <mergeCell ref="T458:U458"/>
    <mergeCell ref="A457:C457"/>
    <mergeCell ref="J457:K457"/>
    <mergeCell ref="L457:M457"/>
    <mergeCell ref="N457:O457"/>
    <mergeCell ref="P457:Q457"/>
    <mergeCell ref="R457:S457"/>
    <mergeCell ref="T451:U451"/>
    <mergeCell ref="A452:C452"/>
    <mergeCell ref="J452:K452"/>
    <mergeCell ref="L452:M452"/>
    <mergeCell ref="N452:O452"/>
    <mergeCell ref="P452:Q452"/>
    <mergeCell ref="R452:S452"/>
    <mergeCell ref="T452:U452"/>
    <mergeCell ref="A451:C451"/>
    <mergeCell ref="J451:K451"/>
    <mergeCell ref="L451:M451"/>
    <mergeCell ref="N451:O451"/>
    <mergeCell ref="P451:Q451"/>
    <mergeCell ref="R451:S451"/>
    <mergeCell ref="T453:U453"/>
    <mergeCell ref="A454:C454"/>
    <mergeCell ref="J454:K454"/>
    <mergeCell ref="L454:M454"/>
    <mergeCell ref="N454:O454"/>
    <mergeCell ref="P454:Q454"/>
    <mergeCell ref="R454:S454"/>
    <mergeCell ref="T454:U454"/>
    <mergeCell ref="A453:C453"/>
    <mergeCell ref="J453:K453"/>
    <mergeCell ref="L453:M453"/>
    <mergeCell ref="N453:O453"/>
    <mergeCell ref="P453:Q453"/>
    <mergeCell ref="R453:S453"/>
    <mergeCell ref="T447:U447"/>
    <mergeCell ref="A448:C448"/>
    <mergeCell ref="J448:K448"/>
    <mergeCell ref="L448:M448"/>
    <mergeCell ref="N448:O448"/>
    <mergeCell ref="P448:Q448"/>
    <mergeCell ref="R448:S448"/>
    <mergeCell ref="T448:U448"/>
    <mergeCell ref="A447:C447"/>
    <mergeCell ref="J447:K447"/>
    <mergeCell ref="L447:M447"/>
    <mergeCell ref="N447:O447"/>
    <mergeCell ref="P447:Q447"/>
    <mergeCell ref="R447:S447"/>
    <mergeCell ref="T449:U449"/>
    <mergeCell ref="A450:C450"/>
    <mergeCell ref="J450:K450"/>
    <mergeCell ref="L450:M450"/>
    <mergeCell ref="N450:O450"/>
    <mergeCell ref="P450:Q450"/>
    <mergeCell ref="R450:S450"/>
    <mergeCell ref="T450:U450"/>
    <mergeCell ref="A449:C449"/>
    <mergeCell ref="J449:K449"/>
    <mergeCell ref="L449:M449"/>
    <mergeCell ref="N449:O449"/>
    <mergeCell ref="P449:Q449"/>
    <mergeCell ref="R449:S449"/>
    <mergeCell ref="T443:U443"/>
    <mergeCell ref="A444:C444"/>
    <mergeCell ref="J444:K444"/>
    <mergeCell ref="L444:M444"/>
    <mergeCell ref="N444:O444"/>
    <mergeCell ref="P444:Q444"/>
    <mergeCell ref="R444:S444"/>
    <mergeCell ref="T444:U444"/>
    <mergeCell ref="A443:C443"/>
    <mergeCell ref="J443:K443"/>
    <mergeCell ref="L443:M443"/>
    <mergeCell ref="N443:O443"/>
    <mergeCell ref="P443:Q443"/>
    <mergeCell ref="R443:S443"/>
    <mergeCell ref="T445:U445"/>
    <mergeCell ref="A446:C446"/>
    <mergeCell ref="J446:K446"/>
    <mergeCell ref="L446:M446"/>
    <mergeCell ref="N446:O446"/>
    <mergeCell ref="P446:Q446"/>
    <mergeCell ref="R446:S446"/>
    <mergeCell ref="T446:U446"/>
    <mergeCell ref="A445:C445"/>
    <mergeCell ref="J445:K445"/>
    <mergeCell ref="L445:M445"/>
    <mergeCell ref="N445:O445"/>
    <mergeCell ref="P445:Q445"/>
    <mergeCell ref="R445:S445"/>
    <mergeCell ref="S433:U435"/>
    <mergeCell ref="P436:R438"/>
    <mergeCell ref="S436:U438"/>
    <mergeCell ref="T441:U441"/>
    <mergeCell ref="A442:C442"/>
    <mergeCell ref="J442:K442"/>
    <mergeCell ref="L442:M442"/>
    <mergeCell ref="N442:O442"/>
    <mergeCell ref="P442:Q442"/>
    <mergeCell ref="R442:S442"/>
    <mergeCell ref="T442:U442"/>
    <mergeCell ref="A441:C441"/>
    <mergeCell ref="J441:K441"/>
    <mergeCell ref="L441:M441"/>
    <mergeCell ref="N441:O441"/>
    <mergeCell ref="P441:Q441"/>
    <mergeCell ref="R441:S441"/>
    <mergeCell ref="P424:Q424"/>
    <mergeCell ref="A425:G437"/>
    <mergeCell ref="H425:O437"/>
    <mergeCell ref="P427:R429"/>
    <mergeCell ref="A419:C419"/>
    <mergeCell ref="J419:K419"/>
    <mergeCell ref="L419:M419"/>
    <mergeCell ref="N419:O419"/>
    <mergeCell ref="P419:Q419"/>
    <mergeCell ref="R419:S419"/>
    <mergeCell ref="P439:Q440"/>
    <mergeCell ref="R439:S440"/>
    <mergeCell ref="T439:U440"/>
    <mergeCell ref="A440:C440"/>
    <mergeCell ref="A422:C422"/>
    <mergeCell ref="D422:O422"/>
    <mergeCell ref="A423:C423"/>
    <mergeCell ref="D423:O423"/>
    <mergeCell ref="A424:F424"/>
    <mergeCell ref="H424:O424"/>
    <mergeCell ref="A438:O438"/>
    <mergeCell ref="A439:D439"/>
    <mergeCell ref="E439:E440"/>
    <mergeCell ref="F439:H439"/>
    <mergeCell ref="I439:I440"/>
    <mergeCell ref="J439:K440"/>
    <mergeCell ref="L439:M440"/>
    <mergeCell ref="N439:O440"/>
    <mergeCell ref="S427:U429"/>
    <mergeCell ref="P430:R432"/>
    <mergeCell ref="S430:U432"/>
    <mergeCell ref="P433:R435"/>
    <mergeCell ref="T417:U417"/>
    <mergeCell ref="A418:C418"/>
    <mergeCell ref="J418:K418"/>
    <mergeCell ref="L418:M418"/>
    <mergeCell ref="N418:O418"/>
    <mergeCell ref="P418:Q418"/>
    <mergeCell ref="R418:S418"/>
    <mergeCell ref="T418:U418"/>
    <mergeCell ref="A417:C417"/>
    <mergeCell ref="J417:K417"/>
    <mergeCell ref="L417:M417"/>
    <mergeCell ref="N417:O417"/>
    <mergeCell ref="P417:Q417"/>
    <mergeCell ref="R417:S417"/>
    <mergeCell ref="T419:U419"/>
    <mergeCell ref="A420:D420"/>
    <mergeCell ref="F420:H420"/>
    <mergeCell ref="J420:K420"/>
    <mergeCell ref="L420:M420"/>
    <mergeCell ref="N420:O420"/>
    <mergeCell ref="P420:Q420"/>
    <mergeCell ref="R420:S420"/>
    <mergeCell ref="T413:U413"/>
    <mergeCell ref="A414:C414"/>
    <mergeCell ref="J414:K414"/>
    <mergeCell ref="L414:M414"/>
    <mergeCell ref="N414:O414"/>
    <mergeCell ref="P414:Q414"/>
    <mergeCell ref="R414:S414"/>
    <mergeCell ref="T414:U414"/>
    <mergeCell ref="A413:C413"/>
    <mergeCell ref="J413:K413"/>
    <mergeCell ref="L413:M413"/>
    <mergeCell ref="N413:O413"/>
    <mergeCell ref="P413:Q413"/>
    <mergeCell ref="R413:S413"/>
    <mergeCell ref="T415:U415"/>
    <mergeCell ref="A416:C416"/>
    <mergeCell ref="J416:K416"/>
    <mergeCell ref="L416:M416"/>
    <mergeCell ref="N416:O416"/>
    <mergeCell ref="P416:Q416"/>
    <mergeCell ref="R416:S416"/>
    <mergeCell ref="T416:U416"/>
    <mergeCell ref="A415:C415"/>
    <mergeCell ref="J415:K415"/>
    <mergeCell ref="L415:M415"/>
    <mergeCell ref="N415:O415"/>
    <mergeCell ref="P415:Q415"/>
    <mergeCell ref="R415:S415"/>
    <mergeCell ref="T409:U409"/>
    <mergeCell ref="A410:C410"/>
    <mergeCell ref="J410:K410"/>
    <mergeCell ref="L410:M410"/>
    <mergeCell ref="N410:O410"/>
    <mergeCell ref="P410:Q410"/>
    <mergeCell ref="R410:S410"/>
    <mergeCell ref="T410:U410"/>
    <mergeCell ref="A409:C409"/>
    <mergeCell ref="J409:K409"/>
    <mergeCell ref="L409:M409"/>
    <mergeCell ref="N409:O409"/>
    <mergeCell ref="P409:Q409"/>
    <mergeCell ref="R409:S409"/>
    <mergeCell ref="T411:U411"/>
    <mergeCell ref="A412:C412"/>
    <mergeCell ref="J412:K412"/>
    <mergeCell ref="L412:M412"/>
    <mergeCell ref="N412:O412"/>
    <mergeCell ref="P412:Q412"/>
    <mergeCell ref="R412:S412"/>
    <mergeCell ref="T412:U412"/>
    <mergeCell ref="A411:C411"/>
    <mergeCell ref="J411:K411"/>
    <mergeCell ref="L411:M411"/>
    <mergeCell ref="N411:O411"/>
    <mergeCell ref="P411:Q411"/>
    <mergeCell ref="R411:S411"/>
    <mergeCell ref="T405:U405"/>
    <mergeCell ref="A406:C406"/>
    <mergeCell ref="J406:K406"/>
    <mergeCell ref="L406:M406"/>
    <mergeCell ref="N406:O406"/>
    <mergeCell ref="P406:Q406"/>
    <mergeCell ref="R406:S406"/>
    <mergeCell ref="T406:U406"/>
    <mergeCell ref="A405:C405"/>
    <mergeCell ref="J405:K405"/>
    <mergeCell ref="L405:M405"/>
    <mergeCell ref="N405:O405"/>
    <mergeCell ref="P405:Q405"/>
    <mergeCell ref="R405:S405"/>
    <mergeCell ref="T407:U407"/>
    <mergeCell ref="A408:C408"/>
    <mergeCell ref="J408:K408"/>
    <mergeCell ref="L408:M408"/>
    <mergeCell ref="N408:O408"/>
    <mergeCell ref="P408:Q408"/>
    <mergeCell ref="R408:S408"/>
    <mergeCell ref="T408:U408"/>
    <mergeCell ref="A407:C407"/>
    <mergeCell ref="J407:K407"/>
    <mergeCell ref="L407:M407"/>
    <mergeCell ref="N407:O407"/>
    <mergeCell ref="P407:Q407"/>
    <mergeCell ref="R407:S407"/>
    <mergeCell ref="T401:U401"/>
    <mergeCell ref="A402:C402"/>
    <mergeCell ref="J402:K402"/>
    <mergeCell ref="L402:M402"/>
    <mergeCell ref="N402:O402"/>
    <mergeCell ref="P402:Q402"/>
    <mergeCell ref="R402:S402"/>
    <mergeCell ref="T402:U402"/>
    <mergeCell ref="A401:C401"/>
    <mergeCell ref="J401:K401"/>
    <mergeCell ref="L401:M401"/>
    <mergeCell ref="N401:O401"/>
    <mergeCell ref="P401:Q401"/>
    <mergeCell ref="R401:S401"/>
    <mergeCell ref="T403:U403"/>
    <mergeCell ref="A404:C404"/>
    <mergeCell ref="J404:K404"/>
    <mergeCell ref="L404:M404"/>
    <mergeCell ref="N404:O404"/>
    <mergeCell ref="P404:Q404"/>
    <mergeCell ref="R404:S404"/>
    <mergeCell ref="T404:U404"/>
    <mergeCell ref="A403:C403"/>
    <mergeCell ref="J403:K403"/>
    <mergeCell ref="L403:M403"/>
    <mergeCell ref="N403:O403"/>
    <mergeCell ref="P403:Q403"/>
    <mergeCell ref="R403:S403"/>
    <mergeCell ref="S391:U393"/>
    <mergeCell ref="P394:R396"/>
    <mergeCell ref="S394:U396"/>
    <mergeCell ref="T399:U399"/>
    <mergeCell ref="A400:C400"/>
    <mergeCell ref="J400:K400"/>
    <mergeCell ref="L400:M400"/>
    <mergeCell ref="N400:O400"/>
    <mergeCell ref="P400:Q400"/>
    <mergeCell ref="R400:S400"/>
    <mergeCell ref="T400:U400"/>
    <mergeCell ref="A399:C399"/>
    <mergeCell ref="J399:K399"/>
    <mergeCell ref="L399:M399"/>
    <mergeCell ref="N399:O399"/>
    <mergeCell ref="P399:Q399"/>
    <mergeCell ref="R399:S399"/>
    <mergeCell ref="P382:Q382"/>
    <mergeCell ref="A383:G395"/>
    <mergeCell ref="H383:O395"/>
    <mergeCell ref="P385:R387"/>
    <mergeCell ref="A377:C377"/>
    <mergeCell ref="J377:K377"/>
    <mergeCell ref="L377:M377"/>
    <mergeCell ref="N377:O377"/>
    <mergeCell ref="P377:Q377"/>
    <mergeCell ref="R377:S377"/>
    <mergeCell ref="P397:Q398"/>
    <mergeCell ref="R397:S398"/>
    <mergeCell ref="T397:U398"/>
    <mergeCell ref="A398:C398"/>
    <mergeCell ref="A380:C380"/>
    <mergeCell ref="D380:O380"/>
    <mergeCell ref="A381:C381"/>
    <mergeCell ref="D381:O381"/>
    <mergeCell ref="A382:F382"/>
    <mergeCell ref="H382:O382"/>
    <mergeCell ref="A396:O396"/>
    <mergeCell ref="A397:D397"/>
    <mergeCell ref="E397:E398"/>
    <mergeCell ref="F397:H397"/>
    <mergeCell ref="I397:I398"/>
    <mergeCell ref="J397:K398"/>
    <mergeCell ref="L397:M398"/>
    <mergeCell ref="N397:O398"/>
    <mergeCell ref="S385:U387"/>
    <mergeCell ref="P388:R390"/>
    <mergeCell ref="S388:U390"/>
    <mergeCell ref="P391:R393"/>
    <mergeCell ref="T375:U375"/>
    <mergeCell ref="A376:C376"/>
    <mergeCell ref="J376:K376"/>
    <mergeCell ref="L376:M376"/>
    <mergeCell ref="N376:O376"/>
    <mergeCell ref="P376:Q376"/>
    <mergeCell ref="R376:S376"/>
    <mergeCell ref="T376:U376"/>
    <mergeCell ref="A375:C375"/>
    <mergeCell ref="J375:K375"/>
    <mergeCell ref="L375:M375"/>
    <mergeCell ref="N375:O375"/>
    <mergeCell ref="P375:Q375"/>
    <mergeCell ref="R375:S375"/>
    <mergeCell ref="T377:U377"/>
    <mergeCell ref="A378:D378"/>
    <mergeCell ref="F378:H378"/>
    <mergeCell ref="J378:K378"/>
    <mergeCell ref="L378:M378"/>
    <mergeCell ref="N378:O378"/>
    <mergeCell ref="P378:Q378"/>
    <mergeCell ref="R378:S378"/>
    <mergeCell ref="T371:U371"/>
    <mergeCell ref="A372:C372"/>
    <mergeCell ref="J372:K372"/>
    <mergeCell ref="L372:M372"/>
    <mergeCell ref="N372:O372"/>
    <mergeCell ref="P372:Q372"/>
    <mergeCell ref="R372:S372"/>
    <mergeCell ref="T372:U372"/>
    <mergeCell ref="A371:C371"/>
    <mergeCell ref="J371:K371"/>
    <mergeCell ref="L371:M371"/>
    <mergeCell ref="N371:O371"/>
    <mergeCell ref="P371:Q371"/>
    <mergeCell ref="R371:S371"/>
    <mergeCell ref="T373:U373"/>
    <mergeCell ref="A374:C374"/>
    <mergeCell ref="J374:K374"/>
    <mergeCell ref="L374:M374"/>
    <mergeCell ref="N374:O374"/>
    <mergeCell ref="P374:Q374"/>
    <mergeCell ref="R374:S374"/>
    <mergeCell ref="T374:U374"/>
    <mergeCell ref="A373:C373"/>
    <mergeCell ref="J373:K373"/>
    <mergeCell ref="L373:M373"/>
    <mergeCell ref="N373:O373"/>
    <mergeCell ref="P373:Q373"/>
    <mergeCell ref="R373:S373"/>
    <mergeCell ref="T367:U367"/>
    <mergeCell ref="A368:C368"/>
    <mergeCell ref="J368:K368"/>
    <mergeCell ref="L368:M368"/>
    <mergeCell ref="N368:O368"/>
    <mergeCell ref="P368:Q368"/>
    <mergeCell ref="R368:S368"/>
    <mergeCell ref="T368:U368"/>
    <mergeCell ref="A367:C367"/>
    <mergeCell ref="J367:K367"/>
    <mergeCell ref="L367:M367"/>
    <mergeCell ref="N367:O367"/>
    <mergeCell ref="P367:Q367"/>
    <mergeCell ref="R367:S367"/>
    <mergeCell ref="T369:U369"/>
    <mergeCell ref="A370:C370"/>
    <mergeCell ref="J370:K370"/>
    <mergeCell ref="L370:M370"/>
    <mergeCell ref="N370:O370"/>
    <mergeCell ref="P370:Q370"/>
    <mergeCell ref="R370:S370"/>
    <mergeCell ref="T370:U370"/>
    <mergeCell ref="A369:C369"/>
    <mergeCell ref="J369:K369"/>
    <mergeCell ref="L369:M369"/>
    <mergeCell ref="N369:O369"/>
    <mergeCell ref="P369:Q369"/>
    <mergeCell ref="R369:S369"/>
    <mergeCell ref="T363:U363"/>
    <mergeCell ref="A364:C364"/>
    <mergeCell ref="J364:K364"/>
    <mergeCell ref="L364:M364"/>
    <mergeCell ref="N364:O364"/>
    <mergeCell ref="P364:Q364"/>
    <mergeCell ref="R364:S364"/>
    <mergeCell ref="T364:U364"/>
    <mergeCell ref="A363:C363"/>
    <mergeCell ref="J363:K363"/>
    <mergeCell ref="L363:M363"/>
    <mergeCell ref="N363:O363"/>
    <mergeCell ref="P363:Q363"/>
    <mergeCell ref="R363:S363"/>
    <mergeCell ref="T365:U365"/>
    <mergeCell ref="A366:C366"/>
    <mergeCell ref="J366:K366"/>
    <mergeCell ref="L366:M366"/>
    <mergeCell ref="N366:O366"/>
    <mergeCell ref="P366:Q366"/>
    <mergeCell ref="R366:S366"/>
    <mergeCell ref="T366:U366"/>
    <mergeCell ref="A365:C365"/>
    <mergeCell ref="J365:K365"/>
    <mergeCell ref="L365:M365"/>
    <mergeCell ref="N365:O365"/>
    <mergeCell ref="P365:Q365"/>
    <mergeCell ref="R365:S365"/>
    <mergeCell ref="T359:U359"/>
    <mergeCell ref="A360:C360"/>
    <mergeCell ref="J360:K360"/>
    <mergeCell ref="L360:M360"/>
    <mergeCell ref="N360:O360"/>
    <mergeCell ref="P360:Q360"/>
    <mergeCell ref="R360:S360"/>
    <mergeCell ref="T360:U360"/>
    <mergeCell ref="A359:C359"/>
    <mergeCell ref="J359:K359"/>
    <mergeCell ref="L359:M359"/>
    <mergeCell ref="N359:O359"/>
    <mergeCell ref="P359:Q359"/>
    <mergeCell ref="R359:S359"/>
    <mergeCell ref="T361:U361"/>
    <mergeCell ref="A362:C362"/>
    <mergeCell ref="J362:K362"/>
    <mergeCell ref="L362:M362"/>
    <mergeCell ref="N362:O362"/>
    <mergeCell ref="P362:Q362"/>
    <mergeCell ref="R362:S362"/>
    <mergeCell ref="T362:U362"/>
    <mergeCell ref="A361:C361"/>
    <mergeCell ref="J361:K361"/>
    <mergeCell ref="L361:M361"/>
    <mergeCell ref="N361:O361"/>
    <mergeCell ref="P361:Q361"/>
    <mergeCell ref="R361:S361"/>
    <mergeCell ref="S349:U351"/>
    <mergeCell ref="P352:R354"/>
    <mergeCell ref="S352:U354"/>
    <mergeCell ref="T357:U357"/>
    <mergeCell ref="A358:C358"/>
    <mergeCell ref="J358:K358"/>
    <mergeCell ref="L358:M358"/>
    <mergeCell ref="N358:O358"/>
    <mergeCell ref="P358:Q358"/>
    <mergeCell ref="R358:S358"/>
    <mergeCell ref="T358:U358"/>
    <mergeCell ref="A357:C357"/>
    <mergeCell ref="J357:K357"/>
    <mergeCell ref="L357:M357"/>
    <mergeCell ref="N357:O357"/>
    <mergeCell ref="P357:Q357"/>
    <mergeCell ref="R357:S357"/>
    <mergeCell ref="P340:Q340"/>
    <mergeCell ref="A341:G353"/>
    <mergeCell ref="H341:O353"/>
    <mergeCell ref="P343:R345"/>
    <mergeCell ref="A335:C335"/>
    <mergeCell ref="J335:K335"/>
    <mergeCell ref="L335:M335"/>
    <mergeCell ref="N335:O335"/>
    <mergeCell ref="P335:Q335"/>
    <mergeCell ref="R335:S335"/>
    <mergeCell ref="P355:Q356"/>
    <mergeCell ref="R355:S356"/>
    <mergeCell ref="T355:U356"/>
    <mergeCell ref="A356:C356"/>
    <mergeCell ref="A338:C338"/>
    <mergeCell ref="D338:O338"/>
    <mergeCell ref="A339:C339"/>
    <mergeCell ref="D339:O339"/>
    <mergeCell ref="A340:F340"/>
    <mergeCell ref="H340:O340"/>
    <mergeCell ref="A354:O354"/>
    <mergeCell ref="A355:D355"/>
    <mergeCell ref="E355:E356"/>
    <mergeCell ref="F355:H355"/>
    <mergeCell ref="I355:I356"/>
    <mergeCell ref="J355:K356"/>
    <mergeCell ref="L355:M356"/>
    <mergeCell ref="N355:O356"/>
    <mergeCell ref="S343:U345"/>
    <mergeCell ref="P346:R348"/>
    <mergeCell ref="S346:U348"/>
    <mergeCell ref="P349:R351"/>
    <mergeCell ref="T333:U333"/>
    <mergeCell ref="A334:C334"/>
    <mergeCell ref="J334:K334"/>
    <mergeCell ref="L334:M334"/>
    <mergeCell ref="N334:O334"/>
    <mergeCell ref="P334:Q334"/>
    <mergeCell ref="R334:S334"/>
    <mergeCell ref="T334:U334"/>
    <mergeCell ref="A333:C333"/>
    <mergeCell ref="J333:K333"/>
    <mergeCell ref="L333:M333"/>
    <mergeCell ref="N333:O333"/>
    <mergeCell ref="P333:Q333"/>
    <mergeCell ref="R333:S333"/>
    <mergeCell ref="T335:U335"/>
    <mergeCell ref="A336:D336"/>
    <mergeCell ref="F336:H336"/>
    <mergeCell ref="J336:K336"/>
    <mergeCell ref="L336:M336"/>
    <mergeCell ref="N336:O336"/>
    <mergeCell ref="P336:Q336"/>
    <mergeCell ref="R336:S336"/>
    <mergeCell ref="T329:U329"/>
    <mergeCell ref="A330:C330"/>
    <mergeCell ref="J330:K330"/>
    <mergeCell ref="L330:M330"/>
    <mergeCell ref="N330:O330"/>
    <mergeCell ref="P330:Q330"/>
    <mergeCell ref="R330:S330"/>
    <mergeCell ref="T330:U330"/>
    <mergeCell ref="A329:C329"/>
    <mergeCell ref="J329:K329"/>
    <mergeCell ref="L329:M329"/>
    <mergeCell ref="N329:O329"/>
    <mergeCell ref="P329:Q329"/>
    <mergeCell ref="R329:S329"/>
    <mergeCell ref="T331:U331"/>
    <mergeCell ref="A332:C332"/>
    <mergeCell ref="J332:K332"/>
    <mergeCell ref="L332:M332"/>
    <mergeCell ref="N332:O332"/>
    <mergeCell ref="P332:Q332"/>
    <mergeCell ref="R332:S332"/>
    <mergeCell ref="T332:U332"/>
    <mergeCell ref="A331:C331"/>
    <mergeCell ref="J331:K331"/>
    <mergeCell ref="L331:M331"/>
    <mergeCell ref="N331:O331"/>
    <mergeCell ref="P331:Q331"/>
    <mergeCell ref="R331:S331"/>
    <mergeCell ref="T325:U325"/>
    <mergeCell ref="A326:C326"/>
    <mergeCell ref="J326:K326"/>
    <mergeCell ref="L326:M326"/>
    <mergeCell ref="N326:O326"/>
    <mergeCell ref="P326:Q326"/>
    <mergeCell ref="R326:S326"/>
    <mergeCell ref="T326:U326"/>
    <mergeCell ref="A325:C325"/>
    <mergeCell ref="J325:K325"/>
    <mergeCell ref="L325:M325"/>
    <mergeCell ref="N325:O325"/>
    <mergeCell ref="P325:Q325"/>
    <mergeCell ref="R325:S325"/>
    <mergeCell ref="T327:U327"/>
    <mergeCell ref="A328:C328"/>
    <mergeCell ref="J328:K328"/>
    <mergeCell ref="L328:M328"/>
    <mergeCell ref="N328:O328"/>
    <mergeCell ref="P328:Q328"/>
    <mergeCell ref="R328:S328"/>
    <mergeCell ref="T328:U328"/>
    <mergeCell ref="A327:C327"/>
    <mergeCell ref="J327:K327"/>
    <mergeCell ref="L327:M327"/>
    <mergeCell ref="N327:O327"/>
    <mergeCell ref="P327:Q327"/>
    <mergeCell ref="R327:S327"/>
    <mergeCell ref="T321:U321"/>
    <mergeCell ref="A322:C322"/>
    <mergeCell ref="J322:K322"/>
    <mergeCell ref="L322:M322"/>
    <mergeCell ref="N322:O322"/>
    <mergeCell ref="P322:Q322"/>
    <mergeCell ref="R322:S322"/>
    <mergeCell ref="T322:U322"/>
    <mergeCell ref="A321:C321"/>
    <mergeCell ref="J321:K321"/>
    <mergeCell ref="L321:M321"/>
    <mergeCell ref="N321:O321"/>
    <mergeCell ref="P321:Q321"/>
    <mergeCell ref="R321:S321"/>
    <mergeCell ref="T323:U323"/>
    <mergeCell ref="A324:C324"/>
    <mergeCell ref="J324:K324"/>
    <mergeCell ref="L324:M324"/>
    <mergeCell ref="N324:O324"/>
    <mergeCell ref="P324:Q324"/>
    <mergeCell ref="R324:S324"/>
    <mergeCell ref="T324:U324"/>
    <mergeCell ref="A323:C323"/>
    <mergeCell ref="J323:K323"/>
    <mergeCell ref="L323:M323"/>
    <mergeCell ref="N323:O323"/>
    <mergeCell ref="P323:Q323"/>
    <mergeCell ref="R323:S323"/>
    <mergeCell ref="T317:U317"/>
    <mergeCell ref="A318:C318"/>
    <mergeCell ref="J318:K318"/>
    <mergeCell ref="L318:M318"/>
    <mergeCell ref="N318:O318"/>
    <mergeCell ref="P318:Q318"/>
    <mergeCell ref="R318:S318"/>
    <mergeCell ref="T318:U318"/>
    <mergeCell ref="A317:C317"/>
    <mergeCell ref="J317:K317"/>
    <mergeCell ref="L317:M317"/>
    <mergeCell ref="N317:O317"/>
    <mergeCell ref="P317:Q317"/>
    <mergeCell ref="R317:S317"/>
    <mergeCell ref="T319:U319"/>
    <mergeCell ref="A320:C320"/>
    <mergeCell ref="J320:K320"/>
    <mergeCell ref="L320:M320"/>
    <mergeCell ref="N320:O320"/>
    <mergeCell ref="P320:Q320"/>
    <mergeCell ref="R320:S320"/>
    <mergeCell ref="T320:U320"/>
    <mergeCell ref="A319:C319"/>
    <mergeCell ref="J319:K319"/>
    <mergeCell ref="L319:M319"/>
    <mergeCell ref="N319:O319"/>
    <mergeCell ref="P319:Q319"/>
    <mergeCell ref="R319:S319"/>
    <mergeCell ref="S307:U309"/>
    <mergeCell ref="P310:R312"/>
    <mergeCell ref="S310:U312"/>
    <mergeCell ref="T315:U315"/>
    <mergeCell ref="A316:C316"/>
    <mergeCell ref="J316:K316"/>
    <mergeCell ref="L316:M316"/>
    <mergeCell ref="N316:O316"/>
    <mergeCell ref="P316:Q316"/>
    <mergeCell ref="R316:S316"/>
    <mergeCell ref="T316:U316"/>
    <mergeCell ref="A315:C315"/>
    <mergeCell ref="J315:K315"/>
    <mergeCell ref="L315:M315"/>
    <mergeCell ref="N315:O315"/>
    <mergeCell ref="P315:Q315"/>
    <mergeCell ref="R315:S315"/>
    <mergeCell ref="P298:Q298"/>
    <mergeCell ref="A299:G311"/>
    <mergeCell ref="H299:O311"/>
    <mergeCell ref="P301:R303"/>
    <mergeCell ref="A293:C293"/>
    <mergeCell ref="J293:K293"/>
    <mergeCell ref="L293:M293"/>
    <mergeCell ref="N293:O293"/>
    <mergeCell ref="P293:Q293"/>
    <mergeCell ref="R293:S293"/>
    <mergeCell ref="P313:Q314"/>
    <mergeCell ref="R313:S314"/>
    <mergeCell ref="T313:U314"/>
    <mergeCell ref="A314:C314"/>
    <mergeCell ref="A296:C296"/>
    <mergeCell ref="D296:O296"/>
    <mergeCell ref="A297:C297"/>
    <mergeCell ref="D297:O297"/>
    <mergeCell ref="A298:F298"/>
    <mergeCell ref="H298:O298"/>
    <mergeCell ref="A312:O312"/>
    <mergeCell ref="A313:D313"/>
    <mergeCell ref="E313:E314"/>
    <mergeCell ref="F313:H313"/>
    <mergeCell ref="I313:I314"/>
    <mergeCell ref="J313:K314"/>
    <mergeCell ref="L313:M314"/>
    <mergeCell ref="N313:O314"/>
    <mergeCell ref="S301:U303"/>
    <mergeCell ref="P304:R306"/>
    <mergeCell ref="S304:U306"/>
    <mergeCell ref="P307:R309"/>
    <mergeCell ref="T291:U291"/>
    <mergeCell ref="A292:C292"/>
    <mergeCell ref="J292:K292"/>
    <mergeCell ref="L292:M292"/>
    <mergeCell ref="N292:O292"/>
    <mergeCell ref="P292:Q292"/>
    <mergeCell ref="R292:S292"/>
    <mergeCell ref="T292:U292"/>
    <mergeCell ref="A291:C291"/>
    <mergeCell ref="J291:K291"/>
    <mergeCell ref="L291:M291"/>
    <mergeCell ref="N291:O291"/>
    <mergeCell ref="P291:Q291"/>
    <mergeCell ref="R291:S291"/>
    <mergeCell ref="T293:U293"/>
    <mergeCell ref="A294:D294"/>
    <mergeCell ref="F294:H294"/>
    <mergeCell ref="J294:K294"/>
    <mergeCell ref="L294:M294"/>
    <mergeCell ref="N294:O294"/>
    <mergeCell ref="P294:Q294"/>
    <mergeCell ref="R294:S294"/>
    <mergeCell ref="T287:U287"/>
    <mergeCell ref="A288:C288"/>
    <mergeCell ref="J288:K288"/>
    <mergeCell ref="L288:M288"/>
    <mergeCell ref="N288:O288"/>
    <mergeCell ref="P288:Q288"/>
    <mergeCell ref="R288:S288"/>
    <mergeCell ref="T288:U288"/>
    <mergeCell ref="A287:C287"/>
    <mergeCell ref="J287:K287"/>
    <mergeCell ref="L287:M287"/>
    <mergeCell ref="N287:O287"/>
    <mergeCell ref="P287:Q287"/>
    <mergeCell ref="R287:S287"/>
    <mergeCell ref="T289:U289"/>
    <mergeCell ref="A290:C290"/>
    <mergeCell ref="J290:K290"/>
    <mergeCell ref="L290:M290"/>
    <mergeCell ref="N290:O290"/>
    <mergeCell ref="P290:Q290"/>
    <mergeCell ref="R290:S290"/>
    <mergeCell ref="T290:U290"/>
    <mergeCell ref="A289:C289"/>
    <mergeCell ref="J289:K289"/>
    <mergeCell ref="L289:M289"/>
    <mergeCell ref="N289:O289"/>
    <mergeCell ref="P289:Q289"/>
    <mergeCell ref="R289:S289"/>
    <mergeCell ref="T283:U283"/>
    <mergeCell ref="A284:C284"/>
    <mergeCell ref="J284:K284"/>
    <mergeCell ref="L284:M284"/>
    <mergeCell ref="N284:O284"/>
    <mergeCell ref="P284:Q284"/>
    <mergeCell ref="R284:S284"/>
    <mergeCell ref="T284:U284"/>
    <mergeCell ref="A283:C283"/>
    <mergeCell ref="J283:K283"/>
    <mergeCell ref="L283:M283"/>
    <mergeCell ref="N283:O283"/>
    <mergeCell ref="P283:Q283"/>
    <mergeCell ref="R283:S283"/>
    <mergeCell ref="T285:U285"/>
    <mergeCell ref="A286:C286"/>
    <mergeCell ref="J286:K286"/>
    <mergeCell ref="L286:M286"/>
    <mergeCell ref="N286:O286"/>
    <mergeCell ref="P286:Q286"/>
    <mergeCell ref="R286:S286"/>
    <mergeCell ref="T286:U286"/>
    <mergeCell ref="A285:C285"/>
    <mergeCell ref="J285:K285"/>
    <mergeCell ref="L285:M285"/>
    <mergeCell ref="N285:O285"/>
    <mergeCell ref="P285:Q285"/>
    <mergeCell ref="R285:S285"/>
    <mergeCell ref="T279:U279"/>
    <mergeCell ref="A280:C280"/>
    <mergeCell ref="J280:K280"/>
    <mergeCell ref="L280:M280"/>
    <mergeCell ref="N280:O280"/>
    <mergeCell ref="P280:Q280"/>
    <mergeCell ref="R280:S280"/>
    <mergeCell ref="T280:U280"/>
    <mergeCell ref="A279:C279"/>
    <mergeCell ref="J279:K279"/>
    <mergeCell ref="L279:M279"/>
    <mergeCell ref="N279:O279"/>
    <mergeCell ref="P279:Q279"/>
    <mergeCell ref="R279:S279"/>
    <mergeCell ref="T281:U281"/>
    <mergeCell ref="A282:C282"/>
    <mergeCell ref="J282:K282"/>
    <mergeCell ref="L282:M282"/>
    <mergeCell ref="N282:O282"/>
    <mergeCell ref="P282:Q282"/>
    <mergeCell ref="R282:S282"/>
    <mergeCell ref="T282:U282"/>
    <mergeCell ref="A281:C281"/>
    <mergeCell ref="J281:K281"/>
    <mergeCell ref="L281:M281"/>
    <mergeCell ref="N281:O281"/>
    <mergeCell ref="P281:Q281"/>
    <mergeCell ref="R281:S281"/>
    <mergeCell ref="T275:U275"/>
    <mergeCell ref="A276:C276"/>
    <mergeCell ref="J276:K276"/>
    <mergeCell ref="L276:M276"/>
    <mergeCell ref="N276:O276"/>
    <mergeCell ref="P276:Q276"/>
    <mergeCell ref="R276:S276"/>
    <mergeCell ref="T276:U276"/>
    <mergeCell ref="A275:C275"/>
    <mergeCell ref="J275:K275"/>
    <mergeCell ref="L275:M275"/>
    <mergeCell ref="N275:O275"/>
    <mergeCell ref="P275:Q275"/>
    <mergeCell ref="R275:S275"/>
    <mergeCell ref="T277:U277"/>
    <mergeCell ref="A278:C278"/>
    <mergeCell ref="J278:K278"/>
    <mergeCell ref="L278:M278"/>
    <mergeCell ref="N278:O278"/>
    <mergeCell ref="P278:Q278"/>
    <mergeCell ref="R278:S278"/>
    <mergeCell ref="T278:U278"/>
    <mergeCell ref="A277:C277"/>
    <mergeCell ref="J277:K277"/>
    <mergeCell ref="L277:M277"/>
    <mergeCell ref="N277:O277"/>
    <mergeCell ref="P277:Q277"/>
    <mergeCell ref="R277:S277"/>
    <mergeCell ref="S265:U267"/>
    <mergeCell ref="P268:R270"/>
    <mergeCell ref="S268:U270"/>
    <mergeCell ref="T273:U273"/>
    <mergeCell ref="A274:C274"/>
    <mergeCell ref="J274:K274"/>
    <mergeCell ref="L274:M274"/>
    <mergeCell ref="N274:O274"/>
    <mergeCell ref="P274:Q274"/>
    <mergeCell ref="R274:S274"/>
    <mergeCell ref="T274:U274"/>
    <mergeCell ref="A273:C273"/>
    <mergeCell ref="J273:K273"/>
    <mergeCell ref="L273:M273"/>
    <mergeCell ref="N273:O273"/>
    <mergeCell ref="P273:Q273"/>
    <mergeCell ref="R273:S273"/>
    <mergeCell ref="P256:Q256"/>
    <mergeCell ref="A257:G269"/>
    <mergeCell ref="H257:O269"/>
    <mergeCell ref="P259:R261"/>
    <mergeCell ref="A251:C251"/>
    <mergeCell ref="J251:K251"/>
    <mergeCell ref="L251:M251"/>
    <mergeCell ref="N251:O251"/>
    <mergeCell ref="P251:Q251"/>
    <mergeCell ref="R251:S251"/>
    <mergeCell ref="P271:Q272"/>
    <mergeCell ref="R271:S272"/>
    <mergeCell ref="T271:U272"/>
    <mergeCell ref="A272:C272"/>
    <mergeCell ref="A254:C254"/>
    <mergeCell ref="D254:O254"/>
    <mergeCell ref="A255:C255"/>
    <mergeCell ref="D255:O255"/>
    <mergeCell ref="A256:F256"/>
    <mergeCell ref="H256:O256"/>
    <mergeCell ref="A270:O270"/>
    <mergeCell ref="A271:D271"/>
    <mergeCell ref="E271:E272"/>
    <mergeCell ref="F271:H271"/>
    <mergeCell ref="I271:I272"/>
    <mergeCell ref="J271:K272"/>
    <mergeCell ref="L271:M272"/>
    <mergeCell ref="N271:O272"/>
    <mergeCell ref="S259:U261"/>
    <mergeCell ref="P262:R264"/>
    <mergeCell ref="S262:U264"/>
    <mergeCell ref="P265:R267"/>
    <mergeCell ref="T249:U249"/>
    <mergeCell ref="A250:C250"/>
    <mergeCell ref="J250:K250"/>
    <mergeCell ref="L250:M250"/>
    <mergeCell ref="N250:O250"/>
    <mergeCell ref="P250:Q250"/>
    <mergeCell ref="R250:S250"/>
    <mergeCell ref="T250:U250"/>
    <mergeCell ref="A249:C249"/>
    <mergeCell ref="J249:K249"/>
    <mergeCell ref="L249:M249"/>
    <mergeCell ref="N249:O249"/>
    <mergeCell ref="P249:Q249"/>
    <mergeCell ref="R249:S249"/>
    <mergeCell ref="T251:U251"/>
    <mergeCell ref="A252:D252"/>
    <mergeCell ref="F252:H252"/>
    <mergeCell ref="J252:K252"/>
    <mergeCell ref="L252:M252"/>
    <mergeCell ref="N252:O252"/>
    <mergeCell ref="P252:Q252"/>
    <mergeCell ref="R252:S252"/>
    <mergeCell ref="T245:U245"/>
    <mergeCell ref="A246:C246"/>
    <mergeCell ref="J246:K246"/>
    <mergeCell ref="L246:M246"/>
    <mergeCell ref="N246:O246"/>
    <mergeCell ref="P246:Q246"/>
    <mergeCell ref="R246:S246"/>
    <mergeCell ref="T246:U246"/>
    <mergeCell ref="A245:C245"/>
    <mergeCell ref="J245:K245"/>
    <mergeCell ref="L245:M245"/>
    <mergeCell ref="N245:O245"/>
    <mergeCell ref="P245:Q245"/>
    <mergeCell ref="R245:S245"/>
    <mergeCell ref="T247:U247"/>
    <mergeCell ref="A248:C248"/>
    <mergeCell ref="J248:K248"/>
    <mergeCell ref="L248:M248"/>
    <mergeCell ref="N248:O248"/>
    <mergeCell ref="P248:Q248"/>
    <mergeCell ref="R248:S248"/>
    <mergeCell ref="T248:U248"/>
    <mergeCell ref="A247:C247"/>
    <mergeCell ref="J247:K247"/>
    <mergeCell ref="L247:M247"/>
    <mergeCell ref="N247:O247"/>
    <mergeCell ref="P247:Q247"/>
    <mergeCell ref="R247:S247"/>
    <mergeCell ref="T241:U241"/>
    <mergeCell ref="A242:C242"/>
    <mergeCell ref="J242:K242"/>
    <mergeCell ref="L242:M242"/>
    <mergeCell ref="N242:O242"/>
    <mergeCell ref="P242:Q242"/>
    <mergeCell ref="R242:S242"/>
    <mergeCell ref="T242:U242"/>
    <mergeCell ref="A241:C241"/>
    <mergeCell ref="J241:K241"/>
    <mergeCell ref="L241:M241"/>
    <mergeCell ref="N241:O241"/>
    <mergeCell ref="P241:Q241"/>
    <mergeCell ref="R241:S241"/>
    <mergeCell ref="T243:U243"/>
    <mergeCell ref="A244:C244"/>
    <mergeCell ref="J244:K244"/>
    <mergeCell ref="L244:M244"/>
    <mergeCell ref="N244:O244"/>
    <mergeCell ref="P244:Q244"/>
    <mergeCell ref="R244:S244"/>
    <mergeCell ref="T244:U244"/>
    <mergeCell ref="A243:C243"/>
    <mergeCell ref="J243:K243"/>
    <mergeCell ref="L243:M243"/>
    <mergeCell ref="N243:O243"/>
    <mergeCell ref="P243:Q243"/>
    <mergeCell ref="R243:S243"/>
    <mergeCell ref="T237:U237"/>
    <mergeCell ref="A238:C238"/>
    <mergeCell ref="J238:K238"/>
    <mergeCell ref="L238:M238"/>
    <mergeCell ref="N238:O238"/>
    <mergeCell ref="P238:Q238"/>
    <mergeCell ref="R238:S238"/>
    <mergeCell ref="T238:U238"/>
    <mergeCell ref="A237:C237"/>
    <mergeCell ref="J237:K237"/>
    <mergeCell ref="L237:M237"/>
    <mergeCell ref="N237:O237"/>
    <mergeCell ref="P237:Q237"/>
    <mergeCell ref="R237:S237"/>
    <mergeCell ref="T239:U239"/>
    <mergeCell ref="A240:C240"/>
    <mergeCell ref="J240:K240"/>
    <mergeCell ref="L240:M240"/>
    <mergeCell ref="N240:O240"/>
    <mergeCell ref="P240:Q240"/>
    <mergeCell ref="R240:S240"/>
    <mergeCell ref="T240:U240"/>
    <mergeCell ref="A239:C239"/>
    <mergeCell ref="J239:K239"/>
    <mergeCell ref="L239:M239"/>
    <mergeCell ref="N239:O239"/>
    <mergeCell ref="P239:Q239"/>
    <mergeCell ref="R239:S239"/>
    <mergeCell ref="T233:U233"/>
    <mergeCell ref="A234:C234"/>
    <mergeCell ref="J234:K234"/>
    <mergeCell ref="L234:M234"/>
    <mergeCell ref="N234:O234"/>
    <mergeCell ref="P234:Q234"/>
    <mergeCell ref="R234:S234"/>
    <mergeCell ref="T234:U234"/>
    <mergeCell ref="A233:C233"/>
    <mergeCell ref="J233:K233"/>
    <mergeCell ref="L233:M233"/>
    <mergeCell ref="N233:O233"/>
    <mergeCell ref="P233:Q233"/>
    <mergeCell ref="R233:S233"/>
    <mergeCell ref="T235:U235"/>
    <mergeCell ref="A236:C236"/>
    <mergeCell ref="J236:K236"/>
    <mergeCell ref="L236:M236"/>
    <mergeCell ref="N236:O236"/>
    <mergeCell ref="P236:Q236"/>
    <mergeCell ref="R236:S236"/>
    <mergeCell ref="T236:U236"/>
    <mergeCell ref="A235:C235"/>
    <mergeCell ref="J235:K235"/>
    <mergeCell ref="L235:M235"/>
    <mergeCell ref="N235:O235"/>
    <mergeCell ref="P235:Q235"/>
    <mergeCell ref="R235:S235"/>
    <mergeCell ref="S223:U225"/>
    <mergeCell ref="P226:R228"/>
    <mergeCell ref="S226:U228"/>
    <mergeCell ref="T231:U231"/>
    <mergeCell ref="A232:C232"/>
    <mergeCell ref="J232:K232"/>
    <mergeCell ref="L232:M232"/>
    <mergeCell ref="N232:O232"/>
    <mergeCell ref="P232:Q232"/>
    <mergeCell ref="R232:S232"/>
    <mergeCell ref="T232:U232"/>
    <mergeCell ref="A231:C231"/>
    <mergeCell ref="J231:K231"/>
    <mergeCell ref="L231:M231"/>
    <mergeCell ref="N231:O231"/>
    <mergeCell ref="P231:Q231"/>
    <mergeCell ref="R231:S231"/>
    <mergeCell ref="P214:Q214"/>
    <mergeCell ref="A215:G227"/>
    <mergeCell ref="H215:O227"/>
    <mergeCell ref="P217:R219"/>
    <mergeCell ref="A209:C209"/>
    <mergeCell ref="J209:K209"/>
    <mergeCell ref="L209:M209"/>
    <mergeCell ref="N209:O209"/>
    <mergeCell ref="P209:Q209"/>
    <mergeCell ref="R209:S209"/>
    <mergeCell ref="P229:Q230"/>
    <mergeCell ref="R229:S230"/>
    <mergeCell ref="T229:U230"/>
    <mergeCell ref="A230:C230"/>
    <mergeCell ref="A212:C212"/>
    <mergeCell ref="D212:O212"/>
    <mergeCell ref="A213:C213"/>
    <mergeCell ref="D213:O213"/>
    <mergeCell ref="A214:F214"/>
    <mergeCell ref="H214:O214"/>
    <mergeCell ref="A228:O228"/>
    <mergeCell ref="A229:D229"/>
    <mergeCell ref="E229:E230"/>
    <mergeCell ref="F229:H229"/>
    <mergeCell ref="I229:I230"/>
    <mergeCell ref="J229:K230"/>
    <mergeCell ref="L229:M230"/>
    <mergeCell ref="N229:O230"/>
    <mergeCell ref="S217:U219"/>
    <mergeCell ref="P220:R222"/>
    <mergeCell ref="S220:U222"/>
    <mergeCell ref="P223:R225"/>
    <mergeCell ref="T207:U207"/>
    <mergeCell ref="A208:C208"/>
    <mergeCell ref="J208:K208"/>
    <mergeCell ref="L208:M208"/>
    <mergeCell ref="N208:O208"/>
    <mergeCell ref="P208:Q208"/>
    <mergeCell ref="R208:S208"/>
    <mergeCell ref="T208:U208"/>
    <mergeCell ref="A207:C207"/>
    <mergeCell ref="J207:K207"/>
    <mergeCell ref="L207:M207"/>
    <mergeCell ref="N207:O207"/>
    <mergeCell ref="P207:Q207"/>
    <mergeCell ref="R207:S207"/>
    <mergeCell ref="T209:U209"/>
    <mergeCell ref="A210:D210"/>
    <mergeCell ref="F210:H210"/>
    <mergeCell ref="J210:K210"/>
    <mergeCell ref="L210:M210"/>
    <mergeCell ref="N210:O210"/>
    <mergeCell ref="P210:Q210"/>
    <mergeCell ref="R210:S210"/>
    <mergeCell ref="T203:U203"/>
    <mergeCell ref="A204:C204"/>
    <mergeCell ref="J204:K204"/>
    <mergeCell ref="L204:M204"/>
    <mergeCell ref="N204:O204"/>
    <mergeCell ref="P204:Q204"/>
    <mergeCell ref="R204:S204"/>
    <mergeCell ref="T204:U204"/>
    <mergeCell ref="A203:C203"/>
    <mergeCell ref="J203:K203"/>
    <mergeCell ref="L203:M203"/>
    <mergeCell ref="N203:O203"/>
    <mergeCell ref="P203:Q203"/>
    <mergeCell ref="R203:S203"/>
    <mergeCell ref="T205:U205"/>
    <mergeCell ref="A206:C206"/>
    <mergeCell ref="J206:K206"/>
    <mergeCell ref="L206:M206"/>
    <mergeCell ref="N206:O206"/>
    <mergeCell ref="P206:Q206"/>
    <mergeCell ref="R206:S206"/>
    <mergeCell ref="T206:U206"/>
    <mergeCell ref="A205:C205"/>
    <mergeCell ref="J205:K205"/>
    <mergeCell ref="L205:M205"/>
    <mergeCell ref="N205:O205"/>
    <mergeCell ref="P205:Q205"/>
    <mergeCell ref="R205:S205"/>
    <mergeCell ref="T199:U199"/>
    <mergeCell ref="A200:C200"/>
    <mergeCell ref="J200:K200"/>
    <mergeCell ref="L200:M200"/>
    <mergeCell ref="N200:O200"/>
    <mergeCell ref="P200:Q200"/>
    <mergeCell ref="R200:S200"/>
    <mergeCell ref="T200:U200"/>
    <mergeCell ref="A199:C199"/>
    <mergeCell ref="J199:K199"/>
    <mergeCell ref="L199:M199"/>
    <mergeCell ref="N199:O199"/>
    <mergeCell ref="P199:Q199"/>
    <mergeCell ref="R199:S199"/>
    <mergeCell ref="T201:U201"/>
    <mergeCell ref="A202:C202"/>
    <mergeCell ref="J202:K202"/>
    <mergeCell ref="L202:M202"/>
    <mergeCell ref="N202:O202"/>
    <mergeCell ref="P202:Q202"/>
    <mergeCell ref="R202:S202"/>
    <mergeCell ref="T202:U202"/>
    <mergeCell ref="A201:C201"/>
    <mergeCell ref="J201:K201"/>
    <mergeCell ref="L201:M201"/>
    <mergeCell ref="N201:O201"/>
    <mergeCell ref="P201:Q201"/>
    <mergeCell ref="R201:S201"/>
    <mergeCell ref="T195:U195"/>
    <mergeCell ref="A196:C196"/>
    <mergeCell ref="J196:K196"/>
    <mergeCell ref="L196:M196"/>
    <mergeCell ref="N196:O196"/>
    <mergeCell ref="P196:Q196"/>
    <mergeCell ref="R196:S196"/>
    <mergeCell ref="T196:U196"/>
    <mergeCell ref="A195:C195"/>
    <mergeCell ref="J195:K195"/>
    <mergeCell ref="L195:M195"/>
    <mergeCell ref="N195:O195"/>
    <mergeCell ref="P195:Q195"/>
    <mergeCell ref="R195:S195"/>
    <mergeCell ref="T197:U197"/>
    <mergeCell ref="A198:C198"/>
    <mergeCell ref="J198:K198"/>
    <mergeCell ref="L198:M198"/>
    <mergeCell ref="N198:O198"/>
    <mergeCell ref="P198:Q198"/>
    <mergeCell ref="R198:S198"/>
    <mergeCell ref="T198:U198"/>
    <mergeCell ref="A197:C197"/>
    <mergeCell ref="J197:K197"/>
    <mergeCell ref="L197:M197"/>
    <mergeCell ref="N197:O197"/>
    <mergeCell ref="P197:Q197"/>
    <mergeCell ref="R197:S197"/>
    <mergeCell ref="T191:U191"/>
    <mergeCell ref="A192:C192"/>
    <mergeCell ref="J192:K192"/>
    <mergeCell ref="L192:M192"/>
    <mergeCell ref="N192:O192"/>
    <mergeCell ref="P192:Q192"/>
    <mergeCell ref="R192:S192"/>
    <mergeCell ref="T192:U192"/>
    <mergeCell ref="A191:C191"/>
    <mergeCell ref="J191:K191"/>
    <mergeCell ref="L191:M191"/>
    <mergeCell ref="N191:O191"/>
    <mergeCell ref="P191:Q191"/>
    <mergeCell ref="R191:S191"/>
    <mergeCell ref="T193:U193"/>
    <mergeCell ref="A194:C194"/>
    <mergeCell ref="J194:K194"/>
    <mergeCell ref="L194:M194"/>
    <mergeCell ref="N194:O194"/>
    <mergeCell ref="P194:Q194"/>
    <mergeCell ref="R194:S194"/>
    <mergeCell ref="T194:U194"/>
    <mergeCell ref="A193:C193"/>
    <mergeCell ref="J193:K193"/>
    <mergeCell ref="L193:M193"/>
    <mergeCell ref="N193:O193"/>
    <mergeCell ref="P193:Q193"/>
    <mergeCell ref="R193:S193"/>
    <mergeCell ref="S181:U183"/>
    <mergeCell ref="P184:R186"/>
    <mergeCell ref="S184:U186"/>
    <mergeCell ref="T189:U189"/>
    <mergeCell ref="A190:C190"/>
    <mergeCell ref="J190:K190"/>
    <mergeCell ref="L190:M190"/>
    <mergeCell ref="N190:O190"/>
    <mergeCell ref="P190:Q190"/>
    <mergeCell ref="R190:S190"/>
    <mergeCell ref="T190:U190"/>
    <mergeCell ref="A189:C189"/>
    <mergeCell ref="J189:K189"/>
    <mergeCell ref="L189:M189"/>
    <mergeCell ref="N189:O189"/>
    <mergeCell ref="P189:Q189"/>
    <mergeCell ref="R189:S189"/>
    <mergeCell ref="P172:Q172"/>
    <mergeCell ref="A173:G185"/>
    <mergeCell ref="H173:O185"/>
    <mergeCell ref="P175:R177"/>
    <mergeCell ref="A166:C166"/>
    <mergeCell ref="J166:K166"/>
    <mergeCell ref="L166:M166"/>
    <mergeCell ref="A167:C167"/>
    <mergeCell ref="J167:K167"/>
    <mergeCell ref="L167:M167"/>
    <mergeCell ref="P187:Q188"/>
    <mergeCell ref="R187:S188"/>
    <mergeCell ref="T187:U188"/>
    <mergeCell ref="A188:C188"/>
    <mergeCell ref="A170:C170"/>
    <mergeCell ref="D170:O170"/>
    <mergeCell ref="A171:C171"/>
    <mergeCell ref="D171:O171"/>
    <mergeCell ref="A172:F172"/>
    <mergeCell ref="H172:O172"/>
    <mergeCell ref="A186:O186"/>
    <mergeCell ref="A187:D187"/>
    <mergeCell ref="E187:E188"/>
    <mergeCell ref="F187:H187"/>
    <mergeCell ref="I187:I188"/>
    <mergeCell ref="J187:K188"/>
    <mergeCell ref="L187:M188"/>
    <mergeCell ref="N187:O188"/>
    <mergeCell ref="S175:U177"/>
    <mergeCell ref="P178:R180"/>
    <mergeCell ref="S178:U180"/>
    <mergeCell ref="P181:R183"/>
    <mergeCell ref="A165:C165"/>
    <mergeCell ref="J165:K165"/>
    <mergeCell ref="L165:M165"/>
    <mergeCell ref="A160:C160"/>
    <mergeCell ref="J160:K160"/>
    <mergeCell ref="L160:M160"/>
    <mergeCell ref="A161:C161"/>
    <mergeCell ref="J161:K161"/>
    <mergeCell ref="L161:M161"/>
    <mergeCell ref="A162:C162"/>
    <mergeCell ref="A168:D168"/>
    <mergeCell ref="F168:H168"/>
    <mergeCell ref="J168:K168"/>
    <mergeCell ref="L168:M168"/>
    <mergeCell ref="A163:C163"/>
    <mergeCell ref="J163:K163"/>
    <mergeCell ref="L163:M163"/>
    <mergeCell ref="A164:C164"/>
    <mergeCell ref="J164:K164"/>
    <mergeCell ref="L164:M164"/>
    <mergeCell ref="L159:M159"/>
    <mergeCell ref="A154:C154"/>
    <mergeCell ref="J154:K154"/>
    <mergeCell ref="L154:M154"/>
    <mergeCell ref="A155:C155"/>
    <mergeCell ref="J155:K155"/>
    <mergeCell ref="L155:M155"/>
    <mergeCell ref="A156:C156"/>
    <mergeCell ref="J156:K156"/>
    <mergeCell ref="L156:M156"/>
    <mergeCell ref="J162:K162"/>
    <mergeCell ref="L162:M162"/>
    <mergeCell ref="A157:C157"/>
    <mergeCell ref="J157:K157"/>
    <mergeCell ref="L157:M157"/>
    <mergeCell ref="A158:C158"/>
    <mergeCell ref="J158:K158"/>
    <mergeCell ref="L158:M158"/>
    <mergeCell ref="A159:C159"/>
    <mergeCell ref="J159:K159"/>
    <mergeCell ref="A147:C147"/>
    <mergeCell ref="J147:K147"/>
    <mergeCell ref="A153:C153"/>
    <mergeCell ref="J153:K153"/>
    <mergeCell ref="L153:M153"/>
    <mergeCell ref="A148:C148"/>
    <mergeCell ref="J148:K148"/>
    <mergeCell ref="L148:M148"/>
    <mergeCell ref="A149:C149"/>
    <mergeCell ref="J149:K149"/>
    <mergeCell ref="L149:M149"/>
    <mergeCell ref="A150:C150"/>
    <mergeCell ref="A151:C151"/>
    <mergeCell ref="J151:K151"/>
    <mergeCell ref="L151:M151"/>
    <mergeCell ref="A152:C152"/>
    <mergeCell ref="J152:K152"/>
    <mergeCell ref="L152:M152"/>
    <mergeCell ref="N167:O167"/>
    <mergeCell ref="P167:Q167"/>
    <mergeCell ref="R167:S167"/>
    <mergeCell ref="T167:U167"/>
    <mergeCell ref="N168:O168"/>
    <mergeCell ref="P168:Q168"/>
    <mergeCell ref="R168:S168"/>
    <mergeCell ref="P130:Q130"/>
    <mergeCell ref="A131:G143"/>
    <mergeCell ref="H131:O143"/>
    <mergeCell ref="P133:R135"/>
    <mergeCell ref="P136:R138"/>
    <mergeCell ref="P139:R141"/>
    <mergeCell ref="P142:R144"/>
    <mergeCell ref="A144:O144"/>
    <mergeCell ref="L147:M147"/>
    <mergeCell ref="A128:C128"/>
    <mergeCell ref="D128:O128"/>
    <mergeCell ref="A129:C129"/>
    <mergeCell ref="D129:O129"/>
    <mergeCell ref="A130:F130"/>
    <mergeCell ref="H130:O130"/>
    <mergeCell ref="N147:O147"/>
    <mergeCell ref="I145:I146"/>
    <mergeCell ref="N145:O146"/>
    <mergeCell ref="J150:K150"/>
    <mergeCell ref="L150:M150"/>
    <mergeCell ref="A145:D145"/>
    <mergeCell ref="E145:E146"/>
    <mergeCell ref="F145:H145"/>
    <mergeCell ref="J145:K146"/>
    <mergeCell ref="L145:M146"/>
    <mergeCell ref="N162:O162"/>
    <mergeCell ref="P162:Q162"/>
    <mergeCell ref="R162:S162"/>
    <mergeCell ref="T162:U162"/>
    <mergeCell ref="N163:O163"/>
    <mergeCell ref="P163:Q163"/>
    <mergeCell ref="R163:S163"/>
    <mergeCell ref="T163:U163"/>
    <mergeCell ref="N164:O164"/>
    <mergeCell ref="P164:Q164"/>
    <mergeCell ref="R164:S164"/>
    <mergeCell ref="T164:U164"/>
    <mergeCell ref="N165:O165"/>
    <mergeCell ref="P165:Q165"/>
    <mergeCell ref="R165:S165"/>
    <mergeCell ref="T165:U165"/>
    <mergeCell ref="N166:O166"/>
    <mergeCell ref="P166:Q166"/>
    <mergeCell ref="R166:S166"/>
    <mergeCell ref="T166:U166"/>
    <mergeCell ref="N157:O157"/>
    <mergeCell ref="P157:Q157"/>
    <mergeCell ref="R157:S157"/>
    <mergeCell ref="T157:U157"/>
    <mergeCell ref="N158:O158"/>
    <mergeCell ref="P158:Q158"/>
    <mergeCell ref="R158:S158"/>
    <mergeCell ref="T158:U158"/>
    <mergeCell ref="N159:O159"/>
    <mergeCell ref="P159:Q159"/>
    <mergeCell ref="R159:S159"/>
    <mergeCell ref="T159:U159"/>
    <mergeCell ref="N160:O160"/>
    <mergeCell ref="P160:Q160"/>
    <mergeCell ref="R160:S160"/>
    <mergeCell ref="T160:U160"/>
    <mergeCell ref="N161:O161"/>
    <mergeCell ref="P161:Q161"/>
    <mergeCell ref="R161:S161"/>
    <mergeCell ref="T161:U161"/>
    <mergeCell ref="N152:O152"/>
    <mergeCell ref="P152:Q152"/>
    <mergeCell ref="R152:S152"/>
    <mergeCell ref="T152:U152"/>
    <mergeCell ref="N153:O153"/>
    <mergeCell ref="P153:Q153"/>
    <mergeCell ref="R153:S153"/>
    <mergeCell ref="T153:U153"/>
    <mergeCell ref="N154:O154"/>
    <mergeCell ref="P154:Q154"/>
    <mergeCell ref="R154:S154"/>
    <mergeCell ref="T154:U154"/>
    <mergeCell ref="N155:O155"/>
    <mergeCell ref="P155:Q155"/>
    <mergeCell ref="R155:S155"/>
    <mergeCell ref="T155:U155"/>
    <mergeCell ref="N156:O156"/>
    <mergeCell ref="P156:Q156"/>
    <mergeCell ref="R156:S156"/>
    <mergeCell ref="T156:U156"/>
    <mergeCell ref="P147:Q147"/>
    <mergeCell ref="R147:S147"/>
    <mergeCell ref="T147:U147"/>
    <mergeCell ref="N148:O148"/>
    <mergeCell ref="P148:Q148"/>
    <mergeCell ref="R148:S148"/>
    <mergeCell ref="T148:U148"/>
    <mergeCell ref="N149:O149"/>
    <mergeCell ref="P149:Q149"/>
    <mergeCell ref="R149:S149"/>
    <mergeCell ref="T149:U149"/>
    <mergeCell ref="N150:O150"/>
    <mergeCell ref="P150:Q150"/>
    <mergeCell ref="R150:S150"/>
    <mergeCell ref="T150:U150"/>
    <mergeCell ref="N151:O151"/>
    <mergeCell ref="P151:Q151"/>
    <mergeCell ref="R151:S151"/>
    <mergeCell ref="T151:U151"/>
    <mergeCell ref="A1:C1"/>
    <mergeCell ref="D1:O1"/>
    <mergeCell ref="A2:C2"/>
    <mergeCell ref="D2:O2"/>
    <mergeCell ref="A3:F3"/>
    <mergeCell ref="H3:O3"/>
    <mergeCell ref="P3:Q3"/>
    <mergeCell ref="A4:G16"/>
    <mergeCell ref="H4:O16"/>
    <mergeCell ref="P15:R17"/>
    <mergeCell ref="S15:U17"/>
    <mergeCell ref="A17:O17"/>
    <mergeCell ref="P145:Q146"/>
    <mergeCell ref="R145:S146"/>
    <mergeCell ref="T145:U146"/>
    <mergeCell ref="S133:U135"/>
    <mergeCell ref="S136:U138"/>
    <mergeCell ref="S139:U141"/>
    <mergeCell ref="S142:U144"/>
    <mergeCell ref="A146:C146"/>
    <mergeCell ref="R20:S20"/>
    <mergeCell ref="T20:U20"/>
    <mergeCell ref="A21:C21"/>
    <mergeCell ref="J21:K21"/>
    <mergeCell ref="L21:M21"/>
    <mergeCell ref="N21:O21"/>
    <mergeCell ref="P21:Q21"/>
    <mergeCell ref="R21:S21"/>
    <mergeCell ref="T21:U21"/>
    <mergeCell ref="A18:D18"/>
    <mergeCell ref="E18:E19"/>
    <mergeCell ref="F18:H18"/>
    <mergeCell ref="I18:I19"/>
    <mergeCell ref="J18:K19"/>
    <mergeCell ref="L18:M19"/>
    <mergeCell ref="N18:O19"/>
    <mergeCell ref="P18:Q19"/>
    <mergeCell ref="R18:S19"/>
    <mergeCell ref="T18:U19"/>
    <mergeCell ref="A19:C19"/>
    <mergeCell ref="A20:C20"/>
    <mergeCell ref="J20:K20"/>
    <mergeCell ref="L20:M20"/>
    <mergeCell ref="N20:O20"/>
    <mergeCell ref="P20:Q20"/>
    <mergeCell ref="R25:S25"/>
    <mergeCell ref="T25:U25"/>
    <mergeCell ref="A24:C24"/>
    <mergeCell ref="J24:K24"/>
    <mergeCell ref="L24:M24"/>
    <mergeCell ref="N24:O24"/>
    <mergeCell ref="P24:Q24"/>
    <mergeCell ref="R24:S24"/>
    <mergeCell ref="L22:M22"/>
    <mergeCell ref="N22:O22"/>
    <mergeCell ref="P22:Q22"/>
    <mergeCell ref="R22:S22"/>
    <mergeCell ref="T24:U24"/>
    <mergeCell ref="A25:C25"/>
    <mergeCell ref="J25:K25"/>
    <mergeCell ref="L25:M25"/>
    <mergeCell ref="N25:O25"/>
    <mergeCell ref="P25:Q25"/>
    <mergeCell ref="T22:U22"/>
    <mergeCell ref="A23:C23"/>
    <mergeCell ref="J23:K23"/>
    <mergeCell ref="L23:M23"/>
    <mergeCell ref="N23:O23"/>
    <mergeCell ref="P23:Q23"/>
    <mergeCell ref="R23:S23"/>
    <mergeCell ref="T23:U23"/>
    <mergeCell ref="A22:C22"/>
    <mergeCell ref="J22:K22"/>
    <mergeCell ref="R29:S29"/>
    <mergeCell ref="T29:U29"/>
    <mergeCell ref="A28:C28"/>
    <mergeCell ref="J28:K28"/>
    <mergeCell ref="L28:M28"/>
    <mergeCell ref="N28:O28"/>
    <mergeCell ref="P28:Q28"/>
    <mergeCell ref="R28:S28"/>
    <mergeCell ref="L26:M26"/>
    <mergeCell ref="N26:O26"/>
    <mergeCell ref="P26:Q26"/>
    <mergeCell ref="R26:S26"/>
    <mergeCell ref="T28:U28"/>
    <mergeCell ref="A29:C29"/>
    <mergeCell ref="J29:K29"/>
    <mergeCell ref="L29:M29"/>
    <mergeCell ref="N29:O29"/>
    <mergeCell ref="P29:Q29"/>
    <mergeCell ref="T26:U26"/>
    <mergeCell ref="A27:C27"/>
    <mergeCell ref="J27:K27"/>
    <mergeCell ref="L27:M27"/>
    <mergeCell ref="N27:O27"/>
    <mergeCell ref="P27:Q27"/>
    <mergeCell ref="R27:S27"/>
    <mergeCell ref="T27:U27"/>
    <mergeCell ref="A26:C26"/>
    <mergeCell ref="J26:K26"/>
    <mergeCell ref="R33:S33"/>
    <mergeCell ref="T33:U33"/>
    <mergeCell ref="A32:C32"/>
    <mergeCell ref="J32:K32"/>
    <mergeCell ref="L32:M32"/>
    <mergeCell ref="N32:O32"/>
    <mergeCell ref="P32:Q32"/>
    <mergeCell ref="R32:S32"/>
    <mergeCell ref="L30:M30"/>
    <mergeCell ref="N30:O30"/>
    <mergeCell ref="P30:Q30"/>
    <mergeCell ref="R30:S30"/>
    <mergeCell ref="T32:U32"/>
    <mergeCell ref="A33:C33"/>
    <mergeCell ref="J33:K33"/>
    <mergeCell ref="L33:M33"/>
    <mergeCell ref="N33:O33"/>
    <mergeCell ref="P33:Q33"/>
    <mergeCell ref="T30:U30"/>
    <mergeCell ref="A31:C31"/>
    <mergeCell ref="J31:K31"/>
    <mergeCell ref="L31:M31"/>
    <mergeCell ref="N31:O31"/>
    <mergeCell ref="P31:Q31"/>
    <mergeCell ref="R31:S31"/>
    <mergeCell ref="T31:U31"/>
    <mergeCell ref="A30:C30"/>
    <mergeCell ref="J30:K30"/>
    <mergeCell ref="A36:C36"/>
    <mergeCell ref="J36:K36"/>
    <mergeCell ref="L36:M36"/>
    <mergeCell ref="N36:O36"/>
    <mergeCell ref="P36:Q36"/>
    <mergeCell ref="R36:S36"/>
    <mergeCell ref="L34:M34"/>
    <mergeCell ref="N34:O34"/>
    <mergeCell ref="P34:Q34"/>
    <mergeCell ref="R34:S34"/>
    <mergeCell ref="T36:U36"/>
    <mergeCell ref="A37:C37"/>
    <mergeCell ref="J37:K37"/>
    <mergeCell ref="L37:M37"/>
    <mergeCell ref="N37:O37"/>
    <mergeCell ref="P37:Q37"/>
    <mergeCell ref="T34:U34"/>
    <mergeCell ref="A35:C35"/>
    <mergeCell ref="J35:K35"/>
    <mergeCell ref="L35:M35"/>
    <mergeCell ref="N35:O35"/>
    <mergeCell ref="P35:Q35"/>
    <mergeCell ref="R35:S35"/>
    <mergeCell ref="T35:U35"/>
    <mergeCell ref="A34:C34"/>
    <mergeCell ref="J34:K34"/>
    <mergeCell ref="T40:U40"/>
    <mergeCell ref="A41:D41"/>
    <mergeCell ref="F41:H41"/>
    <mergeCell ref="J41:K41"/>
    <mergeCell ref="L41:M41"/>
    <mergeCell ref="N41:O41"/>
    <mergeCell ref="T38:U38"/>
    <mergeCell ref="A39:C39"/>
    <mergeCell ref="J39:K39"/>
    <mergeCell ref="L39:M39"/>
    <mergeCell ref="N39:O39"/>
    <mergeCell ref="P39:Q39"/>
    <mergeCell ref="R39:S39"/>
    <mergeCell ref="T39:U39"/>
    <mergeCell ref="A38:C38"/>
    <mergeCell ref="J38:K38"/>
    <mergeCell ref="R37:S37"/>
    <mergeCell ref="T37:U37"/>
    <mergeCell ref="A44:C44"/>
    <mergeCell ref="D44:O44"/>
    <mergeCell ref="A45:C45"/>
    <mergeCell ref="D45:O45"/>
    <mergeCell ref="A46:F46"/>
    <mergeCell ref="H46:O46"/>
    <mergeCell ref="P41:Q41"/>
    <mergeCell ref="R41:S41"/>
    <mergeCell ref="A40:C40"/>
    <mergeCell ref="J40:K40"/>
    <mergeCell ref="L40:M40"/>
    <mergeCell ref="N40:O40"/>
    <mergeCell ref="P40:Q40"/>
    <mergeCell ref="R40:S40"/>
    <mergeCell ref="L38:M38"/>
    <mergeCell ref="N38:O38"/>
    <mergeCell ref="P38:Q38"/>
    <mergeCell ref="R38:S38"/>
    <mergeCell ref="N61:O62"/>
    <mergeCell ref="P61:Q62"/>
    <mergeCell ref="R61:S62"/>
    <mergeCell ref="T61:U62"/>
    <mergeCell ref="A62:C62"/>
    <mergeCell ref="A63:C63"/>
    <mergeCell ref="J63:K63"/>
    <mergeCell ref="L63:M63"/>
    <mergeCell ref="N63:O63"/>
    <mergeCell ref="P63:Q63"/>
    <mergeCell ref="A61:D61"/>
    <mergeCell ref="E61:E62"/>
    <mergeCell ref="F61:H61"/>
    <mergeCell ref="I61:I62"/>
    <mergeCell ref="J61:K62"/>
    <mergeCell ref="L61:M62"/>
    <mergeCell ref="P46:Q46"/>
    <mergeCell ref="A47:G59"/>
    <mergeCell ref="H47:O59"/>
    <mergeCell ref="P58:R60"/>
    <mergeCell ref="S58:U60"/>
    <mergeCell ref="A60:O60"/>
    <mergeCell ref="T65:U65"/>
    <mergeCell ref="A66:C66"/>
    <mergeCell ref="J66:K66"/>
    <mergeCell ref="L66:M66"/>
    <mergeCell ref="N66:O66"/>
    <mergeCell ref="P66:Q66"/>
    <mergeCell ref="R66:S66"/>
    <mergeCell ref="T66:U66"/>
    <mergeCell ref="A65:C65"/>
    <mergeCell ref="J65:K65"/>
    <mergeCell ref="L65:M65"/>
    <mergeCell ref="N65:O65"/>
    <mergeCell ref="P65:Q65"/>
    <mergeCell ref="R65:S65"/>
    <mergeCell ref="R63:S63"/>
    <mergeCell ref="T63:U63"/>
    <mergeCell ref="A64:C64"/>
    <mergeCell ref="J64:K64"/>
    <mergeCell ref="L64:M64"/>
    <mergeCell ref="N64:O64"/>
    <mergeCell ref="P64:Q64"/>
    <mergeCell ref="R64:S64"/>
    <mergeCell ref="T64:U64"/>
    <mergeCell ref="T69:U69"/>
    <mergeCell ref="A70:C70"/>
    <mergeCell ref="J70:K70"/>
    <mergeCell ref="L70:M70"/>
    <mergeCell ref="N70:O70"/>
    <mergeCell ref="P70:Q70"/>
    <mergeCell ref="R70:S70"/>
    <mergeCell ref="T70:U70"/>
    <mergeCell ref="A69:C69"/>
    <mergeCell ref="J69:K69"/>
    <mergeCell ref="L69:M69"/>
    <mergeCell ref="N69:O69"/>
    <mergeCell ref="P69:Q69"/>
    <mergeCell ref="R69:S69"/>
    <mergeCell ref="T67:U67"/>
    <mergeCell ref="A68:C68"/>
    <mergeCell ref="J68:K68"/>
    <mergeCell ref="L68:M68"/>
    <mergeCell ref="N68:O68"/>
    <mergeCell ref="P68:Q68"/>
    <mergeCell ref="R68:S68"/>
    <mergeCell ref="T68:U68"/>
    <mergeCell ref="A67:C67"/>
    <mergeCell ref="J67:K67"/>
    <mergeCell ref="L67:M67"/>
    <mergeCell ref="N67:O67"/>
    <mergeCell ref="P67:Q67"/>
    <mergeCell ref="R67:S67"/>
    <mergeCell ref="T73:U73"/>
    <mergeCell ref="A74:C74"/>
    <mergeCell ref="J74:K74"/>
    <mergeCell ref="L74:M74"/>
    <mergeCell ref="N74:O74"/>
    <mergeCell ref="P74:Q74"/>
    <mergeCell ref="R74:S74"/>
    <mergeCell ref="T74:U74"/>
    <mergeCell ref="A73:C73"/>
    <mergeCell ref="J73:K73"/>
    <mergeCell ref="L73:M73"/>
    <mergeCell ref="N73:O73"/>
    <mergeCell ref="P73:Q73"/>
    <mergeCell ref="R73:S73"/>
    <mergeCell ref="T71:U71"/>
    <mergeCell ref="A72:C72"/>
    <mergeCell ref="J72:K72"/>
    <mergeCell ref="L72:M72"/>
    <mergeCell ref="N72:O72"/>
    <mergeCell ref="P72:Q72"/>
    <mergeCell ref="R72:S72"/>
    <mergeCell ref="T72:U72"/>
    <mergeCell ref="A71:C71"/>
    <mergeCell ref="J71:K71"/>
    <mergeCell ref="L71:M71"/>
    <mergeCell ref="N71:O71"/>
    <mergeCell ref="P71:Q71"/>
    <mergeCell ref="R71:S71"/>
    <mergeCell ref="T77:U77"/>
    <mergeCell ref="A78:C78"/>
    <mergeCell ref="J78:K78"/>
    <mergeCell ref="L78:M78"/>
    <mergeCell ref="N78:O78"/>
    <mergeCell ref="P78:Q78"/>
    <mergeCell ref="R78:S78"/>
    <mergeCell ref="T78:U78"/>
    <mergeCell ref="A77:C77"/>
    <mergeCell ref="J77:K77"/>
    <mergeCell ref="L77:M77"/>
    <mergeCell ref="N77:O77"/>
    <mergeCell ref="P77:Q77"/>
    <mergeCell ref="R77:S77"/>
    <mergeCell ref="T75:U75"/>
    <mergeCell ref="A76:C76"/>
    <mergeCell ref="J76:K76"/>
    <mergeCell ref="L76:M76"/>
    <mergeCell ref="N76:O76"/>
    <mergeCell ref="P76:Q76"/>
    <mergeCell ref="R76:S76"/>
    <mergeCell ref="T76:U76"/>
    <mergeCell ref="A75:C75"/>
    <mergeCell ref="J75:K75"/>
    <mergeCell ref="L75:M75"/>
    <mergeCell ref="N75:O75"/>
    <mergeCell ref="P75:Q75"/>
    <mergeCell ref="R75:S75"/>
    <mergeCell ref="T81:U81"/>
    <mergeCell ref="A82:C82"/>
    <mergeCell ref="J82:K82"/>
    <mergeCell ref="L82:M82"/>
    <mergeCell ref="N82:O82"/>
    <mergeCell ref="P82:Q82"/>
    <mergeCell ref="R82:S82"/>
    <mergeCell ref="T82:U82"/>
    <mergeCell ref="A81:C81"/>
    <mergeCell ref="J81:K81"/>
    <mergeCell ref="L81:M81"/>
    <mergeCell ref="N81:O81"/>
    <mergeCell ref="P81:Q81"/>
    <mergeCell ref="R81:S81"/>
    <mergeCell ref="T79:U79"/>
    <mergeCell ref="A80:C80"/>
    <mergeCell ref="J80:K80"/>
    <mergeCell ref="L80:M80"/>
    <mergeCell ref="N80:O80"/>
    <mergeCell ref="P80:Q80"/>
    <mergeCell ref="R80:S80"/>
    <mergeCell ref="T80:U80"/>
    <mergeCell ref="A79:C79"/>
    <mergeCell ref="J79:K79"/>
    <mergeCell ref="L79:M79"/>
    <mergeCell ref="N79:O79"/>
    <mergeCell ref="P79:Q79"/>
    <mergeCell ref="R79:S79"/>
    <mergeCell ref="P88:Q88"/>
    <mergeCell ref="A89:G101"/>
    <mergeCell ref="H89:O101"/>
    <mergeCell ref="P100:R102"/>
    <mergeCell ref="S100:U102"/>
    <mergeCell ref="A102:O102"/>
    <mergeCell ref="A86:C86"/>
    <mergeCell ref="D86:O86"/>
    <mergeCell ref="A87:C87"/>
    <mergeCell ref="D87:O87"/>
    <mergeCell ref="A88:F88"/>
    <mergeCell ref="H88:O88"/>
    <mergeCell ref="T83:U83"/>
    <mergeCell ref="A84:D84"/>
    <mergeCell ref="F84:H84"/>
    <mergeCell ref="J84:K84"/>
    <mergeCell ref="L84:M84"/>
    <mergeCell ref="N84:O84"/>
    <mergeCell ref="P84:Q84"/>
    <mergeCell ref="R84:S84"/>
    <mergeCell ref="A83:C83"/>
    <mergeCell ref="J83:K83"/>
    <mergeCell ref="L83:M83"/>
    <mergeCell ref="N83:O83"/>
    <mergeCell ref="P83:Q83"/>
    <mergeCell ref="R83:S83"/>
    <mergeCell ref="R105:S105"/>
    <mergeCell ref="T105:U105"/>
    <mergeCell ref="A106:C106"/>
    <mergeCell ref="J106:K106"/>
    <mergeCell ref="L106:M106"/>
    <mergeCell ref="N106:O106"/>
    <mergeCell ref="P106:Q106"/>
    <mergeCell ref="R106:S106"/>
    <mergeCell ref="T106:U106"/>
    <mergeCell ref="N103:O104"/>
    <mergeCell ref="P103:Q104"/>
    <mergeCell ref="R103:S104"/>
    <mergeCell ref="T103:U104"/>
    <mergeCell ref="A104:C104"/>
    <mergeCell ref="A105:C105"/>
    <mergeCell ref="J105:K105"/>
    <mergeCell ref="L105:M105"/>
    <mergeCell ref="N105:O105"/>
    <mergeCell ref="P105:Q105"/>
    <mergeCell ref="A103:D103"/>
    <mergeCell ref="E103:E104"/>
    <mergeCell ref="F103:H103"/>
    <mergeCell ref="I103:I104"/>
    <mergeCell ref="J103:K104"/>
    <mergeCell ref="L103:M104"/>
    <mergeCell ref="T109:U109"/>
    <mergeCell ref="A110:C110"/>
    <mergeCell ref="J110:K110"/>
    <mergeCell ref="L110:M110"/>
    <mergeCell ref="N110:O110"/>
    <mergeCell ref="P110:Q110"/>
    <mergeCell ref="R110:S110"/>
    <mergeCell ref="T110:U110"/>
    <mergeCell ref="A109:C109"/>
    <mergeCell ref="J109:K109"/>
    <mergeCell ref="L109:M109"/>
    <mergeCell ref="N109:O109"/>
    <mergeCell ref="P109:Q109"/>
    <mergeCell ref="R109:S109"/>
    <mergeCell ref="T107:U107"/>
    <mergeCell ref="A108:C108"/>
    <mergeCell ref="J108:K108"/>
    <mergeCell ref="L108:M108"/>
    <mergeCell ref="N108:O108"/>
    <mergeCell ref="P108:Q108"/>
    <mergeCell ref="R108:S108"/>
    <mergeCell ref="T108:U108"/>
    <mergeCell ref="A107:C107"/>
    <mergeCell ref="J107:K107"/>
    <mergeCell ref="L107:M107"/>
    <mergeCell ref="N107:O107"/>
    <mergeCell ref="P107:Q107"/>
    <mergeCell ref="R107:S107"/>
    <mergeCell ref="T113:U113"/>
    <mergeCell ref="A114:C114"/>
    <mergeCell ref="J114:K114"/>
    <mergeCell ref="L114:M114"/>
    <mergeCell ref="N114:O114"/>
    <mergeCell ref="P114:Q114"/>
    <mergeCell ref="R114:S114"/>
    <mergeCell ref="T114:U114"/>
    <mergeCell ref="A113:C113"/>
    <mergeCell ref="J113:K113"/>
    <mergeCell ref="L113:M113"/>
    <mergeCell ref="N113:O113"/>
    <mergeCell ref="P113:Q113"/>
    <mergeCell ref="R113:S113"/>
    <mergeCell ref="T111:U111"/>
    <mergeCell ref="A112:C112"/>
    <mergeCell ref="J112:K112"/>
    <mergeCell ref="L112:M112"/>
    <mergeCell ref="N112:O112"/>
    <mergeCell ref="P112:Q112"/>
    <mergeCell ref="R112:S112"/>
    <mergeCell ref="T112:U112"/>
    <mergeCell ref="A111:C111"/>
    <mergeCell ref="J111:K111"/>
    <mergeCell ref="L111:M111"/>
    <mergeCell ref="N111:O111"/>
    <mergeCell ref="P111:Q111"/>
    <mergeCell ref="R111:S111"/>
    <mergeCell ref="T117:U117"/>
    <mergeCell ref="A118:C118"/>
    <mergeCell ref="J118:K118"/>
    <mergeCell ref="L118:M118"/>
    <mergeCell ref="N118:O118"/>
    <mergeCell ref="P118:Q118"/>
    <mergeCell ref="R118:S118"/>
    <mergeCell ref="T118:U118"/>
    <mergeCell ref="A117:C117"/>
    <mergeCell ref="J117:K117"/>
    <mergeCell ref="L117:M117"/>
    <mergeCell ref="N117:O117"/>
    <mergeCell ref="P117:Q117"/>
    <mergeCell ref="R117:S117"/>
    <mergeCell ref="T115:U115"/>
    <mergeCell ref="A116:C116"/>
    <mergeCell ref="J116:K116"/>
    <mergeCell ref="L116:M116"/>
    <mergeCell ref="N116:O116"/>
    <mergeCell ref="P116:Q116"/>
    <mergeCell ref="R116:S116"/>
    <mergeCell ref="T116:U116"/>
    <mergeCell ref="A115:C115"/>
    <mergeCell ref="J115:K115"/>
    <mergeCell ref="L115:M115"/>
    <mergeCell ref="N115:O115"/>
    <mergeCell ref="P115:Q115"/>
    <mergeCell ref="R115:S115"/>
    <mergeCell ref="T121:U121"/>
    <mergeCell ref="A122:C122"/>
    <mergeCell ref="J122:K122"/>
    <mergeCell ref="L122:M122"/>
    <mergeCell ref="N122:O122"/>
    <mergeCell ref="P122:Q122"/>
    <mergeCell ref="R122:S122"/>
    <mergeCell ref="T122:U122"/>
    <mergeCell ref="A121:C121"/>
    <mergeCell ref="J121:K121"/>
    <mergeCell ref="L121:M121"/>
    <mergeCell ref="N121:O121"/>
    <mergeCell ref="P121:Q121"/>
    <mergeCell ref="R121:S121"/>
    <mergeCell ref="T119:U119"/>
    <mergeCell ref="A120:C120"/>
    <mergeCell ref="J120:K120"/>
    <mergeCell ref="L120:M120"/>
    <mergeCell ref="N120:O120"/>
    <mergeCell ref="P120:Q120"/>
    <mergeCell ref="R120:S120"/>
    <mergeCell ref="T120:U120"/>
    <mergeCell ref="A119:C119"/>
    <mergeCell ref="J119:K119"/>
    <mergeCell ref="L119:M119"/>
    <mergeCell ref="N119:O119"/>
    <mergeCell ref="P119:Q119"/>
    <mergeCell ref="R119:S119"/>
    <mergeCell ref="R126:S126"/>
    <mergeCell ref="T126:U126"/>
    <mergeCell ref="A125:C125"/>
    <mergeCell ref="A126:D126"/>
    <mergeCell ref="F126:H126"/>
    <mergeCell ref="J126:K126"/>
    <mergeCell ref="L126:M126"/>
    <mergeCell ref="N126:O126"/>
    <mergeCell ref="P126:Q126"/>
    <mergeCell ref="J125:K125"/>
    <mergeCell ref="L125:M125"/>
    <mergeCell ref="N125:O125"/>
    <mergeCell ref="P125:Q125"/>
    <mergeCell ref="R125:S125"/>
    <mergeCell ref="T123:U123"/>
    <mergeCell ref="T124:U124"/>
    <mergeCell ref="T125:U125"/>
    <mergeCell ref="A124:C124"/>
    <mergeCell ref="J124:K124"/>
    <mergeCell ref="L124:M124"/>
    <mergeCell ref="N124:O124"/>
    <mergeCell ref="P124:Q124"/>
    <mergeCell ref="R124:S124"/>
    <mergeCell ref="A123:C123"/>
    <mergeCell ref="J123:K123"/>
    <mergeCell ref="L123:M123"/>
    <mergeCell ref="N123:O123"/>
    <mergeCell ref="P123:Q123"/>
    <mergeCell ref="R123:S123"/>
  </mergeCells>
  <dataValidations count="2">
    <dataValidation type="list" allowBlank="1" showInputMessage="1" showErrorMessage="1" errorTitle="Ошибка!!!" error="Значения Вы можете выбирать только из списка!" promptTitle="Подсказка" prompt="Выбирите из списка" sqref="A63:C63">
      <formula1>$B$7:$B$94</formula1>
    </dataValidation>
    <dataValidation type="list" allowBlank="1" showInputMessage="1" showErrorMessage="1" errorTitle="Ошибка!!!" error="Значения Вы можете выбирать только из списка!" promptTitle="Подсказка" prompt="Выбирите из списка" sqref="A64:C83">
      <formula1>$B$6:$B$186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00B050"/>
  </sheetPr>
  <dimension ref="A1:H107"/>
  <sheetViews>
    <sheetView zoomScaleNormal="100" workbookViewId="0">
      <selection activeCell="F6" sqref="F6"/>
    </sheetView>
  </sheetViews>
  <sheetFormatPr defaultRowHeight="15" x14ac:dyDescent="0.25"/>
  <cols>
    <col min="2" max="2" width="29.42578125" bestFit="1" customWidth="1"/>
    <col min="4" max="4" width="9.7109375" bestFit="1" customWidth="1"/>
    <col min="5" max="5" width="9.7109375" customWidth="1"/>
    <col min="6" max="6" width="9.140625" customWidth="1"/>
    <col min="7" max="7" width="9.28515625" customWidth="1"/>
    <col min="8" max="8" width="13.5703125" customWidth="1"/>
  </cols>
  <sheetData>
    <row r="1" spans="1:8" x14ac:dyDescent="0.25">
      <c r="F1" s="82" t="s">
        <v>107</v>
      </c>
      <c r="G1" s="82"/>
    </row>
    <row r="2" spans="1:8" x14ac:dyDescent="0.25">
      <c r="B2" s="18" t="s">
        <v>17</v>
      </c>
      <c r="C2" s="19" t="s">
        <v>26</v>
      </c>
      <c r="D2" s="19" t="s">
        <v>27</v>
      </c>
      <c r="E2" s="19" t="s">
        <v>142</v>
      </c>
      <c r="F2" t="s">
        <v>108</v>
      </c>
      <c r="G2" t="s">
        <v>109</v>
      </c>
    </row>
    <row r="3" spans="1:8" ht="15" customHeight="1" x14ac:dyDescent="0.25">
      <c r="A3" s="25"/>
      <c r="B3" s="26" t="s">
        <v>128</v>
      </c>
      <c r="C3" s="27" t="s">
        <v>18</v>
      </c>
      <c r="D3" s="34">
        <v>19</v>
      </c>
      <c r="E3" s="28"/>
      <c r="F3" s="25"/>
      <c r="G3" s="25"/>
      <c r="H3" s="25"/>
    </row>
    <row r="4" spans="1:8" ht="15" customHeight="1" x14ac:dyDescent="0.25">
      <c r="A4" s="25"/>
      <c r="B4" s="26" t="s">
        <v>126</v>
      </c>
      <c r="C4" s="27" t="s">
        <v>18</v>
      </c>
      <c r="D4" s="34">
        <v>36</v>
      </c>
      <c r="E4" s="28"/>
      <c r="F4" s="25"/>
      <c r="G4" s="25"/>
      <c r="H4" s="25"/>
    </row>
    <row r="5" spans="1:8" ht="15" customHeight="1" x14ac:dyDescent="0.25">
      <c r="A5" s="25"/>
      <c r="B5" s="26" t="s">
        <v>127</v>
      </c>
      <c r="C5" s="27" t="s">
        <v>18</v>
      </c>
      <c r="D5" s="34">
        <v>46</v>
      </c>
      <c r="E5" s="28"/>
      <c r="F5" s="25"/>
      <c r="G5" s="25"/>
      <c r="H5" s="25"/>
    </row>
    <row r="6" spans="1:8" ht="15" customHeight="1" x14ac:dyDescent="0.25">
      <c r="A6" s="25"/>
      <c r="B6" s="29" t="s">
        <v>29</v>
      </c>
      <c r="C6" s="30" t="s">
        <v>18</v>
      </c>
      <c r="D6" s="34">
        <v>19</v>
      </c>
      <c r="E6" s="28">
        <v>0.28000000000000003</v>
      </c>
      <c r="F6" s="31">
        <v>1</v>
      </c>
      <c r="G6" s="25" t="s">
        <v>110</v>
      </c>
      <c r="H6" s="25"/>
    </row>
    <row r="7" spans="1:8" ht="15" customHeight="1" x14ac:dyDescent="0.25">
      <c r="A7" s="25"/>
      <c r="B7" s="29" t="s">
        <v>30</v>
      </c>
      <c r="C7" s="30" t="s">
        <v>18</v>
      </c>
      <c r="D7" s="34">
        <v>34</v>
      </c>
      <c r="E7" s="28">
        <v>0.5</v>
      </c>
      <c r="F7" s="31">
        <v>1.5</v>
      </c>
      <c r="G7" s="25" t="s">
        <v>111</v>
      </c>
      <c r="H7" s="25"/>
    </row>
    <row r="8" spans="1:8" ht="15" customHeight="1" x14ac:dyDescent="0.25">
      <c r="A8" s="25"/>
      <c r="B8" s="29" t="s">
        <v>31</v>
      </c>
      <c r="C8" s="30" t="s">
        <v>18</v>
      </c>
      <c r="D8" s="34">
        <v>30</v>
      </c>
      <c r="E8" s="28">
        <v>0.78</v>
      </c>
      <c r="F8" s="31">
        <v>2</v>
      </c>
      <c r="G8" s="25" t="s">
        <v>112</v>
      </c>
      <c r="H8" s="25"/>
    </row>
    <row r="9" spans="1:8" ht="15" customHeight="1" x14ac:dyDescent="0.25">
      <c r="A9" s="25"/>
      <c r="B9" s="29" t="s">
        <v>32</v>
      </c>
      <c r="C9" s="30" t="s">
        <v>18</v>
      </c>
      <c r="D9" s="34">
        <v>43</v>
      </c>
      <c r="E9" s="28">
        <v>1.1299999999999999</v>
      </c>
      <c r="F9" s="31">
        <v>2.5</v>
      </c>
      <c r="G9" s="25" t="s">
        <v>113</v>
      </c>
      <c r="H9" s="25"/>
    </row>
    <row r="10" spans="1:8" ht="15" customHeight="1" x14ac:dyDescent="0.25">
      <c r="A10" s="25"/>
      <c r="B10" s="29" t="s">
        <v>33</v>
      </c>
      <c r="C10" s="30" t="s">
        <v>18</v>
      </c>
      <c r="D10" s="34">
        <v>61</v>
      </c>
      <c r="E10" s="28">
        <v>1.54</v>
      </c>
      <c r="F10" s="31">
        <v>3</v>
      </c>
      <c r="G10" s="25" t="s">
        <v>114</v>
      </c>
      <c r="H10" s="25"/>
    </row>
    <row r="11" spans="1:8" ht="15" customHeight="1" x14ac:dyDescent="0.25">
      <c r="A11" s="25"/>
      <c r="B11" s="29" t="s">
        <v>34</v>
      </c>
      <c r="C11" s="30" t="s">
        <v>18</v>
      </c>
      <c r="D11" s="34">
        <v>67</v>
      </c>
      <c r="E11" s="28">
        <v>2.0099999999999998</v>
      </c>
      <c r="F11" s="25"/>
      <c r="G11" s="25"/>
      <c r="H11" s="25"/>
    </row>
    <row r="12" spans="1:8" ht="15" customHeight="1" x14ac:dyDescent="0.25">
      <c r="A12" s="25"/>
      <c r="B12" s="29" t="s">
        <v>35</v>
      </c>
      <c r="C12" s="30" t="s">
        <v>18</v>
      </c>
      <c r="D12" s="34"/>
      <c r="E12" s="28">
        <v>2.54</v>
      </c>
      <c r="F12" s="25"/>
      <c r="G12" s="25"/>
      <c r="H12" s="25"/>
    </row>
    <row r="13" spans="1:8" ht="15" customHeight="1" x14ac:dyDescent="0.25">
      <c r="A13" s="25"/>
      <c r="B13" s="29" t="s">
        <v>36</v>
      </c>
      <c r="C13" s="30" t="s">
        <v>18</v>
      </c>
      <c r="D13" s="34"/>
      <c r="E13" s="28">
        <v>3.14</v>
      </c>
      <c r="F13" s="25"/>
      <c r="G13" s="25"/>
      <c r="H13" s="25"/>
    </row>
    <row r="14" spans="1:8" ht="15" customHeight="1" x14ac:dyDescent="0.25">
      <c r="A14" s="25"/>
      <c r="B14" s="29" t="s">
        <v>37</v>
      </c>
      <c r="C14" s="30" t="s">
        <v>18</v>
      </c>
      <c r="D14" s="34"/>
      <c r="E14" s="28"/>
      <c r="F14" s="25"/>
      <c r="G14" s="25"/>
      <c r="H14" s="25"/>
    </row>
    <row r="15" spans="1:8" ht="15" customHeight="1" x14ac:dyDescent="0.25">
      <c r="A15" s="25"/>
      <c r="B15" s="29" t="s">
        <v>38</v>
      </c>
      <c r="C15" s="30" t="s">
        <v>18</v>
      </c>
      <c r="D15" s="34"/>
      <c r="E15" s="28"/>
      <c r="F15" s="25"/>
      <c r="G15" s="25"/>
      <c r="H15" s="25"/>
    </row>
    <row r="16" spans="1:8" ht="15" customHeight="1" x14ac:dyDescent="0.25">
      <c r="A16" s="25"/>
      <c r="B16" s="29" t="s">
        <v>146</v>
      </c>
      <c r="C16" s="30" t="s">
        <v>18</v>
      </c>
      <c r="D16" s="34">
        <v>9.5</v>
      </c>
      <c r="E16" s="28">
        <v>0.26</v>
      </c>
      <c r="F16" s="25"/>
      <c r="G16" s="25"/>
      <c r="H16" s="25"/>
    </row>
    <row r="17" spans="1:8" ht="15" customHeight="1" x14ac:dyDescent="0.25">
      <c r="A17" s="25"/>
      <c r="B17" s="29" t="s">
        <v>96</v>
      </c>
      <c r="C17" s="30" t="s">
        <v>18</v>
      </c>
      <c r="D17" s="34">
        <v>15</v>
      </c>
      <c r="E17" s="28">
        <v>0.39</v>
      </c>
      <c r="F17" s="25"/>
      <c r="G17" s="25"/>
      <c r="H17" s="25"/>
    </row>
    <row r="18" spans="1:8" ht="15" customHeight="1" x14ac:dyDescent="0.25">
      <c r="A18" s="25"/>
      <c r="B18" s="29" t="s">
        <v>97</v>
      </c>
      <c r="C18" s="30" t="s">
        <v>18</v>
      </c>
      <c r="D18" s="34">
        <v>21</v>
      </c>
      <c r="E18" s="28">
        <v>0.62</v>
      </c>
      <c r="F18" s="25"/>
      <c r="G18" s="25"/>
      <c r="H18" s="25"/>
    </row>
    <row r="19" spans="1:8" ht="15" customHeight="1" x14ac:dyDescent="0.25">
      <c r="A19" s="25"/>
      <c r="B19" s="29" t="s">
        <v>98</v>
      </c>
      <c r="C19" s="30" t="s">
        <v>18</v>
      </c>
      <c r="D19" s="34">
        <v>28</v>
      </c>
      <c r="E19" s="28">
        <v>0.89</v>
      </c>
      <c r="F19" s="25"/>
      <c r="G19" s="25"/>
      <c r="H19" s="25"/>
    </row>
    <row r="20" spans="1:8" ht="15" customHeight="1" x14ac:dyDescent="0.25">
      <c r="A20" s="25"/>
      <c r="B20" s="29" t="s">
        <v>99</v>
      </c>
      <c r="C20" s="30" t="s">
        <v>18</v>
      </c>
      <c r="D20" s="34">
        <v>43</v>
      </c>
      <c r="E20" s="28">
        <v>1.21</v>
      </c>
      <c r="F20" s="25"/>
      <c r="G20" s="25"/>
      <c r="H20" s="25"/>
    </row>
    <row r="21" spans="1:8" ht="15" customHeight="1" x14ac:dyDescent="0.25">
      <c r="A21" s="25"/>
      <c r="B21" s="29" t="s">
        <v>100</v>
      </c>
      <c r="C21" s="30" t="s">
        <v>18</v>
      </c>
      <c r="D21" s="34">
        <v>55</v>
      </c>
      <c r="E21" s="28">
        <v>1.58</v>
      </c>
      <c r="F21" s="25"/>
      <c r="G21" s="25"/>
      <c r="H21" s="25"/>
    </row>
    <row r="22" spans="1:8" ht="15" customHeight="1" x14ac:dyDescent="0.25">
      <c r="A22" s="25"/>
      <c r="B22" s="29" t="s">
        <v>101</v>
      </c>
      <c r="C22" s="30" t="s">
        <v>18</v>
      </c>
      <c r="D22" s="34"/>
      <c r="E22" s="28">
        <v>2</v>
      </c>
      <c r="F22" s="25"/>
      <c r="G22" s="25"/>
      <c r="H22" s="25"/>
    </row>
    <row r="23" spans="1:8" ht="15" customHeight="1" x14ac:dyDescent="0.25">
      <c r="A23" s="25"/>
      <c r="B23" s="29" t="s">
        <v>102</v>
      </c>
      <c r="C23" s="30" t="s">
        <v>18</v>
      </c>
      <c r="D23" s="34">
        <v>90</v>
      </c>
      <c r="E23" s="28">
        <v>2.46</v>
      </c>
      <c r="F23" s="25"/>
      <c r="G23" s="25"/>
      <c r="H23" s="25"/>
    </row>
    <row r="24" spans="1:8" ht="15" customHeight="1" x14ac:dyDescent="0.25">
      <c r="A24" s="25"/>
      <c r="B24" s="29" t="s">
        <v>103</v>
      </c>
      <c r="C24" s="30" t="s">
        <v>18</v>
      </c>
      <c r="D24" s="34"/>
      <c r="E24" s="28"/>
      <c r="F24" s="25"/>
      <c r="G24" s="25"/>
      <c r="H24" s="25"/>
    </row>
    <row r="25" spans="1:8" ht="15" customHeight="1" x14ac:dyDescent="0.25">
      <c r="A25" s="25"/>
      <c r="B25" s="29" t="s">
        <v>147</v>
      </c>
      <c r="C25" s="30" t="s">
        <v>18</v>
      </c>
      <c r="D25" s="34">
        <v>120</v>
      </c>
      <c r="E25" s="28">
        <v>3.83</v>
      </c>
      <c r="F25" s="25"/>
      <c r="G25" s="25"/>
      <c r="H25" s="25"/>
    </row>
    <row r="26" spans="1:8" ht="15" customHeight="1" x14ac:dyDescent="0.25">
      <c r="A26" s="25"/>
      <c r="B26" s="29" t="s">
        <v>104</v>
      </c>
      <c r="C26" s="30" t="s">
        <v>18</v>
      </c>
      <c r="D26" s="34"/>
      <c r="E26" s="28"/>
      <c r="F26" s="25"/>
      <c r="G26" s="25"/>
      <c r="H26" s="25"/>
    </row>
    <row r="27" spans="1:8" ht="15" customHeight="1" x14ac:dyDescent="0.25">
      <c r="A27" s="25"/>
      <c r="B27" s="29" t="s">
        <v>105</v>
      </c>
      <c r="C27" s="30" t="s">
        <v>18</v>
      </c>
      <c r="D27" s="34">
        <v>191</v>
      </c>
      <c r="E27" s="28">
        <v>5.51</v>
      </c>
      <c r="F27" s="25"/>
      <c r="G27" s="25"/>
      <c r="H27" s="25"/>
    </row>
    <row r="28" spans="1:8" ht="15" customHeight="1" x14ac:dyDescent="0.25">
      <c r="A28" s="25"/>
      <c r="B28" s="29" t="s">
        <v>148</v>
      </c>
      <c r="C28" s="30" t="s">
        <v>18</v>
      </c>
      <c r="D28" s="34">
        <v>273</v>
      </c>
      <c r="E28" s="28">
        <v>7.94</v>
      </c>
      <c r="F28" s="25"/>
      <c r="G28" s="25"/>
      <c r="H28" s="25"/>
    </row>
    <row r="29" spans="1:8" ht="15" customHeight="1" x14ac:dyDescent="0.25">
      <c r="A29" s="25"/>
      <c r="B29" s="29" t="s">
        <v>48</v>
      </c>
      <c r="C29" s="32" t="s">
        <v>78</v>
      </c>
      <c r="D29" s="34"/>
      <c r="E29" s="28"/>
      <c r="F29" s="25"/>
      <c r="G29" s="25"/>
      <c r="H29" s="25"/>
    </row>
    <row r="30" spans="1:8" ht="15" customHeight="1" x14ac:dyDescent="0.25">
      <c r="A30" s="25"/>
      <c r="B30" s="29" t="s">
        <v>49</v>
      </c>
      <c r="C30" s="32" t="s">
        <v>78</v>
      </c>
      <c r="D30" s="34"/>
      <c r="E30" s="28"/>
      <c r="F30" s="25"/>
      <c r="G30" s="25"/>
      <c r="H30" s="25"/>
    </row>
    <row r="31" spans="1:8" ht="15" customHeight="1" x14ac:dyDescent="0.25">
      <c r="A31" s="25"/>
      <c r="B31" s="29" t="s">
        <v>50</v>
      </c>
      <c r="C31" s="32" t="s">
        <v>78</v>
      </c>
      <c r="D31" s="34"/>
      <c r="E31" s="28">
        <v>7.85</v>
      </c>
      <c r="F31" s="25"/>
      <c r="G31" s="25"/>
      <c r="H31" s="25"/>
    </row>
    <row r="32" spans="1:8" ht="15" customHeight="1" x14ac:dyDescent="0.25">
      <c r="A32" s="25"/>
      <c r="B32" s="29" t="s">
        <v>51</v>
      </c>
      <c r="C32" s="32" t="s">
        <v>78</v>
      </c>
      <c r="D32" s="34"/>
      <c r="E32" s="28"/>
      <c r="F32" s="25"/>
      <c r="G32" s="25"/>
      <c r="H32" s="25"/>
    </row>
    <row r="33" spans="1:8" ht="15" customHeight="1" x14ac:dyDescent="0.25">
      <c r="A33" s="25"/>
      <c r="B33" s="29" t="s">
        <v>52</v>
      </c>
      <c r="C33" s="32" t="s">
        <v>78</v>
      </c>
      <c r="D33" s="34">
        <v>512</v>
      </c>
      <c r="E33" s="28">
        <v>11.77</v>
      </c>
      <c r="F33" s="25"/>
      <c r="G33" s="25"/>
      <c r="H33" s="25"/>
    </row>
    <row r="34" spans="1:8" ht="15" customHeight="1" x14ac:dyDescent="0.25">
      <c r="A34" s="25"/>
      <c r="B34" s="29" t="s">
        <v>53</v>
      </c>
      <c r="C34" s="32" t="s">
        <v>78</v>
      </c>
      <c r="D34" s="34"/>
      <c r="E34" s="28"/>
      <c r="F34" s="25"/>
      <c r="G34" s="25"/>
      <c r="H34" s="25"/>
    </row>
    <row r="35" spans="1:8" ht="15" customHeight="1" x14ac:dyDescent="0.25">
      <c r="A35" s="25"/>
      <c r="B35" s="29" t="s">
        <v>54</v>
      </c>
      <c r="C35" s="30" t="s">
        <v>78</v>
      </c>
      <c r="D35" s="34">
        <v>448</v>
      </c>
      <c r="E35" s="28">
        <v>15.7</v>
      </c>
      <c r="F35" s="25"/>
      <c r="G35" s="25"/>
      <c r="H35" s="25"/>
    </row>
    <row r="36" spans="1:8" ht="15" customHeight="1" x14ac:dyDescent="0.25">
      <c r="A36" s="25"/>
      <c r="B36" s="29" t="s">
        <v>55</v>
      </c>
      <c r="C36" s="30" t="s">
        <v>78</v>
      </c>
      <c r="D36" s="34"/>
      <c r="E36" s="28"/>
      <c r="F36" s="25"/>
      <c r="G36" s="25"/>
      <c r="H36" s="25"/>
    </row>
    <row r="37" spans="1:8" ht="15" customHeight="1" x14ac:dyDescent="0.25">
      <c r="A37" s="25"/>
      <c r="B37" s="29" t="s">
        <v>56</v>
      </c>
      <c r="C37" s="30" t="s">
        <v>78</v>
      </c>
      <c r="D37" s="34">
        <v>816</v>
      </c>
      <c r="E37" s="28">
        <v>23.55</v>
      </c>
      <c r="F37" s="25"/>
      <c r="G37" s="25"/>
      <c r="H37" s="25"/>
    </row>
    <row r="38" spans="1:8" ht="15" customHeight="1" x14ac:dyDescent="0.25">
      <c r="A38" s="25"/>
      <c r="B38" s="29" t="s">
        <v>57</v>
      </c>
      <c r="C38" s="30" t="s">
        <v>78</v>
      </c>
      <c r="D38" s="34"/>
      <c r="E38" s="28"/>
      <c r="F38" s="25"/>
      <c r="G38" s="25"/>
      <c r="H38" s="25"/>
    </row>
    <row r="39" spans="1:8" ht="15" customHeight="1" x14ac:dyDescent="0.25">
      <c r="A39" s="25"/>
      <c r="B39" s="29" t="s">
        <v>58</v>
      </c>
      <c r="C39" s="30" t="s">
        <v>18</v>
      </c>
      <c r="D39" s="34">
        <v>60</v>
      </c>
      <c r="E39" s="28"/>
      <c r="F39" s="25"/>
      <c r="G39" s="25"/>
      <c r="H39" s="25"/>
    </row>
    <row r="40" spans="1:8" ht="15" customHeight="1" x14ac:dyDescent="0.25">
      <c r="A40" s="25"/>
      <c r="B40" s="29" t="s">
        <v>59</v>
      </c>
      <c r="C40" s="30" t="s">
        <v>18</v>
      </c>
      <c r="D40" s="34"/>
      <c r="E40" s="28"/>
      <c r="F40" s="25"/>
      <c r="G40" s="25"/>
      <c r="H40" s="25"/>
    </row>
    <row r="41" spans="1:8" ht="15" customHeight="1" x14ac:dyDescent="0.25">
      <c r="A41" s="25"/>
      <c r="B41" s="29" t="s">
        <v>60</v>
      </c>
      <c r="C41" s="30" t="s">
        <v>18</v>
      </c>
      <c r="D41" s="34"/>
      <c r="E41" s="28"/>
      <c r="F41" s="25"/>
      <c r="G41" s="25"/>
      <c r="H41" s="25"/>
    </row>
    <row r="42" spans="1:8" ht="15" customHeight="1" x14ac:dyDescent="0.25">
      <c r="A42" s="25"/>
      <c r="B42" s="29" t="s">
        <v>61</v>
      </c>
      <c r="C42" s="30" t="s">
        <v>18</v>
      </c>
      <c r="D42" s="34">
        <v>34</v>
      </c>
      <c r="E42" s="28">
        <v>0.79</v>
      </c>
      <c r="F42" s="25"/>
      <c r="G42" s="25"/>
      <c r="H42" s="25"/>
    </row>
    <row r="43" spans="1:8" ht="15" customHeight="1" x14ac:dyDescent="0.25">
      <c r="A43" s="25"/>
      <c r="B43" s="29" t="s">
        <v>62</v>
      </c>
      <c r="C43" s="30" t="s">
        <v>18</v>
      </c>
      <c r="D43" s="34">
        <v>54</v>
      </c>
      <c r="E43" s="28">
        <v>1.26</v>
      </c>
      <c r="F43" s="25"/>
      <c r="G43" s="25"/>
      <c r="H43" s="25"/>
    </row>
    <row r="44" spans="1:8" ht="15" customHeight="1" x14ac:dyDescent="0.25">
      <c r="A44" s="25"/>
      <c r="B44" s="29" t="s">
        <v>63</v>
      </c>
      <c r="C44" s="30" t="s">
        <v>18</v>
      </c>
      <c r="D44" s="34"/>
      <c r="E44" s="28"/>
      <c r="F44" s="25"/>
      <c r="G44" s="25"/>
      <c r="H44" s="25"/>
    </row>
    <row r="45" spans="1:8" ht="15" customHeight="1" x14ac:dyDescent="0.25">
      <c r="A45" s="25"/>
      <c r="B45" s="29" t="s">
        <v>64</v>
      </c>
      <c r="C45" s="30" t="s">
        <v>18</v>
      </c>
      <c r="D45" s="34">
        <v>68</v>
      </c>
      <c r="E45" s="28">
        <v>1.95</v>
      </c>
      <c r="F45" s="25"/>
      <c r="G45" s="25"/>
      <c r="H45" s="25"/>
    </row>
    <row r="46" spans="1:8" ht="15" customHeight="1" x14ac:dyDescent="0.25">
      <c r="A46" s="25"/>
      <c r="B46" s="29" t="s">
        <v>79</v>
      </c>
      <c r="C46" s="30" t="s">
        <v>18</v>
      </c>
      <c r="D46" s="34"/>
      <c r="E46" s="28"/>
      <c r="F46" s="25"/>
      <c r="G46" s="25"/>
      <c r="H46" s="25"/>
    </row>
    <row r="47" spans="1:8" ht="15" customHeight="1" x14ac:dyDescent="0.25">
      <c r="A47" s="25"/>
      <c r="B47" s="29" t="s">
        <v>80</v>
      </c>
      <c r="C47" s="30" t="s">
        <v>18</v>
      </c>
      <c r="D47" s="34">
        <v>32</v>
      </c>
      <c r="E47" s="28">
        <v>0.64</v>
      </c>
      <c r="F47" s="25"/>
      <c r="G47" s="25"/>
      <c r="H47" s="25"/>
    </row>
    <row r="48" spans="1:8" ht="15" customHeight="1" x14ac:dyDescent="0.25">
      <c r="A48" s="25"/>
      <c r="B48" s="29" t="s">
        <v>81</v>
      </c>
      <c r="C48" s="30" t="s">
        <v>18</v>
      </c>
      <c r="D48" s="34"/>
      <c r="E48" s="28"/>
      <c r="F48" s="25"/>
      <c r="G48" s="25"/>
      <c r="H48" s="25"/>
    </row>
    <row r="49" spans="1:8" ht="15" customHeight="1" x14ac:dyDescent="0.25">
      <c r="A49" s="25"/>
      <c r="B49" s="29" t="s">
        <v>82</v>
      </c>
      <c r="C49" s="30" t="s">
        <v>18</v>
      </c>
      <c r="D49" s="34">
        <v>37</v>
      </c>
      <c r="E49" s="28">
        <v>0.87</v>
      </c>
      <c r="F49" s="25"/>
      <c r="G49" s="25"/>
      <c r="H49" s="25"/>
    </row>
    <row r="50" spans="1:8" ht="15" customHeight="1" x14ac:dyDescent="0.25">
      <c r="A50" s="25"/>
      <c r="B50" s="29" t="s">
        <v>149</v>
      </c>
      <c r="C50" s="30" t="s">
        <v>18</v>
      </c>
      <c r="D50" s="34">
        <v>42</v>
      </c>
      <c r="E50" s="28">
        <v>1.1200000000000001</v>
      </c>
      <c r="F50" s="25"/>
      <c r="G50" s="25"/>
      <c r="H50" s="25"/>
    </row>
    <row r="51" spans="1:8" ht="15" customHeight="1" x14ac:dyDescent="0.25">
      <c r="A51" s="25"/>
      <c r="B51" s="29" t="s">
        <v>83</v>
      </c>
      <c r="C51" s="30" t="s">
        <v>18</v>
      </c>
      <c r="D51" s="34">
        <v>43</v>
      </c>
      <c r="E51" s="28">
        <v>1.1000000000000001</v>
      </c>
      <c r="F51" s="25"/>
      <c r="G51" s="25"/>
      <c r="H51" s="25"/>
    </row>
    <row r="52" spans="1:8" ht="15" customHeight="1" x14ac:dyDescent="0.25">
      <c r="A52" s="25"/>
      <c r="B52" s="29" t="s">
        <v>150</v>
      </c>
      <c r="C52" s="30" t="s">
        <v>18</v>
      </c>
      <c r="D52" s="34">
        <v>50</v>
      </c>
      <c r="E52" s="28">
        <v>1.44</v>
      </c>
      <c r="F52" s="25"/>
      <c r="G52" s="25"/>
      <c r="H52" s="25"/>
    </row>
    <row r="53" spans="1:8" ht="15" customHeight="1" x14ac:dyDescent="0.25">
      <c r="A53" s="25"/>
      <c r="B53" s="29" t="s">
        <v>164</v>
      </c>
      <c r="C53" s="30" t="s">
        <v>18</v>
      </c>
      <c r="D53" s="34">
        <v>47</v>
      </c>
      <c r="E53" s="28">
        <v>1.1000000000000001</v>
      </c>
      <c r="F53" s="25"/>
      <c r="G53" s="25"/>
      <c r="H53" s="25"/>
    </row>
    <row r="54" spans="1:8" ht="15" customHeight="1" x14ac:dyDescent="0.25">
      <c r="A54" s="25"/>
      <c r="B54" s="29" t="s">
        <v>165</v>
      </c>
      <c r="C54" s="30" t="s">
        <v>18</v>
      </c>
      <c r="D54" s="34">
        <v>54</v>
      </c>
      <c r="E54" s="28">
        <v>1.44</v>
      </c>
      <c r="F54" s="25"/>
      <c r="G54" s="25"/>
      <c r="H54" s="25"/>
    </row>
    <row r="55" spans="1:8" ht="15" customHeight="1" x14ac:dyDescent="0.25">
      <c r="A55" s="25"/>
      <c r="B55" s="29" t="s">
        <v>84</v>
      </c>
      <c r="C55" s="30" t="s">
        <v>18</v>
      </c>
      <c r="D55" s="34">
        <v>54</v>
      </c>
      <c r="E55" s="28">
        <v>1.33</v>
      </c>
      <c r="F55" s="25"/>
      <c r="G55" s="25"/>
      <c r="H55" s="25"/>
    </row>
    <row r="56" spans="1:8" ht="15" customHeight="1" x14ac:dyDescent="0.25">
      <c r="A56" s="25"/>
      <c r="B56" s="29" t="s">
        <v>166</v>
      </c>
      <c r="C56" s="30" t="s">
        <v>18</v>
      </c>
      <c r="D56" s="34">
        <v>59.5</v>
      </c>
      <c r="E56" s="28">
        <v>1.75</v>
      </c>
      <c r="F56" s="25"/>
      <c r="G56" s="25"/>
      <c r="H56" s="25"/>
    </row>
    <row r="57" spans="1:8" ht="15" customHeight="1" x14ac:dyDescent="0.25">
      <c r="A57" s="25"/>
      <c r="B57" s="29" t="s">
        <v>85</v>
      </c>
      <c r="C57" s="30" t="s">
        <v>18</v>
      </c>
      <c r="D57" s="34">
        <v>54</v>
      </c>
      <c r="E57" s="28">
        <v>1.34</v>
      </c>
      <c r="F57" s="25"/>
      <c r="G57" s="25"/>
      <c r="H57" s="25"/>
    </row>
    <row r="58" spans="1:8" ht="15" customHeight="1" x14ac:dyDescent="0.25">
      <c r="A58" s="25"/>
      <c r="B58" s="29" t="s">
        <v>167</v>
      </c>
      <c r="C58" s="30" t="s">
        <v>18</v>
      </c>
      <c r="D58" s="34">
        <v>61</v>
      </c>
      <c r="E58" s="28">
        <v>1.75</v>
      </c>
      <c r="F58" s="25"/>
      <c r="G58" s="25"/>
      <c r="H58" s="25"/>
    </row>
    <row r="59" spans="1:8" ht="15" customHeight="1" x14ac:dyDescent="0.25">
      <c r="A59" s="25"/>
      <c r="B59" s="29" t="s">
        <v>168</v>
      </c>
      <c r="C59" s="30" t="s">
        <v>18</v>
      </c>
      <c r="D59" s="34">
        <v>61</v>
      </c>
      <c r="E59" s="28">
        <v>1.9</v>
      </c>
      <c r="F59" s="25"/>
      <c r="G59" s="25"/>
      <c r="H59" s="25"/>
    </row>
    <row r="60" spans="1:8" ht="15" customHeight="1" x14ac:dyDescent="0.25">
      <c r="A60" s="25"/>
      <c r="B60" s="29" t="s">
        <v>86</v>
      </c>
      <c r="C60" s="30" t="s">
        <v>18</v>
      </c>
      <c r="D60" s="34">
        <v>78</v>
      </c>
      <c r="E60" s="28">
        <v>1.8</v>
      </c>
      <c r="F60" s="25"/>
      <c r="G60" s="25"/>
      <c r="H60" s="25"/>
    </row>
    <row r="61" spans="1:8" ht="15" customHeight="1" x14ac:dyDescent="0.25">
      <c r="A61" s="25"/>
      <c r="B61" s="29" t="s">
        <v>87</v>
      </c>
      <c r="C61" s="30" t="s">
        <v>18</v>
      </c>
      <c r="D61" s="34">
        <v>84</v>
      </c>
      <c r="E61" s="28">
        <v>2.39</v>
      </c>
      <c r="F61" s="25"/>
      <c r="G61" s="25"/>
      <c r="H61" s="25"/>
    </row>
    <row r="62" spans="1:8" ht="15" customHeight="1" x14ac:dyDescent="0.25">
      <c r="A62" s="25"/>
      <c r="B62" s="29" t="s">
        <v>88</v>
      </c>
      <c r="C62" s="30" t="s">
        <v>18</v>
      </c>
      <c r="D62" s="34">
        <v>117</v>
      </c>
      <c r="E62" s="28">
        <v>3.49</v>
      </c>
      <c r="F62" s="25"/>
      <c r="G62" s="25"/>
      <c r="H62" s="25"/>
    </row>
    <row r="63" spans="1:8" ht="15" customHeight="1" x14ac:dyDescent="0.25">
      <c r="A63" s="25"/>
      <c r="B63" s="29" t="s">
        <v>169</v>
      </c>
      <c r="C63" s="30" t="s">
        <v>18</v>
      </c>
      <c r="D63" s="34">
        <v>71</v>
      </c>
      <c r="E63" s="28">
        <v>1.68</v>
      </c>
      <c r="F63" s="25"/>
      <c r="G63" s="25"/>
      <c r="H63" s="25"/>
    </row>
    <row r="64" spans="1:8" ht="15" customHeight="1" x14ac:dyDescent="0.25">
      <c r="A64" s="25"/>
      <c r="B64" s="29" t="s">
        <v>89</v>
      </c>
      <c r="C64" s="30" t="s">
        <v>18</v>
      </c>
      <c r="D64" s="34">
        <v>71</v>
      </c>
      <c r="E64" s="28">
        <v>2.2200000000000002</v>
      </c>
      <c r="F64" s="25"/>
      <c r="G64" s="25"/>
      <c r="H64" s="25"/>
    </row>
    <row r="65" spans="1:8" ht="15" customHeight="1" x14ac:dyDescent="0.25">
      <c r="A65" s="25"/>
      <c r="B65" s="29" t="s">
        <v>90</v>
      </c>
      <c r="C65" s="30" t="s">
        <v>18</v>
      </c>
      <c r="D65" s="34"/>
      <c r="E65" s="28"/>
      <c r="F65" s="25"/>
      <c r="G65" s="25"/>
      <c r="H65" s="25"/>
    </row>
    <row r="66" spans="1:8" ht="15" customHeight="1" x14ac:dyDescent="0.25">
      <c r="A66" s="25"/>
      <c r="B66" s="29" t="s">
        <v>91</v>
      </c>
      <c r="C66" s="30" t="s">
        <v>18</v>
      </c>
      <c r="D66" s="34"/>
      <c r="E66" s="28"/>
      <c r="F66" s="25"/>
      <c r="G66" s="25"/>
      <c r="H66" s="25"/>
    </row>
    <row r="67" spans="1:8" ht="15" customHeight="1" x14ac:dyDescent="0.25">
      <c r="A67" s="25"/>
      <c r="B67" s="29" t="s">
        <v>92</v>
      </c>
      <c r="C67" s="30" t="s">
        <v>18</v>
      </c>
      <c r="D67" s="34"/>
      <c r="E67" s="28"/>
      <c r="F67" s="25"/>
      <c r="G67" s="25"/>
      <c r="H67" s="25"/>
    </row>
    <row r="68" spans="1:8" ht="15" customHeight="1" x14ac:dyDescent="0.25">
      <c r="A68" s="25"/>
      <c r="B68" s="29" t="s">
        <v>93</v>
      </c>
      <c r="C68" s="30" t="s">
        <v>18</v>
      </c>
      <c r="D68" s="34"/>
      <c r="E68" s="28"/>
      <c r="F68" s="25"/>
      <c r="G68" s="25"/>
      <c r="H68" s="25"/>
    </row>
    <row r="69" spans="1:8" ht="15" customHeight="1" x14ac:dyDescent="0.25">
      <c r="A69" s="25"/>
      <c r="B69" s="29" t="s">
        <v>94</v>
      </c>
      <c r="C69" s="30" t="s">
        <v>18</v>
      </c>
      <c r="D69" s="34"/>
      <c r="E69" s="28"/>
      <c r="F69" s="25"/>
      <c r="G69" s="25"/>
      <c r="H69" s="25"/>
    </row>
    <row r="70" spans="1:8" ht="15" customHeight="1" x14ac:dyDescent="0.25">
      <c r="A70" s="25"/>
      <c r="B70" s="29" t="s">
        <v>95</v>
      </c>
      <c r="C70" s="30" t="s">
        <v>18</v>
      </c>
      <c r="D70" s="34"/>
      <c r="E70" s="28"/>
      <c r="F70" s="25"/>
      <c r="G70" s="25"/>
      <c r="H70" s="25"/>
    </row>
    <row r="71" spans="1:8" ht="15" customHeight="1" x14ac:dyDescent="0.25">
      <c r="A71" s="25"/>
      <c r="B71" s="29" t="s">
        <v>65</v>
      </c>
      <c r="C71" s="30" t="s">
        <v>18</v>
      </c>
      <c r="D71" s="34"/>
      <c r="E71" s="28"/>
      <c r="F71" s="25"/>
      <c r="G71" s="25"/>
      <c r="H71" s="25"/>
    </row>
    <row r="72" spans="1:8" ht="15" customHeight="1" x14ac:dyDescent="0.25">
      <c r="A72" s="25"/>
      <c r="B72" s="29" t="s">
        <v>66</v>
      </c>
      <c r="C72" s="30" t="s">
        <v>18</v>
      </c>
      <c r="D72" s="34"/>
      <c r="E72" s="28"/>
      <c r="F72" s="25"/>
      <c r="G72" s="25"/>
      <c r="H72" s="25"/>
    </row>
    <row r="73" spans="1:8" ht="15" customHeight="1" x14ac:dyDescent="0.25">
      <c r="A73" s="25"/>
      <c r="B73" s="29" t="s">
        <v>67</v>
      </c>
      <c r="C73" s="30" t="s">
        <v>18</v>
      </c>
      <c r="D73" s="34"/>
      <c r="E73" s="28"/>
      <c r="F73" s="25"/>
      <c r="G73" s="25"/>
      <c r="H73" s="25"/>
    </row>
    <row r="74" spans="1:8" ht="15" customHeight="1" x14ac:dyDescent="0.25">
      <c r="A74" s="25"/>
      <c r="B74" s="29" t="s">
        <v>67</v>
      </c>
      <c r="C74" s="30" t="s">
        <v>18</v>
      </c>
      <c r="D74" s="34"/>
      <c r="E74" s="28"/>
      <c r="F74" s="25"/>
      <c r="G74" s="25"/>
      <c r="H74" s="25"/>
    </row>
    <row r="75" spans="1:8" ht="15" customHeight="1" x14ac:dyDescent="0.25">
      <c r="A75" s="25"/>
      <c r="B75" s="29" t="s">
        <v>68</v>
      </c>
      <c r="C75" s="30" t="s">
        <v>18</v>
      </c>
      <c r="D75" s="34"/>
      <c r="E75" s="28"/>
      <c r="F75" s="25"/>
      <c r="G75" s="25"/>
      <c r="H75" s="25"/>
    </row>
    <row r="76" spans="1:8" ht="15" customHeight="1" x14ac:dyDescent="0.25">
      <c r="A76" s="25"/>
      <c r="B76" s="29" t="s">
        <v>69</v>
      </c>
      <c r="C76" s="30" t="s">
        <v>18</v>
      </c>
      <c r="D76" s="34"/>
      <c r="E76" s="28"/>
      <c r="F76" s="25"/>
      <c r="G76" s="25"/>
      <c r="H76" s="25"/>
    </row>
    <row r="77" spans="1:8" ht="15" customHeight="1" x14ac:dyDescent="0.25">
      <c r="A77" s="25"/>
      <c r="B77" s="29" t="s">
        <v>70</v>
      </c>
      <c r="C77" s="30" t="s">
        <v>18</v>
      </c>
      <c r="D77" s="34"/>
      <c r="E77" s="28"/>
      <c r="F77" s="25"/>
      <c r="G77" s="25"/>
      <c r="H77" s="25"/>
    </row>
    <row r="78" spans="1:8" ht="15" customHeight="1" x14ac:dyDescent="0.25">
      <c r="A78" s="25"/>
      <c r="B78" s="29" t="s">
        <v>71</v>
      </c>
      <c r="C78" s="30" t="s">
        <v>18</v>
      </c>
      <c r="D78" s="34">
        <v>65</v>
      </c>
      <c r="E78" s="28">
        <v>1.08</v>
      </c>
      <c r="F78" s="25"/>
      <c r="G78" s="25"/>
      <c r="H78" s="25"/>
    </row>
    <row r="79" spans="1:8" ht="15" customHeight="1" x14ac:dyDescent="0.25">
      <c r="A79" s="25"/>
      <c r="B79" s="29" t="s">
        <v>72</v>
      </c>
      <c r="C79" s="30" t="s">
        <v>18</v>
      </c>
      <c r="D79" s="34">
        <v>100</v>
      </c>
      <c r="E79" s="28">
        <v>1.53</v>
      </c>
      <c r="F79" s="25"/>
      <c r="G79" s="25"/>
      <c r="H79" s="25"/>
    </row>
    <row r="80" spans="1:8" ht="15" customHeight="1" x14ac:dyDescent="0.25">
      <c r="A80" s="25"/>
      <c r="B80" s="29" t="s">
        <v>73</v>
      </c>
      <c r="C80" s="30" t="s">
        <v>18</v>
      </c>
      <c r="D80" s="34">
        <v>153</v>
      </c>
      <c r="E80" s="28">
        <v>2.76</v>
      </c>
      <c r="F80" s="25"/>
      <c r="G80" s="25"/>
      <c r="H80" s="25"/>
    </row>
    <row r="81" spans="1:8" ht="15" customHeight="1" x14ac:dyDescent="0.25">
      <c r="A81" s="25"/>
      <c r="B81" s="29" t="s">
        <v>74</v>
      </c>
      <c r="C81" s="30" t="s">
        <v>18</v>
      </c>
      <c r="D81" s="34">
        <v>176</v>
      </c>
      <c r="E81" s="28">
        <v>3.55</v>
      </c>
      <c r="F81" s="25"/>
      <c r="G81" s="25"/>
      <c r="H81" s="25"/>
    </row>
    <row r="82" spans="1:8" ht="15" customHeight="1" x14ac:dyDescent="0.25">
      <c r="A82" s="25"/>
      <c r="B82" s="29" t="s">
        <v>75</v>
      </c>
      <c r="C82" s="30" t="s">
        <v>18</v>
      </c>
      <c r="D82" s="34"/>
      <c r="E82" s="28"/>
      <c r="F82" s="25"/>
      <c r="G82" s="25"/>
      <c r="H82" s="25"/>
    </row>
    <row r="83" spans="1:8" ht="15" customHeight="1" x14ac:dyDescent="0.25">
      <c r="A83" s="25"/>
      <c r="B83" s="29" t="s">
        <v>76</v>
      </c>
      <c r="C83" s="30" t="s">
        <v>18</v>
      </c>
      <c r="D83" s="34">
        <v>158</v>
      </c>
      <c r="E83" s="28">
        <v>4.62</v>
      </c>
      <c r="F83" s="25"/>
      <c r="G83" s="25"/>
      <c r="H83" s="25"/>
    </row>
    <row r="84" spans="1:8" ht="15" customHeight="1" x14ac:dyDescent="0.25">
      <c r="A84" s="25"/>
      <c r="B84" s="29" t="s">
        <v>143</v>
      </c>
      <c r="C84" s="30" t="s">
        <v>18</v>
      </c>
      <c r="D84" s="34">
        <v>265</v>
      </c>
      <c r="E84" s="28">
        <v>6.26</v>
      </c>
      <c r="F84" s="25"/>
      <c r="G84" s="25"/>
      <c r="H84" s="25"/>
    </row>
    <row r="85" spans="1:8" ht="15" customHeight="1" x14ac:dyDescent="0.25">
      <c r="A85" s="25"/>
      <c r="B85" s="29" t="s">
        <v>144</v>
      </c>
      <c r="C85" s="30" t="s">
        <v>18</v>
      </c>
      <c r="D85" s="34">
        <v>590</v>
      </c>
      <c r="E85" s="28">
        <v>10.36</v>
      </c>
      <c r="F85" s="25"/>
      <c r="G85" s="25"/>
      <c r="H85" s="25"/>
    </row>
    <row r="86" spans="1:8" ht="15" customHeight="1" x14ac:dyDescent="0.25">
      <c r="A86" s="25"/>
      <c r="B86" s="29" t="s">
        <v>77</v>
      </c>
      <c r="C86" s="30" t="s">
        <v>18</v>
      </c>
      <c r="D86" s="34">
        <v>300</v>
      </c>
      <c r="E86" s="28">
        <v>7.38</v>
      </c>
      <c r="F86" s="25"/>
      <c r="G86" s="25"/>
      <c r="H86" s="25"/>
    </row>
    <row r="87" spans="1:8" ht="15" customHeight="1" x14ac:dyDescent="0.25">
      <c r="A87" s="25"/>
      <c r="B87" s="29" t="s">
        <v>19</v>
      </c>
      <c r="C87" s="30" t="s">
        <v>18</v>
      </c>
      <c r="D87" s="34">
        <v>42</v>
      </c>
      <c r="E87" s="28">
        <v>1.1100000000000001</v>
      </c>
      <c r="F87" s="25"/>
      <c r="G87" s="25"/>
      <c r="H87" s="25"/>
    </row>
    <row r="88" spans="1:8" ht="15" customHeight="1" x14ac:dyDescent="0.25">
      <c r="A88" s="25"/>
      <c r="B88" s="29" t="s">
        <v>20</v>
      </c>
      <c r="C88" s="30" t="s">
        <v>18</v>
      </c>
      <c r="D88" s="34">
        <v>57</v>
      </c>
      <c r="E88" s="28">
        <v>1.44</v>
      </c>
      <c r="F88" s="25"/>
      <c r="G88" s="25"/>
      <c r="H88" s="25"/>
    </row>
    <row r="89" spans="1:8" ht="15" customHeight="1" x14ac:dyDescent="0.25">
      <c r="A89" s="25"/>
      <c r="B89" s="29" t="s">
        <v>21</v>
      </c>
      <c r="C89" s="30" t="s">
        <v>18</v>
      </c>
      <c r="D89" s="34">
        <v>65</v>
      </c>
      <c r="E89" s="28">
        <v>1.88</v>
      </c>
      <c r="F89" s="25"/>
      <c r="G89" s="25"/>
      <c r="H89" s="25"/>
    </row>
    <row r="90" spans="1:8" ht="15" customHeight="1" x14ac:dyDescent="0.25">
      <c r="A90" s="25"/>
      <c r="B90" s="29" t="s">
        <v>145</v>
      </c>
      <c r="C90" s="30" t="s">
        <v>18</v>
      </c>
      <c r="D90" s="34">
        <v>63</v>
      </c>
      <c r="E90" s="28">
        <v>2.06</v>
      </c>
      <c r="F90" s="25"/>
      <c r="G90" s="25"/>
      <c r="H90" s="25"/>
    </row>
    <row r="91" spans="1:8" ht="15" customHeight="1" x14ac:dyDescent="0.25">
      <c r="A91" s="25"/>
      <c r="B91" s="29" t="s">
        <v>22</v>
      </c>
      <c r="C91" s="30" t="s">
        <v>18</v>
      </c>
      <c r="D91" s="34">
        <v>67</v>
      </c>
      <c r="E91" s="28">
        <v>2.37</v>
      </c>
      <c r="F91" s="25"/>
      <c r="G91" s="25"/>
      <c r="H91" s="25"/>
    </row>
    <row r="92" spans="1:8" ht="15" customHeight="1" x14ac:dyDescent="0.25">
      <c r="A92" s="25"/>
      <c r="B92" s="29" t="s">
        <v>23</v>
      </c>
      <c r="C92" s="30" t="s">
        <v>18</v>
      </c>
      <c r="D92" s="34">
        <v>90</v>
      </c>
      <c r="E92" s="28">
        <v>2.7</v>
      </c>
      <c r="F92" s="25"/>
      <c r="G92" s="25"/>
      <c r="H92" s="25"/>
    </row>
    <row r="93" spans="1:8" ht="15" customHeight="1" x14ac:dyDescent="0.25">
      <c r="A93" s="25"/>
      <c r="B93" s="29" t="s">
        <v>163</v>
      </c>
      <c r="C93" s="30" t="s">
        <v>18</v>
      </c>
      <c r="D93" s="34">
        <v>92</v>
      </c>
      <c r="E93" s="28">
        <v>3</v>
      </c>
      <c r="F93" s="25"/>
      <c r="G93" s="25"/>
      <c r="H93" s="25"/>
    </row>
    <row r="94" spans="1:8" ht="15" customHeight="1" x14ac:dyDescent="0.25">
      <c r="A94" s="25"/>
      <c r="B94" s="29" t="s">
        <v>24</v>
      </c>
      <c r="C94" s="30" t="s">
        <v>18</v>
      </c>
      <c r="D94" s="34">
        <v>110</v>
      </c>
      <c r="E94" s="28">
        <v>3.73</v>
      </c>
      <c r="F94" s="25"/>
      <c r="G94" s="25"/>
      <c r="H94" s="25"/>
    </row>
    <row r="95" spans="1:8" ht="15" customHeight="1" x14ac:dyDescent="0.25">
      <c r="A95" s="25"/>
      <c r="B95" s="29" t="s">
        <v>25</v>
      </c>
      <c r="C95" s="30" t="s">
        <v>18</v>
      </c>
      <c r="D95" s="34">
        <v>153</v>
      </c>
      <c r="E95" s="28">
        <v>4.75</v>
      </c>
      <c r="F95" s="25"/>
      <c r="G95" s="25"/>
      <c r="H95" s="25"/>
    </row>
    <row r="96" spans="1:8" ht="15" customHeight="1" x14ac:dyDescent="0.25">
      <c r="A96" s="25"/>
      <c r="B96" s="29" t="s">
        <v>39</v>
      </c>
      <c r="C96" s="30" t="s">
        <v>18</v>
      </c>
      <c r="D96" s="34">
        <v>188</v>
      </c>
      <c r="E96" s="28"/>
      <c r="F96" s="25"/>
      <c r="G96" s="25"/>
      <c r="H96" s="25"/>
    </row>
    <row r="97" spans="1:8" ht="15" customHeight="1" x14ac:dyDescent="0.25">
      <c r="A97" s="25"/>
      <c r="B97" s="29" t="s">
        <v>43</v>
      </c>
      <c r="C97" s="30" t="s">
        <v>18</v>
      </c>
      <c r="D97" s="34">
        <v>220</v>
      </c>
      <c r="E97" s="28"/>
      <c r="F97" s="25"/>
      <c r="G97" s="25"/>
      <c r="H97" s="25"/>
    </row>
    <row r="98" spans="1:8" ht="15" customHeight="1" x14ac:dyDescent="0.25">
      <c r="A98" s="25"/>
      <c r="B98" s="29" t="s">
        <v>40</v>
      </c>
      <c r="C98" s="30" t="s">
        <v>18</v>
      </c>
      <c r="D98" s="34">
        <v>220</v>
      </c>
      <c r="E98" s="28"/>
      <c r="F98" s="25"/>
      <c r="G98" s="25"/>
      <c r="H98" s="25"/>
    </row>
    <row r="99" spans="1:8" ht="15" customHeight="1" x14ac:dyDescent="0.25">
      <c r="A99" s="25"/>
      <c r="B99" s="29" t="s">
        <v>41</v>
      </c>
      <c r="C99" s="30" t="s">
        <v>18</v>
      </c>
      <c r="D99" s="34">
        <v>250</v>
      </c>
      <c r="E99" s="28"/>
      <c r="F99" s="25"/>
      <c r="G99" s="25"/>
      <c r="H99" s="25"/>
    </row>
    <row r="100" spans="1:8" ht="15" customHeight="1" x14ac:dyDescent="0.25">
      <c r="A100" s="25"/>
      <c r="B100" s="29" t="s">
        <v>42</v>
      </c>
      <c r="C100" s="30" t="s">
        <v>18</v>
      </c>
      <c r="D100" s="34">
        <v>310</v>
      </c>
      <c r="E100" s="28"/>
      <c r="F100" s="25"/>
      <c r="G100" s="25"/>
      <c r="H100" s="25"/>
    </row>
    <row r="101" spans="1:8" ht="15" customHeight="1" x14ac:dyDescent="0.25">
      <c r="A101" s="25"/>
      <c r="B101" s="29" t="s">
        <v>44</v>
      </c>
      <c r="C101" s="30" t="s">
        <v>18</v>
      </c>
      <c r="D101" s="34">
        <v>400</v>
      </c>
      <c r="E101" s="28"/>
      <c r="F101" s="25"/>
      <c r="G101" s="25"/>
      <c r="H101" s="25"/>
    </row>
    <row r="102" spans="1:8" ht="15" customHeight="1" x14ac:dyDescent="0.25">
      <c r="A102" s="25"/>
      <c r="B102" s="29" t="s">
        <v>45</v>
      </c>
      <c r="C102" s="30" t="s">
        <v>18</v>
      </c>
      <c r="D102" s="34">
        <v>445</v>
      </c>
      <c r="E102" s="28"/>
      <c r="F102" s="25"/>
      <c r="G102" s="25"/>
      <c r="H102" s="25"/>
    </row>
    <row r="103" spans="1:8" ht="15" customHeight="1" x14ac:dyDescent="0.25">
      <c r="A103" s="25"/>
      <c r="B103" s="29" t="s">
        <v>46</v>
      </c>
      <c r="C103" s="30" t="s">
        <v>18</v>
      </c>
      <c r="D103" s="34">
        <v>490</v>
      </c>
      <c r="E103" s="28"/>
      <c r="F103" s="25"/>
      <c r="G103" s="25"/>
      <c r="H103" s="25"/>
    </row>
    <row r="104" spans="1:8" ht="15" customHeight="1" x14ac:dyDescent="0.25">
      <c r="A104" s="25"/>
      <c r="B104" s="29" t="s">
        <v>47</v>
      </c>
      <c r="C104" s="30" t="s">
        <v>18</v>
      </c>
      <c r="D104" s="34">
        <v>570</v>
      </c>
      <c r="E104" s="28"/>
      <c r="F104" s="25"/>
      <c r="G104" s="25"/>
      <c r="H104" s="25"/>
    </row>
    <row r="105" spans="1:8" ht="15" customHeight="1" x14ac:dyDescent="0.25">
      <c r="A105" s="25"/>
      <c r="B105" s="29" t="s">
        <v>120</v>
      </c>
      <c r="C105" s="30" t="s">
        <v>78</v>
      </c>
      <c r="D105" s="34">
        <v>100</v>
      </c>
      <c r="E105" s="25"/>
      <c r="F105" s="25"/>
      <c r="G105" s="25"/>
      <c r="H105" s="25"/>
    </row>
    <row r="106" spans="1:8" ht="15" customHeight="1" x14ac:dyDescent="0.25">
      <c r="A106" s="25"/>
      <c r="B106" s="29" t="s">
        <v>121</v>
      </c>
      <c r="C106" s="30" t="s">
        <v>78</v>
      </c>
      <c r="D106" s="34">
        <v>200</v>
      </c>
      <c r="E106" s="25"/>
      <c r="F106" s="25"/>
      <c r="G106" s="25"/>
      <c r="H106" s="25"/>
    </row>
    <row r="107" spans="1:8" x14ac:dyDescent="0.25">
      <c r="A107" s="25"/>
      <c r="B107" s="38" t="s">
        <v>173</v>
      </c>
      <c r="C107" s="39" t="s">
        <v>18</v>
      </c>
      <c r="D107" s="40">
        <v>12.5</v>
      </c>
      <c r="E107" s="25"/>
      <c r="F107" s="25"/>
      <c r="G107" s="25"/>
      <c r="H107" s="25"/>
    </row>
  </sheetData>
  <mergeCells count="1">
    <mergeCell ref="F1:G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Ландшафт</vt:lpstr>
      <vt:lpstr>Цена металла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2013-09-06T08:05:28Z</cp:lastPrinted>
  <dcterms:created xsi:type="dcterms:W3CDTF">2013-05-28T05:21:00Z</dcterms:created>
  <dcterms:modified xsi:type="dcterms:W3CDTF">2014-05-25T19:56:03Z</dcterms:modified>
</cp:coreProperties>
</file>