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9885" activeTab="1"/>
  </bookViews>
  <sheets>
    <sheet name="Май" sheetId="1" r:id="rId1"/>
    <sheet name="июнь" sheetId="3" r:id="rId2"/>
  </sheets>
  <definedNames>
    <definedName name="_xlnm.Print_Area" localSheetId="1">июнь!$B$2:$V$73</definedName>
    <definedName name="_xlnm.Print_Area" localSheetId="0">Май!$B$2:$S$73</definedName>
  </definedNames>
  <calcPr calcId="145621"/>
</workbook>
</file>

<file path=xl/calcChain.xml><?xml version="1.0" encoding="utf-8"?>
<calcChain xmlns="http://schemas.openxmlformats.org/spreadsheetml/2006/main">
  <c r="R52" i="3" l="1"/>
  <c r="R53" i="3"/>
  <c r="R51" i="3"/>
  <c r="J6" i="3" l="1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I6" i="3" l="1"/>
  <c r="M6" i="3" s="1"/>
  <c r="I7" i="3"/>
  <c r="I8" i="3"/>
  <c r="M8" i="3" s="1"/>
  <c r="I9" i="3"/>
  <c r="M9" i="3" s="1"/>
  <c r="I10" i="3"/>
  <c r="M10" i="3" s="1"/>
  <c r="I11" i="3"/>
  <c r="M11" i="3" s="1"/>
  <c r="I12" i="3"/>
  <c r="M12" i="3" s="1"/>
  <c r="I13" i="3"/>
  <c r="M13" i="3" s="1"/>
  <c r="I14" i="3"/>
  <c r="M14" i="3" s="1"/>
  <c r="I15" i="3"/>
  <c r="M15" i="3" s="1"/>
  <c r="I16" i="3"/>
  <c r="M16" i="3" s="1"/>
  <c r="I17" i="3"/>
  <c r="M17" i="3" s="1"/>
  <c r="I18" i="3"/>
  <c r="M18" i="3" s="1"/>
  <c r="I19" i="3"/>
  <c r="M19" i="3" s="1"/>
  <c r="I20" i="3"/>
  <c r="M20" i="3" s="1"/>
  <c r="I21" i="3"/>
  <c r="M21" i="3" s="1"/>
  <c r="I22" i="3"/>
  <c r="M22" i="3" s="1"/>
  <c r="I23" i="3"/>
  <c r="M23" i="3" s="1"/>
  <c r="I24" i="3"/>
  <c r="M24" i="3" s="1"/>
  <c r="I25" i="3"/>
  <c r="M25" i="3" s="1"/>
  <c r="I26" i="3"/>
  <c r="M26" i="3" s="1"/>
  <c r="I27" i="3"/>
  <c r="M27" i="3" s="1"/>
  <c r="I28" i="3"/>
  <c r="M28" i="3" s="1"/>
  <c r="I29" i="3"/>
  <c r="M29" i="3" s="1"/>
  <c r="I30" i="3"/>
  <c r="M30" i="3" s="1"/>
  <c r="I31" i="3"/>
  <c r="M31" i="3" s="1"/>
  <c r="I32" i="3"/>
  <c r="M32" i="3" s="1"/>
  <c r="I33" i="3"/>
  <c r="M33" i="3" s="1"/>
  <c r="I34" i="3"/>
  <c r="M34" i="3" s="1"/>
  <c r="I35" i="3"/>
  <c r="M35" i="3" s="1"/>
  <c r="I36" i="3"/>
  <c r="M36" i="3" s="1"/>
  <c r="I37" i="3"/>
  <c r="M37" i="3" s="1"/>
  <c r="I38" i="3"/>
  <c r="M38" i="3" s="1"/>
  <c r="I39" i="3"/>
  <c r="M39" i="3" s="1"/>
  <c r="I40" i="3"/>
  <c r="M40" i="3" s="1"/>
  <c r="I41" i="3"/>
  <c r="M41" i="3" s="1"/>
  <c r="I42" i="3"/>
  <c r="M42" i="3" s="1"/>
  <c r="I43" i="3"/>
  <c r="M43" i="3" s="1"/>
  <c r="I44" i="3"/>
  <c r="M44" i="3" s="1"/>
  <c r="I45" i="3"/>
  <c r="M45" i="3" s="1"/>
  <c r="I46" i="3"/>
  <c r="M46" i="3" s="1"/>
  <c r="I47" i="3"/>
  <c r="M47" i="3" s="1"/>
  <c r="I48" i="3"/>
  <c r="M48" i="3" s="1"/>
  <c r="I49" i="3"/>
  <c r="M49" i="3" s="1"/>
  <c r="I50" i="3"/>
  <c r="M50" i="3" s="1"/>
  <c r="I51" i="3"/>
  <c r="M51" i="3" s="1"/>
  <c r="I52" i="3"/>
  <c r="M52" i="3" s="1"/>
  <c r="I53" i="3"/>
  <c r="M53" i="3" s="1"/>
  <c r="I54" i="3"/>
  <c r="M54" i="3" s="1"/>
  <c r="I55" i="3"/>
  <c r="M55" i="3" s="1"/>
  <c r="I56" i="3"/>
  <c r="M56" i="3" s="1"/>
  <c r="I57" i="3"/>
  <c r="M57" i="3" s="1"/>
  <c r="I58" i="3"/>
  <c r="M58" i="3" s="1"/>
  <c r="I59" i="3"/>
  <c r="M59" i="3" s="1"/>
  <c r="I60" i="3"/>
  <c r="M60" i="3" s="1"/>
  <c r="I61" i="3"/>
  <c r="M61" i="3" s="1"/>
  <c r="I62" i="3"/>
  <c r="M62" i="3" s="1"/>
  <c r="I63" i="3"/>
  <c r="M63" i="3" s="1"/>
  <c r="I64" i="3"/>
  <c r="M64" i="3" s="1"/>
  <c r="I65" i="3"/>
  <c r="M65" i="3" s="1"/>
  <c r="I66" i="3"/>
  <c r="M66" i="3" s="1"/>
  <c r="I67" i="3"/>
  <c r="M67" i="3" s="1"/>
  <c r="I68" i="3"/>
  <c r="M68" i="3" s="1"/>
  <c r="I69" i="3"/>
  <c r="M69" i="3" s="1"/>
  <c r="I70" i="3"/>
  <c r="M70" i="3" s="1"/>
  <c r="I71" i="3"/>
  <c r="M71" i="3" s="1"/>
  <c r="I72" i="3"/>
  <c r="M72" i="3" s="1"/>
  <c r="I73" i="3"/>
  <c r="M73" i="3" s="1"/>
  <c r="R6" i="3" l="1"/>
  <c r="M7" i="3"/>
  <c r="K74" i="1"/>
  <c r="J74" i="1"/>
  <c r="L73" i="1" l="1"/>
  <c r="I59" i="1"/>
  <c r="I58" i="1"/>
  <c r="S6" i="3"/>
  <c r="Q6" i="3"/>
  <c r="T6" i="3" l="1"/>
  <c r="I55" i="1"/>
  <c r="P57" i="1"/>
  <c r="Q57" i="1" s="1"/>
  <c r="S49" i="1" l="1"/>
  <c r="O49" i="1"/>
  <c r="P49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Q49" i="1" l="1"/>
  <c r="R49" i="1" s="1"/>
  <c r="I52" i="1"/>
  <c r="H52" i="1"/>
  <c r="I49" i="1" l="1"/>
  <c r="L51" i="1"/>
  <c r="L50" i="1"/>
  <c r="H49" i="1"/>
  <c r="H45" i="1" l="1"/>
  <c r="H46" i="1" l="1"/>
  <c r="I46" i="1" l="1"/>
  <c r="I45" i="1"/>
  <c r="I36" i="1" l="1"/>
  <c r="H36" i="1"/>
  <c r="I35" i="1"/>
  <c r="H35" i="1"/>
  <c r="I34" i="1" l="1"/>
  <c r="H34" i="1"/>
  <c r="L6" i="1" l="1"/>
  <c r="L8" i="1"/>
  <c r="L9" i="1"/>
  <c r="L10" i="1"/>
  <c r="L11" i="1"/>
  <c r="L12" i="1"/>
  <c r="L13" i="1"/>
  <c r="L14" i="1"/>
  <c r="L15" i="1"/>
  <c r="L16" i="1"/>
  <c r="L17" i="1"/>
  <c r="L19" i="1"/>
  <c r="L20" i="1"/>
  <c r="L21" i="1"/>
  <c r="L23" i="1"/>
  <c r="L24" i="1"/>
  <c r="L25" i="1"/>
  <c r="L26" i="1"/>
  <c r="L30" i="1"/>
  <c r="L31" i="1"/>
  <c r="L32" i="1"/>
  <c r="L2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2" i="1"/>
  <c r="L53" i="1"/>
  <c r="L54" i="1"/>
  <c r="L55" i="1"/>
  <c r="L56" i="1"/>
  <c r="L57" i="1"/>
  <c r="G21" i="1"/>
  <c r="G74" i="1" s="1"/>
  <c r="F21" i="1"/>
  <c r="F74" i="1" s="1"/>
  <c r="I28" i="1" l="1"/>
  <c r="L28" i="1" s="1"/>
  <c r="I22" i="1" l="1"/>
  <c r="L22" i="1" s="1"/>
  <c r="I27" i="1" l="1"/>
  <c r="L27" i="1" s="1"/>
  <c r="R6" i="1" l="1"/>
  <c r="I18" i="1"/>
  <c r="I74" i="1" l="1"/>
  <c r="L18" i="1"/>
  <c r="Q6" i="1"/>
  <c r="H7" i="1"/>
  <c r="H74" i="1" l="1"/>
  <c r="L7" i="1"/>
  <c r="L74" i="1" s="1"/>
  <c r="P6" i="1"/>
  <c r="S6" i="1" s="1"/>
</calcChain>
</file>

<file path=xl/sharedStrings.xml><?xml version="1.0" encoding="utf-8"?>
<sst xmlns="http://schemas.openxmlformats.org/spreadsheetml/2006/main" count="279" uniqueCount="73">
  <si>
    <t>Остаток предыдущего периода</t>
  </si>
  <si>
    <t>Дата</t>
  </si>
  <si>
    <t>Наименование</t>
  </si>
  <si>
    <t>кол-во</t>
  </si>
  <si>
    <t>стоимость</t>
  </si>
  <si>
    <t>транспорт</t>
  </si>
  <si>
    <t>примечание</t>
  </si>
  <si>
    <t>энергетик</t>
  </si>
  <si>
    <t>стоянка</t>
  </si>
  <si>
    <t>шланг</t>
  </si>
  <si>
    <t>ИТОГО</t>
  </si>
  <si>
    <t>Получено</t>
  </si>
  <si>
    <t>Затраты</t>
  </si>
  <si>
    <t>слуцк</t>
  </si>
  <si>
    <t>бенз</t>
  </si>
  <si>
    <t>коньяк</t>
  </si>
  <si>
    <t>Леша за доставку</t>
  </si>
  <si>
    <t>авто</t>
  </si>
  <si>
    <t>ремонт сварка</t>
  </si>
  <si>
    <t>ремонт диска</t>
  </si>
  <si>
    <t>статья расходнов/приходов</t>
  </si>
  <si>
    <t>доставка</t>
  </si>
  <si>
    <t>груз авто</t>
  </si>
  <si>
    <t>развал</t>
  </si>
  <si>
    <t>Наименование2</t>
  </si>
  <si>
    <t>кол-во2</t>
  </si>
  <si>
    <t>стоимость2</t>
  </si>
  <si>
    <t>затраты</t>
  </si>
  <si>
    <t>Затраты на материалы</t>
  </si>
  <si>
    <t>юра</t>
  </si>
  <si>
    <t>гос пошлина</t>
  </si>
  <si>
    <t>ТО</t>
  </si>
  <si>
    <t>отгр</t>
  </si>
  <si>
    <t>узда</t>
  </si>
  <si>
    <t>сеница</t>
  </si>
  <si>
    <t>фаниполь</t>
  </si>
  <si>
    <t>радиальн</t>
  </si>
  <si>
    <t>Здесь и сейчас</t>
  </si>
  <si>
    <t>телефон</t>
  </si>
  <si>
    <t>марьина горка</t>
  </si>
  <si>
    <t>Столбец1</t>
  </si>
  <si>
    <t>хорен топливо</t>
  </si>
  <si>
    <t>могильное</t>
  </si>
  <si>
    <t>щ250</t>
  </si>
  <si>
    <t>щ200</t>
  </si>
  <si>
    <t>щ300</t>
  </si>
  <si>
    <t>гр200</t>
  </si>
  <si>
    <t>гр300</t>
  </si>
  <si>
    <t>гр250</t>
  </si>
  <si>
    <t>щ150</t>
  </si>
  <si>
    <t>гр150</t>
  </si>
  <si>
    <t>Юра</t>
  </si>
  <si>
    <t>масло</t>
  </si>
  <si>
    <t>дер пол</t>
  </si>
  <si>
    <t>шав пол</t>
  </si>
  <si>
    <t>вин пол</t>
  </si>
  <si>
    <t>деал</t>
  </si>
  <si>
    <t>шланг гидравлика</t>
  </si>
  <si>
    <t>ремонт генератора</t>
  </si>
  <si>
    <t>руденск</t>
  </si>
  <si>
    <t>освещение</t>
  </si>
  <si>
    <t>колодищи</t>
  </si>
  <si>
    <t>Пром</t>
  </si>
  <si>
    <t>щ350</t>
  </si>
  <si>
    <t>щ400</t>
  </si>
  <si>
    <t>СМУ</t>
  </si>
  <si>
    <t>Сенница</t>
  </si>
  <si>
    <t>щ450</t>
  </si>
  <si>
    <t>щ500</t>
  </si>
  <si>
    <t>Расчет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</si>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</sst>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1" xfId="0" applyNumberFormat="1" applyBorder="1" applyAlignment="1">
      <alignment horizontal="center"/>
    </xf>
    <xf numFmtId="3" fontId="0" fillId="0" borderId="0" xfId="0" applyNumberForma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31"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5:N73" totalsRowShown="0" headerRowDxfId="30" dataDxfId="29">
  <autoFilter ref="B5:N73"/>
  <sortState ref="B6:N57">
    <sortCondition ref="B5:B57"/>
  </sortState>
  <tableColumns count="13">
    <tableColumn id="1" name="Дата" dataDxfId="28"/>
    <tableColumn id="9" name="отгр" dataDxfId="27"/>
    <tableColumn id="2" name="Наименование" dataDxfId="26"/>
    <tableColumn id="11" name="Наименование2" dataDxfId="25"/>
    <tableColumn id="3" name="кол-во" dataDxfId="24"/>
    <tableColumn id="12" name="кол-во2" dataDxfId="23"/>
    <tableColumn id="4" name="стоимость" dataDxfId="22"/>
    <tableColumn id="13" name="стоимость2" dataDxfId="21"/>
    <tableColumn id="5" name="транспорт" dataDxfId="20"/>
    <tableColumn id="6" name="затраты" dataDxfId="19"/>
    <tableColumn id="14" name="Столбец1" dataDxfId="18">
      <calculatedColumnFormula>Таблица1[[#This Row],[стоимость]]-Таблица1[[#This Row],[стоимость2]]-Таблица1[[#This Row],[транспорт]]-Таблица1[[#This Row],[затраты]]</calculatedColumnFormula>
    </tableColumn>
    <tableColumn id="8" name="статья расходнов/приходов" dataDxfId="17"/>
    <tableColumn id="7" name="примеч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5:O73" totalsRowShown="0" headerRowDxfId="15" dataDxfId="14">
  <autoFilter ref="B5:O73"/>
  <sortState ref="B6:N57">
    <sortCondition ref="B5:B57"/>
  </sortState>
  <tableColumns count="14">
    <tableColumn id="1" name="Дата" dataDxfId="13"/>
    <tableColumn id="9" name="отгр" dataDxfId="12"/>
    <tableColumn id="2" name="Наименование" dataDxfId="11"/>
    <tableColumn id="11" name="Наименование2" dataDxfId="10"/>
    <tableColumn id="3" name="кол-во" dataDxfId="9"/>
    <tableColumn id="12" name="кол-во2" dataDxfId="8"/>
    <tableColumn id="4" name="стоимость" dataDxfId="7"/>
    <tableColumn id="15" name="стоимость2" dataDxfId="6">
      <calculatedColumnFormula>Таблица13[[#This Row],[кол-во2]]*J6</calculatedColumnFormula>
    </tableColumn>
    <tableColumn id="13" name="Расчет" dataDxfId="5">
      <calculatedColumnFormula>SUMPRODUCT($S$9:$S$44*($R$9:$R$44=$E6)*($T$9:$T$44=$C6))</calculatedColumnFormula>
    </tableColumn>
    <tableColumn id="5" name="транспорт" dataDxfId="4"/>
    <tableColumn id="6" name="затраты" dataDxfId="3"/>
    <tableColumn id="14" name="Столбец1" dataDxfId="2">
      <calculatedColumnFormula>Таблица13[[#This Row],[стоимость]]-Таблица13[[#This Row],[стоимость2]]-Таблица13[[#This Row],[транспорт]]-Таблица13[[#This Row],[затраты]]</calculatedColumnFormula>
    </tableColumn>
    <tableColumn id="8" name="статья расходнов/приходов" dataDxfId="1"/>
    <tableColumn id="7" name="примеч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4"/>
  <sheetViews>
    <sheetView view="pageBreakPreview" zoomScaleNormal="109" zoomScaleSheetLayoutView="100" workbookViewId="0">
      <selection activeCell="Q6" sqref="Q6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12" width="8.7109375" customWidth="1"/>
    <col min="13" max="13" width="18.5703125" customWidth="1"/>
    <col min="14" max="14" width="21.5703125" customWidth="1"/>
    <col min="16" max="16" width="12.7109375" customWidth="1"/>
    <col min="17" max="17" width="12.140625" customWidth="1"/>
    <col min="18" max="18" width="13.28515625" customWidth="1"/>
  </cols>
  <sheetData>
    <row r="1" spans="2:19" ht="15.75" thickBot="1" x14ac:dyDescent="0.3"/>
    <row r="2" spans="2:19" ht="15.75" thickBot="1" x14ac:dyDescent="0.3">
      <c r="B2" s="26" t="s">
        <v>0</v>
      </c>
      <c r="C2" s="27"/>
      <c r="D2" s="27"/>
      <c r="E2" s="27"/>
      <c r="F2" s="27"/>
      <c r="G2" s="17"/>
      <c r="H2" s="1">
        <v>1800</v>
      </c>
      <c r="I2" s="12"/>
      <c r="J2" s="2"/>
      <c r="P2" s="5" t="s">
        <v>10</v>
      </c>
    </row>
    <row r="5" spans="2:19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5</v>
      </c>
      <c r="K5" s="8" t="s">
        <v>27</v>
      </c>
      <c r="L5" s="8" t="s">
        <v>40</v>
      </c>
      <c r="M5" s="8" t="s">
        <v>20</v>
      </c>
      <c r="N5" s="8" t="s">
        <v>6</v>
      </c>
      <c r="P5" s="11" t="s">
        <v>11</v>
      </c>
      <c r="Q5" s="11" t="s">
        <v>28</v>
      </c>
      <c r="R5" s="11" t="s">
        <v>12</v>
      </c>
      <c r="S5" s="11" t="s">
        <v>10</v>
      </c>
    </row>
    <row r="6" spans="2:19" x14ac:dyDescent="0.25">
      <c r="B6" s="9">
        <v>13</v>
      </c>
      <c r="C6" s="9"/>
      <c r="D6" s="3" t="s">
        <v>43</v>
      </c>
      <c r="E6" s="3"/>
      <c r="F6" s="14">
        <v>20</v>
      </c>
      <c r="G6" s="14"/>
      <c r="H6" s="4">
        <v>1750</v>
      </c>
      <c r="I6" s="4">
        <v>988</v>
      </c>
      <c r="J6" s="4">
        <v>200</v>
      </c>
      <c r="K6" s="4"/>
      <c r="L6" s="4">
        <f>Таблица1[[#This Row],[стоимость]]-Таблица1[[#This Row],[стоимость2]]-Таблица1[[#This Row],[транспорт]]-Таблица1[[#This Row],[затраты]]</f>
        <v>562</v>
      </c>
      <c r="M6" s="4" t="s">
        <v>21</v>
      </c>
      <c r="N6" s="3" t="s">
        <v>7</v>
      </c>
      <c r="P6" s="6">
        <f>SUM(Таблица1[стоимость])</f>
        <v>19402</v>
      </c>
      <c r="Q6" s="6">
        <f>SUM(Таблица1[[стоимость2]:[транспорт]])</f>
        <v>13765</v>
      </c>
      <c r="R6" s="6">
        <f>SUM(Таблица1[затраты])</f>
        <v>4437</v>
      </c>
      <c r="S6" s="13">
        <f>P6-Q6-R6</f>
        <v>1200</v>
      </c>
    </row>
    <row r="7" spans="2:19" x14ac:dyDescent="0.25">
      <c r="B7" s="9">
        <v>14</v>
      </c>
      <c r="C7" s="9"/>
      <c r="D7" s="3" t="s">
        <v>44</v>
      </c>
      <c r="E7" s="3"/>
      <c r="F7" s="14">
        <v>19</v>
      </c>
      <c r="G7" s="14"/>
      <c r="H7" s="4">
        <f>80*19</f>
        <v>1520</v>
      </c>
      <c r="I7" s="4">
        <v>936</v>
      </c>
      <c r="J7" s="4">
        <v>100</v>
      </c>
      <c r="K7" s="4"/>
      <c r="L7" s="4">
        <f>Таблица1[[#This Row],[стоимость]]-Таблица1[[#This Row],[стоимость2]]-Таблица1[[#This Row],[транспорт]]-Таблица1[[#This Row],[затраты]]</f>
        <v>484</v>
      </c>
      <c r="M7" s="4" t="s">
        <v>21</v>
      </c>
      <c r="N7" s="3" t="s">
        <v>13</v>
      </c>
    </row>
    <row r="8" spans="2:19" x14ac:dyDescent="0.25">
      <c r="B8" s="9">
        <v>14</v>
      </c>
      <c r="C8" s="9"/>
      <c r="D8" s="3"/>
      <c r="E8" s="3"/>
      <c r="F8" s="14"/>
      <c r="G8" s="14"/>
      <c r="H8" s="4"/>
      <c r="I8" s="4"/>
      <c r="J8" s="4"/>
      <c r="K8" s="4">
        <v>64</v>
      </c>
      <c r="L8" s="4">
        <f>Таблица1[[#This Row],[стоимость]]-Таблица1[[#This Row],[стоимость2]]-Таблица1[[#This Row],[транспорт]]-Таблица1[[#This Row],[затраты]]</f>
        <v>-64</v>
      </c>
      <c r="M8" s="4" t="s">
        <v>22</v>
      </c>
      <c r="N8" s="3" t="s">
        <v>8</v>
      </c>
    </row>
    <row r="9" spans="2:19" x14ac:dyDescent="0.25">
      <c r="B9" s="9">
        <v>14</v>
      </c>
      <c r="C9" s="9"/>
      <c r="D9" s="3"/>
      <c r="E9" s="3"/>
      <c r="F9" s="14"/>
      <c r="G9" s="14"/>
      <c r="H9" s="4"/>
      <c r="I9" s="4"/>
      <c r="J9" s="4"/>
      <c r="K9" s="4">
        <v>45</v>
      </c>
      <c r="L9" s="4">
        <f>Таблица1[[#This Row],[стоимость]]-Таблица1[[#This Row],[стоимость2]]-Таблица1[[#This Row],[транспорт]]-Таблица1[[#This Row],[затраты]]</f>
        <v>-45</v>
      </c>
      <c r="M9" s="4" t="s">
        <v>22</v>
      </c>
      <c r="N9" s="3" t="s">
        <v>9</v>
      </c>
    </row>
    <row r="10" spans="2:19" x14ac:dyDescent="0.25">
      <c r="B10" s="9">
        <v>14</v>
      </c>
      <c r="C10" s="9"/>
      <c r="D10" s="3"/>
      <c r="E10" s="3"/>
      <c r="F10" s="14"/>
      <c r="G10" s="14"/>
      <c r="H10" s="4"/>
      <c r="I10" s="4"/>
      <c r="J10" s="4"/>
      <c r="K10" s="4">
        <v>20</v>
      </c>
      <c r="L10" s="4">
        <f>Таблица1[[#This Row],[стоимость]]-Таблица1[[#This Row],[стоимость2]]-Таблица1[[#This Row],[транспорт]]-Таблица1[[#This Row],[затраты]]</f>
        <v>-20</v>
      </c>
      <c r="M10" s="4" t="s">
        <v>17</v>
      </c>
      <c r="N10" s="3" t="s">
        <v>14</v>
      </c>
    </row>
    <row r="11" spans="2:19" x14ac:dyDescent="0.25">
      <c r="B11" s="9">
        <v>14</v>
      </c>
      <c r="C11" s="9"/>
      <c r="D11" s="3"/>
      <c r="E11" s="3"/>
      <c r="F11" s="14"/>
      <c r="G11" s="14"/>
      <c r="H11" s="4"/>
      <c r="I11" s="4"/>
      <c r="J11" s="4"/>
      <c r="K11" s="4">
        <v>20</v>
      </c>
      <c r="L11" s="4">
        <f>Таблица1[[#This Row],[стоимость]]-Таблица1[[#This Row],[стоимость2]]-Таблица1[[#This Row],[транспорт]]-Таблица1[[#This Row],[затраты]]</f>
        <v>-20</v>
      </c>
      <c r="M11" s="4" t="s">
        <v>27</v>
      </c>
      <c r="N11" s="3" t="s">
        <v>15</v>
      </c>
      <c r="P11" s="7"/>
    </row>
    <row r="12" spans="2:19" x14ac:dyDescent="0.25">
      <c r="B12" s="9">
        <v>14</v>
      </c>
      <c r="C12" s="9"/>
      <c r="D12" s="3"/>
      <c r="E12" s="3"/>
      <c r="F12" s="14"/>
      <c r="G12" s="14"/>
      <c r="H12" s="4">
        <v>250</v>
      </c>
      <c r="I12" s="4"/>
      <c r="J12" s="4"/>
      <c r="K12" s="4"/>
      <c r="L12" s="4">
        <f>Таблица1[[#This Row],[стоимость]]-Таблица1[[#This Row],[стоимость2]]-Таблица1[[#This Row],[транспорт]]-Таблица1[[#This Row],[затраты]]</f>
        <v>250</v>
      </c>
      <c r="M12" s="4" t="s">
        <v>21</v>
      </c>
      <c r="N12" s="3" t="s">
        <v>16</v>
      </c>
      <c r="P12" s="7"/>
      <c r="Q12" s="7"/>
    </row>
    <row r="13" spans="2:19" x14ac:dyDescent="0.25">
      <c r="B13" s="9">
        <v>15</v>
      </c>
      <c r="C13" s="9"/>
      <c r="D13" s="3"/>
      <c r="E13" s="3"/>
      <c r="F13" s="14"/>
      <c r="G13" s="14"/>
      <c r="H13" s="4"/>
      <c r="I13" s="4"/>
      <c r="J13" s="4"/>
      <c r="K13" s="4">
        <v>25</v>
      </c>
      <c r="L13" s="4">
        <f>Таблица1[[#This Row],[стоимость]]-Таблица1[[#This Row],[стоимость2]]-Таблица1[[#This Row],[транспорт]]-Таблица1[[#This Row],[затраты]]</f>
        <v>-25</v>
      </c>
      <c r="M13" s="4" t="s">
        <v>17</v>
      </c>
      <c r="N13" s="3" t="s">
        <v>14</v>
      </c>
    </row>
    <row r="14" spans="2:19" x14ac:dyDescent="0.25">
      <c r="B14" s="9">
        <v>15</v>
      </c>
      <c r="C14" s="9"/>
      <c r="D14" s="3"/>
      <c r="E14" s="3"/>
      <c r="F14" s="14"/>
      <c r="G14" s="14"/>
      <c r="H14" s="4"/>
      <c r="I14" s="4"/>
      <c r="J14" s="4"/>
      <c r="K14" s="4">
        <v>35</v>
      </c>
      <c r="L14" s="4">
        <f>Таблица1[[#This Row],[стоимость]]-Таблица1[[#This Row],[стоимость2]]-Таблица1[[#This Row],[транспорт]]-Таблица1[[#This Row],[затраты]]</f>
        <v>-35</v>
      </c>
      <c r="M14" s="4" t="s">
        <v>17</v>
      </c>
      <c r="N14" s="3" t="s">
        <v>23</v>
      </c>
    </row>
    <row r="15" spans="2:19" x14ac:dyDescent="0.25">
      <c r="B15" s="9">
        <v>15</v>
      </c>
      <c r="C15" s="9"/>
      <c r="D15" s="3"/>
      <c r="E15" s="3"/>
      <c r="F15" s="14"/>
      <c r="G15" s="14"/>
      <c r="H15" s="4"/>
      <c r="I15" s="4"/>
      <c r="J15" s="4"/>
      <c r="K15" s="4">
        <v>15</v>
      </c>
      <c r="L15" s="4">
        <f>Таблица1[[#This Row],[стоимость]]-Таблица1[[#This Row],[стоимость2]]-Таблица1[[#This Row],[транспорт]]-Таблица1[[#This Row],[затраты]]</f>
        <v>-15</v>
      </c>
      <c r="M15" s="4" t="s">
        <v>22</v>
      </c>
      <c r="N15" s="3" t="s">
        <v>18</v>
      </c>
    </row>
    <row r="16" spans="2:19" x14ac:dyDescent="0.25">
      <c r="B16" s="9">
        <v>15</v>
      </c>
      <c r="C16" s="9"/>
      <c r="D16" s="3"/>
      <c r="E16" s="3"/>
      <c r="F16" s="14"/>
      <c r="G16" s="14"/>
      <c r="H16" s="4"/>
      <c r="I16" s="4"/>
      <c r="J16" s="4"/>
      <c r="K16" s="4">
        <v>100</v>
      </c>
      <c r="L16" s="4">
        <f>Таблица1[[#This Row],[стоимость]]-Таблица1[[#This Row],[стоимость2]]-Таблица1[[#This Row],[транспорт]]-Таблица1[[#This Row],[затраты]]</f>
        <v>-100</v>
      </c>
      <c r="M16" s="4" t="s">
        <v>22</v>
      </c>
      <c r="N16" s="3" t="s">
        <v>19</v>
      </c>
    </row>
    <row r="17" spans="2:16" x14ac:dyDescent="0.25">
      <c r="B17" s="9">
        <v>16</v>
      </c>
      <c r="C17" s="9"/>
      <c r="D17" s="3"/>
      <c r="E17" s="3"/>
      <c r="F17" s="14"/>
      <c r="G17" s="14"/>
      <c r="H17" s="4"/>
      <c r="I17" s="4"/>
      <c r="J17" s="4"/>
      <c r="K17" s="4">
        <v>20</v>
      </c>
      <c r="L17" s="4">
        <f>Таблица1[[#This Row],[стоимость]]-Таблица1[[#This Row],[стоимость2]]-Таблица1[[#This Row],[транспорт]]-Таблица1[[#This Row],[затраты]]</f>
        <v>-20</v>
      </c>
      <c r="M17" s="4" t="s">
        <v>17</v>
      </c>
      <c r="N17" s="3" t="s">
        <v>14</v>
      </c>
    </row>
    <row r="18" spans="2:16" x14ac:dyDescent="0.25">
      <c r="B18" s="9">
        <v>16</v>
      </c>
      <c r="C18" s="9" t="s">
        <v>36</v>
      </c>
      <c r="D18" s="3" t="s">
        <v>43</v>
      </c>
      <c r="E18" s="3" t="s">
        <v>49</v>
      </c>
      <c r="F18" s="14">
        <v>10</v>
      </c>
      <c r="G18" s="14">
        <v>9.5</v>
      </c>
      <c r="H18" s="4">
        <v>750</v>
      </c>
      <c r="I18" s="4">
        <f>52*9.5</f>
        <v>494</v>
      </c>
      <c r="J18" s="4">
        <v>180</v>
      </c>
      <c r="K18" s="4"/>
      <c r="L18" s="4">
        <f>Таблица1[[#This Row],[стоимость]]-Таблица1[[#This Row],[стоимость2]]-Таблица1[[#This Row],[транспорт]]-Таблица1[[#This Row],[затраты]]</f>
        <v>76</v>
      </c>
      <c r="M18" s="4"/>
      <c r="N18" s="3"/>
      <c r="P18" s="7"/>
    </row>
    <row r="19" spans="2:16" x14ac:dyDescent="0.25">
      <c r="B19" s="9">
        <v>16</v>
      </c>
      <c r="C19" s="9"/>
      <c r="D19" s="3"/>
      <c r="E19" s="3"/>
      <c r="F19" s="14"/>
      <c r="G19" s="14"/>
      <c r="H19" s="4"/>
      <c r="I19" s="4"/>
      <c r="J19" s="4"/>
      <c r="K19" s="4">
        <v>60</v>
      </c>
      <c r="L19" s="4">
        <f>Таблица1[[#This Row],[стоимость]]-Таблица1[[#This Row],[стоимость2]]-Таблица1[[#This Row],[транспорт]]-Таблица1[[#This Row],[затраты]]</f>
        <v>-60</v>
      </c>
      <c r="M19" s="4" t="s">
        <v>29</v>
      </c>
      <c r="N19" s="3"/>
    </row>
    <row r="20" spans="2:16" x14ac:dyDescent="0.25">
      <c r="B20" s="9">
        <v>17</v>
      </c>
      <c r="C20" s="9"/>
      <c r="D20" s="3" t="s">
        <v>45</v>
      </c>
      <c r="E20" s="3" t="s">
        <v>44</v>
      </c>
      <c r="F20" s="14">
        <v>19</v>
      </c>
      <c r="G20" s="14">
        <v>18</v>
      </c>
      <c r="H20" s="4">
        <v>1710</v>
      </c>
      <c r="I20" s="4">
        <v>1026</v>
      </c>
      <c r="J20" s="4">
        <v>200</v>
      </c>
      <c r="K20" s="4"/>
      <c r="L20" s="4">
        <f>Таблица1[[#This Row],[стоимость]]-Таблица1[[#This Row],[стоимость2]]-Таблица1[[#This Row],[транспорт]]-Таблица1[[#This Row],[затраты]]</f>
        <v>484</v>
      </c>
      <c r="M20" s="4" t="s">
        <v>21</v>
      </c>
      <c r="N20" s="3" t="s">
        <v>13</v>
      </c>
    </row>
    <row r="21" spans="2:16" x14ac:dyDescent="0.25">
      <c r="B21" s="9">
        <v>17</v>
      </c>
      <c r="C21" s="9" t="s">
        <v>36</v>
      </c>
      <c r="D21" s="3" t="s">
        <v>43</v>
      </c>
      <c r="E21" s="3" t="s">
        <v>49</v>
      </c>
      <c r="F21" s="14">
        <f>23-7.5-7.5</f>
        <v>8</v>
      </c>
      <c r="G21" s="14">
        <f>20.5-7-7</f>
        <v>6.5</v>
      </c>
      <c r="H21" s="4">
        <v>2070</v>
      </c>
      <c r="I21" s="4">
        <v>378</v>
      </c>
      <c r="J21" s="4">
        <v>570</v>
      </c>
      <c r="K21" s="4"/>
      <c r="L21" s="4">
        <f>Таблица1[[#This Row],[стоимость]]-Таблица1[[#This Row],[стоимость2]]-Таблица1[[#This Row],[транспорт]]-Таблица1[[#This Row],[затраты]]</f>
        <v>1122</v>
      </c>
      <c r="M21" s="4" t="s">
        <v>21</v>
      </c>
      <c r="N21" s="3" t="s">
        <v>13</v>
      </c>
    </row>
    <row r="22" spans="2:16" x14ac:dyDescent="0.25">
      <c r="B22" s="9">
        <v>17</v>
      </c>
      <c r="C22" s="9" t="s">
        <v>35</v>
      </c>
      <c r="D22" s="3" t="s">
        <v>43</v>
      </c>
      <c r="E22" s="3" t="s">
        <v>49</v>
      </c>
      <c r="F22" s="14">
        <v>7.5</v>
      </c>
      <c r="G22" s="14">
        <v>7</v>
      </c>
      <c r="H22" s="4"/>
      <c r="I22" s="4">
        <f>52*7</f>
        <v>364</v>
      </c>
      <c r="J22" s="4"/>
      <c r="K22" s="4"/>
      <c r="L22" s="4">
        <f>Таблица1[[#This Row],[стоимость]]-Таблица1[[#This Row],[стоимость2]]-Таблица1[[#This Row],[транспорт]]-Таблица1[[#This Row],[затраты]]</f>
        <v>-364</v>
      </c>
      <c r="M22" s="4" t="s">
        <v>21</v>
      </c>
      <c r="N22" s="3" t="s">
        <v>13</v>
      </c>
    </row>
    <row r="23" spans="2:16" x14ac:dyDescent="0.25">
      <c r="B23" s="9">
        <v>19</v>
      </c>
      <c r="C23" s="9"/>
      <c r="D23" s="3"/>
      <c r="E23" s="3"/>
      <c r="F23" s="14"/>
      <c r="G23" s="14"/>
      <c r="H23" s="4"/>
      <c r="I23" s="4"/>
      <c r="J23" s="4"/>
      <c r="K23" s="4">
        <v>40</v>
      </c>
      <c r="L23" s="4">
        <f>Таблица1[[#This Row],[стоимость]]-Таблица1[[#This Row],[стоимость2]]-Таблица1[[#This Row],[транспорт]]-Таблица1[[#This Row],[затраты]]</f>
        <v>-40</v>
      </c>
      <c r="M23" s="4" t="s">
        <v>17</v>
      </c>
      <c r="N23" s="3" t="s">
        <v>14</v>
      </c>
    </row>
    <row r="24" spans="2:16" x14ac:dyDescent="0.25">
      <c r="B24" s="9">
        <v>19</v>
      </c>
      <c r="C24" s="9"/>
      <c r="D24" s="3"/>
      <c r="E24" s="3"/>
      <c r="F24" s="14"/>
      <c r="G24" s="14"/>
      <c r="H24" s="4"/>
      <c r="I24" s="4"/>
      <c r="J24" s="4"/>
      <c r="K24" s="4"/>
      <c r="L24" s="4">
        <f>Таблица1[[#This Row],[стоимость]]-Таблица1[[#This Row],[стоимость2]]-Таблица1[[#This Row],[транспорт]]-Таблица1[[#This Row],[затраты]]</f>
        <v>0</v>
      </c>
      <c r="M24" s="4"/>
      <c r="N24" s="3"/>
    </row>
    <row r="25" spans="2:16" x14ac:dyDescent="0.25">
      <c r="B25" s="9">
        <v>19</v>
      </c>
      <c r="C25" s="9"/>
      <c r="D25" s="3"/>
      <c r="E25" s="3"/>
      <c r="F25" s="14"/>
      <c r="G25" s="14"/>
      <c r="H25" s="4"/>
      <c r="I25" s="4"/>
      <c r="J25" s="4"/>
      <c r="K25" s="4">
        <v>375</v>
      </c>
      <c r="L25" s="4">
        <f>Таблица1[[#This Row],[стоимость]]-Таблица1[[#This Row],[стоимость2]]-Таблица1[[#This Row],[транспорт]]-Таблица1[[#This Row],[затраты]]</f>
        <v>-375</v>
      </c>
      <c r="M25" s="4" t="s">
        <v>22</v>
      </c>
      <c r="N25" s="3" t="s">
        <v>30</v>
      </c>
    </row>
    <row r="26" spans="2:16" x14ac:dyDescent="0.25">
      <c r="B26" s="9">
        <v>19</v>
      </c>
      <c r="C26" s="9"/>
      <c r="D26" s="3"/>
      <c r="E26" s="3"/>
      <c r="F26" s="14"/>
      <c r="G26" s="14"/>
      <c r="H26" s="4"/>
      <c r="I26" s="4"/>
      <c r="J26" s="4"/>
      <c r="K26" s="4">
        <v>25</v>
      </c>
      <c r="L26" s="4">
        <f>Таблица1[[#This Row],[стоимость]]-Таблица1[[#This Row],[стоимость2]]-Таблица1[[#This Row],[транспорт]]-Таблица1[[#This Row],[затраты]]</f>
        <v>-25</v>
      </c>
      <c r="M26" s="4" t="s">
        <v>22</v>
      </c>
      <c r="N26" s="3" t="s">
        <v>31</v>
      </c>
    </row>
    <row r="27" spans="2:16" x14ac:dyDescent="0.25">
      <c r="B27" s="9">
        <v>19</v>
      </c>
      <c r="C27" s="9" t="s">
        <v>34</v>
      </c>
      <c r="D27" s="3" t="s">
        <v>46</v>
      </c>
      <c r="E27" s="3" t="s">
        <v>49</v>
      </c>
      <c r="F27" s="14">
        <v>6</v>
      </c>
      <c r="G27" s="14">
        <v>5.5</v>
      </c>
      <c r="H27" s="4">
        <v>480</v>
      </c>
      <c r="I27" s="4">
        <f>45*6</f>
        <v>270</v>
      </c>
      <c r="J27" s="4">
        <v>140</v>
      </c>
      <c r="K27" s="4"/>
      <c r="L27" s="4">
        <f>Таблица1[[#This Row],[стоимость]]-Таблица1[[#This Row],[стоимость2]]-Таблица1[[#This Row],[транспорт]]-Таблица1[[#This Row],[затраты]]</f>
        <v>70</v>
      </c>
      <c r="M27" s="4" t="s">
        <v>21</v>
      </c>
      <c r="N27" s="3" t="s">
        <v>33</v>
      </c>
    </row>
    <row r="28" spans="2:16" x14ac:dyDescent="0.25">
      <c r="B28" s="9">
        <v>19</v>
      </c>
      <c r="C28" s="9" t="s">
        <v>34</v>
      </c>
      <c r="D28" s="3" t="s">
        <v>47</v>
      </c>
      <c r="E28" s="3" t="s">
        <v>46</v>
      </c>
      <c r="F28" s="14">
        <v>9</v>
      </c>
      <c r="G28" s="14">
        <v>8.5</v>
      </c>
      <c r="H28" s="4">
        <v>720</v>
      </c>
      <c r="I28" s="4">
        <f>50*8.5</f>
        <v>425</v>
      </c>
      <c r="J28" s="4">
        <v>180</v>
      </c>
      <c r="K28" s="4"/>
      <c r="L28" s="4">
        <f>Таблица1[[#This Row],[стоимость]]-Таблица1[[#This Row],[стоимость2]]-Таблица1[[#This Row],[транспорт]]-Таблица1[[#This Row],[затраты]]</f>
        <v>115</v>
      </c>
      <c r="M28" s="4" t="s">
        <v>21</v>
      </c>
      <c r="N28" s="3" t="s">
        <v>39</v>
      </c>
    </row>
    <row r="29" spans="2:16" x14ac:dyDescent="0.25">
      <c r="B29" s="9">
        <v>19</v>
      </c>
      <c r="C29" s="9"/>
      <c r="D29" s="3"/>
      <c r="E29" s="3"/>
      <c r="F29" s="14"/>
      <c r="G29" s="14"/>
      <c r="H29" s="4"/>
      <c r="I29" s="4"/>
      <c r="J29" s="4"/>
      <c r="K29" s="4">
        <v>10</v>
      </c>
      <c r="L29" s="4">
        <f>Таблица1[[#This Row],[стоимость]]-Таблица1[[#This Row],[стоимость2]]-Таблица1[[#This Row],[транспорт]]-Таблица1[[#This Row],[затраты]]</f>
        <v>-10</v>
      </c>
      <c r="M29" s="4" t="s">
        <v>27</v>
      </c>
      <c r="N29" s="3" t="s">
        <v>41</v>
      </c>
    </row>
    <row r="30" spans="2:16" x14ac:dyDescent="0.25">
      <c r="B30" s="9">
        <v>20</v>
      </c>
      <c r="C30" s="9"/>
      <c r="D30" s="3"/>
      <c r="E30" s="3"/>
      <c r="F30" s="14"/>
      <c r="G30" s="14"/>
      <c r="H30" s="4"/>
      <c r="I30" s="4"/>
      <c r="J30" s="4"/>
      <c r="K30" s="4">
        <v>550</v>
      </c>
      <c r="L30" s="4">
        <f>Таблица1[[#This Row],[стоимость]]-Таблица1[[#This Row],[стоимость2]]-Таблица1[[#This Row],[транспорт]]-Таблица1[[#This Row],[затраты]]</f>
        <v>-550</v>
      </c>
      <c r="M30" s="4" t="s">
        <v>27</v>
      </c>
      <c r="N30" s="3" t="s">
        <v>37</v>
      </c>
    </row>
    <row r="31" spans="2:16" x14ac:dyDescent="0.25">
      <c r="B31" s="9">
        <v>20</v>
      </c>
      <c r="C31" s="9"/>
      <c r="D31" s="3"/>
      <c r="E31" s="3"/>
      <c r="F31" s="14"/>
      <c r="G31" s="14"/>
      <c r="H31" s="4"/>
      <c r="I31" s="4"/>
      <c r="J31" s="4"/>
      <c r="K31" s="4">
        <v>30</v>
      </c>
      <c r="L31" s="4">
        <f>Таблица1[[#This Row],[стоимость]]-Таблица1[[#This Row],[стоимость2]]-Таблица1[[#This Row],[транспорт]]-Таблица1[[#This Row],[затраты]]</f>
        <v>-30</v>
      </c>
      <c r="M31" s="4" t="s">
        <v>17</v>
      </c>
      <c r="N31" s="3" t="s">
        <v>14</v>
      </c>
    </row>
    <row r="32" spans="2:16" x14ac:dyDescent="0.25">
      <c r="B32" s="9">
        <v>20</v>
      </c>
      <c r="C32" s="9"/>
      <c r="D32" s="3"/>
      <c r="E32" s="3"/>
      <c r="F32" s="14"/>
      <c r="G32" s="14"/>
      <c r="H32" s="4"/>
      <c r="I32" s="4"/>
      <c r="J32" s="4"/>
      <c r="K32" s="4">
        <v>50</v>
      </c>
      <c r="L32" s="4">
        <f>Таблица1[[#This Row],[стоимость]]-Таблица1[[#This Row],[стоимость2]]-Таблица1[[#This Row],[транспорт]]-Таблица1[[#This Row],[затраты]]</f>
        <v>-50</v>
      </c>
      <c r="M32" s="4" t="s">
        <v>27</v>
      </c>
      <c r="N32" s="3" t="s">
        <v>38</v>
      </c>
    </row>
    <row r="33" spans="2:17" x14ac:dyDescent="0.25">
      <c r="B33" s="9">
        <v>20</v>
      </c>
      <c r="C33" s="9"/>
      <c r="D33" s="3"/>
      <c r="E33" s="3"/>
      <c r="F33" s="14"/>
      <c r="G33" s="14"/>
      <c r="H33" s="4"/>
      <c r="I33" s="4"/>
      <c r="J33" s="4"/>
      <c r="K33" s="4">
        <v>20</v>
      </c>
      <c r="L33" s="4">
        <f>Таблица1[[#This Row],[стоимость]]-Таблица1[[#This Row],[стоимость2]]-Таблица1[[#This Row],[транспорт]]-Таблица1[[#This Row],[затраты]]</f>
        <v>-20</v>
      </c>
      <c r="M33" s="4" t="s">
        <v>27</v>
      </c>
      <c r="N33" s="3" t="s">
        <v>29</v>
      </c>
    </row>
    <row r="34" spans="2:17" x14ac:dyDescent="0.25">
      <c r="B34" s="9">
        <v>20</v>
      </c>
      <c r="C34" s="9" t="s">
        <v>34</v>
      </c>
      <c r="D34" s="3" t="s">
        <v>48</v>
      </c>
      <c r="E34" s="3" t="s">
        <v>50</v>
      </c>
      <c r="F34" s="14">
        <v>40</v>
      </c>
      <c r="G34" s="14">
        <v>38</v>
      </c>
      <c r="H34" s="4">
        <f>74*40</f>
        <v>2960</v>
      </c>
      <c r="I34" s="4">
        <f>46*19+45*19</f>
        <v>1729</v>
      </c>
      <c r="J34" s="4">
        <v>400</v>
      </c>
      <c r="K34" s="4"/>
      <c r="L34" s="4">
        <f>Таблица1[[#This Row],[стоимость]]-Таблица1[[#This Row],[стоимость2]]-Таблица1[[#This Row],[транспорт]]-Таблица1[[#This Row],[затраты]]</f>
        <v>831</v>
      </c>
      <c r="M34" s="4" t="s">
        <v>21</v>
      </c>
      <c r="N34" s="3" t="s">
        <v>42</v>
      </c>
    </row>
    <row r="35" spans="2:17" x14ac:dyDescent="0.25">
      <c r="B35" s="9">
        <v>21</v>
      </c>
      <c r="C35" s="9" t="s">
        <v>35</v>
      </c>
      <c r="D35" s="3" t="s">
        <v>47</v>
      </c>
      <c r="E35" s="3" t="s">
        <v>50</v>
      </c>
      <c r="F35" s="14">
        <v>7.5</v>
      </c>
      <c r="G35" s="14">
        <v>7.5</v>
      </c>
      <c r="H35" s="4">
        <f>90*7.5</f>
        <v>675</v>
      </c>
      <c r="I35" s="4">
        <f>46*7.5</f>
        <v>345</v>
      </c>
      <c r="J35" s="4">
        <v>137</v>
      </c>
      <c r="K35" s="4"/>
      <c r="L35" s="4">
        <f>Таблица1[[#This Row],[стоимость]]-Таблица1[[#This Row],[стоимость2]]-Таблица1[[#This Row],[транспорт]]-Таблица1[[#This Row],[затраты]]</f>
        <v>193</v>
      </c>
      <c r="M35" s="4" t="s">
        <v>21</v>
      </c>
      <c r="N35" s="3" t="s">
        <v>13</v>
      </c>
    </row>
    <row r="36" spans="2:17" x14ac:dyDescent="0.25">
      <c r="B36" s="9">
        <v>21</v>
      </c>
      <c r="C36" s="9" t="s">
        <v>35</v>
      </c>
      <c r="D36" s="3" t="s">
        <v>48</v>
      </c>
      <c r="E36" s="3" t="s">
        <v>50</v>
      </c>
      <c r="F36" s="14">
        <v>10</v>
      </c>
      <c r="G36" s="14">
        <v>9.5</v>
      </c>
      <c r="H36" s="4">
        <f>74*10</f>
        <v>740</v>
      </c>
      <c r="I36" s="4">
        <f>46*9.5</f>
        <v>437</v>
      </c>
      <c r="J36" s="4"/>
      <c r="K36" s="4"/>
      <c r="L36" s="4">
        <f>Таблица1[[#This Row],[стоимость]]-Таблица1[[#This Row],[стоимость2]]-Таблица1[[#This Row],[транспорт]]-Таблица1[[#This Row],[затраты]]</f>
        <v>303</v>
      </c>
      <c r="M36" s="4" t="s">
        <v>21</v>
      </c>
      <c r="N36" s="3" t="s">
        <v>42</v>
      </c>
    </row>
    <row r="37" spans="2:17" x14ac:dyDescent="0.25">
      <c r="B37" s="9">
        <v>21</v>
      </c>
      <c r="C37" s="9"/>
      <c r="D37" s="3"/>
      <c r="E37" s="3"/>
      <c r="F37" s="14"/>
      <c r="G37" s="14"/>
      <c r="H37" s="4"/>
      <c r="I37" s="4"/>
      <c r="J37" s="4"/>
      <c r="K37" s="4">
        <v>1000</v>
      </c>
      <c r="L37" s="4">
        <f>Таблица1[[#This Row],[стоимость]]-Таблица1[[#This Row],[стоимость2]]-Таблица1[[#This Row],[транспорт]]-Таблица1[[#This Row],[затраты]]</f>
        <v>-1000</v>
      </c>
      <c r="M37" s="4" t="s">
        <v>27</v>
      </c>
      <c r="N37" s="3" t="s">
        <v>51</v>
      </c>
    </row>
    <row r="38" spans="2:17" x14ac:dyDescent="0.25">
      <c r="B38" s="9">
        <v>22</v>
      </c>
      <c r="C38" s="9"/>
      <c r="D38" s="3"/>
      <c r="E38" s="3"/>
      <c r="F38" s="14"/>
      <c r="G38" s="14"/>
      <c r="H38" s="4"/>
      <c r="I38" s="4"/>
      <c r="J38" s="4"/>
      <c r="K38" s="4">
        <v>700</v>
      </c>
      <c r="L38" s="4">
        <f>Таблица1[[#This Row],[стоимость]]-Таблица1[[#This Row],[стоимость2]]-Таблица1[[#This Row],[транспорт]]-Таблица1[[#This Row],[затраты]]</f>
        <v>-700</v>
      </c>
      <c r="M38" s="4" t="s">
        <v>27</v>
      </c>
      <c r="N38" s="3" t="s">
        <v>53</v>
      </c>
      <c r="P38" s="7"/>
      <c r="Q38" s="7"/>
    </row>
    <row r="39" spans="2:17" x14ac:dyDescent="0.25">
      <c r="B39" s="9">
        <v>22</v>
      </c>
      <c r="C39" s="9"/>
      <c r="D39" s="3"/>
      <c r="E39" s="3"/>
      <c r="F39" s="14"/>
      <c r="G39" s="14"/>
      <c r="H39" s="4"/>
      <c r="I39" s="4"/>
      <c r="J39" s="4"/>
      <c r="K39" s="4">
        <v>30</v>
      </c>
      <c r="L39" s="4">
        <f>Таблица1[[#This Row],[стоимость]]-Таблица1[[#This Row],[стоимость2]]-Таблица1[[#This Row],[транспорт]]-Таблица1[[#This Row],[затраты]]</f>
        <v>-30</v>
      </c>
      <c r="M39" s="4" t="s">
        <v>17</v>
      </c>
      <c r="N39" s="3" t="s">
        <v>14</v>
      </c>
    </row>
    <row r="40" spans="2:17" x14ac:dyDescent="0.25">
      <c r="B40" s="9">
        <v>22</v>
      </c>
      <c r="C40" s="9"/>
      <c r="D40" s="3"/>
      <c r="E40" s="3"/>
      <c r="F40" s="14"/>
      <c r="G40" s="14"/>
      <c r="H40" s="4"/>
      <c r="I40" s="4"/>
      <c r="J40" s="4"/>
      <c r="K40" s="4">
        <v>100</v>
      </c>
      <c r="L40" s="4">
        <f>Таблица1[[#This Row],[стоимость]]-Таблица1[[#This Row],[стоимость2]]-Таблица1[[#This Row],[транспорт]]-Таблица1[[#This Row],[затраты]]</f>
        <v>-100</v>
      </c>
      <c r="M40" s="4" t="s">
        <v>17</v>
      </c>
      <c r="N40" s="3" t="s">
        <v>52</v>
      </c>
    </row>
    <row r="41" spans="2:17" x14ac:dyDescent="0.25">
      <c r="B41" s="9">
        <v>22</v>
      </c>
      <c r="C41" s="9"/>
      <c r="D41" s="3"/>
      <c r="E41" s="3"/>
      <c r="F41" s="14"/>
      <c r="G41" s="14"/>
      <c r="H41" s="4"/>
      <c r="I41" s="4"/>
      <c r="J41" s="4"/>
      <c r="K41" s="4">
        <v>240</v>
      </c>
      <c r="L41" s="4">
        <f>Таблица1[[#This Row],[стоимость]]-Таблица1[[#This Row],[стоимость2]]-Таблица1[[#This Row],[транспорт]]-Таблица1[[#This Row],[затраты]]</f>
        <v>-240</v>
      </c>
      <c r="M41" s="4" t="s">
        <v>27</v>
      </c>
      <c r="N41" s="3" t="s">
        <v>54</v>
      </c>
    </row>
    <row r="42" spans="2:17" x14ac:dyDescent="0.25">
      <c r="B42" s="9">
        <v>22</v>
      </c>
      <c r="C42" s="9"/>
      <c r="D42" s="3"/>
      <c r="E42" s="3"/>
      <c r="F42" s="14"/>
      <c r="G42" s="14"/>
      <c r="H42" s="4"/>
      <c r="I42" s="4"/>
      <c r="J42" s="4"/>
      <c r="K42" s="4">
        <v>200</v>
      </c>
      <c r="L42" s="4">
        <f>Таблица1[[#This Row],[стоимость]]-Таблица1[[#This Row],[стоимость2]]-Таблица1[[#This Row],[транспорт]]-Таблица1[[#This Row],[затраты]]</f>
        <v>-200</v>
      </c>
      <c r="M42" s="4" t="s">
        <v>27</v>
      </c>
      <c r="N42" s="3" t="s">
        <v>55</v>
      </c>
    </row>
    <row r="43" spans="2:17" x14ac:dyDescent="0.25">
      <c r="B43" s="9">
        <v>23</v>
      </c>
      <c r="C43" s="9"/>
      <c r="D43" s="3"/>
      <c r="E43" s="3"/>
      <c r="F43" s="14"/>
      <c r="G43" s="14"/>
      <c r="H43" s="4"/>
      <c r="I43" s="4"/>
      <c r="J43" s="4"/>
      <c r="K43" s="4">
        <v>30</v>
      </c>
      <c r="L43" s="4">
        <f>Таблица1[[#This Row],[стоимость]]-Таблица1[[#This Row],[стоимость2]]-Таблица1[[#This Row],[транспорт]]-Таблица1[[#This Row],[затраты]]</f>
        <v>-30</v>
      </c>
      <c r="M43" s="4" t="s">
        <v>17</v>
      </c>
      <c r="N43" s="3" t="s">
        <v>14</v>
      </c>
    </row>
    <row r="44" spans="2:17" x14ac:dyDescent="0.25">
      <c r="B44" s="9">
        <v>23</v>
      </c>
      <c r="C44" s="9"/>
      <c r="D44" s="3"/>
      <c r="E44" s="3"/>
      <c r="F44" s="14"/>
      <c r="G44" s="14"/>
      <c r="H44" s="4"/>
      <c r="I44" s="4"/>
      <c r="J44" s="4"/>
      <c r="K44" s="4">
        <v>23</v>
      </c>
      <c r="L44" s="4">
        <f>Таблица1[[#This Row],[стоимость]]-Таблица1[[#This Row],[стоимость2]]-Таблица1[[#This Row],[транспорт]]-Таблица1[[#This Row],[затраты]]</f>
        <v>-23</v>
      </c>
      <c r="M44" s="4" t="s">
        <v>27</v>
      </c>
      <c r="N44" s="3" t="s">
        <v>56</v>
      </c>
    </row>
    <row r="45" spans="2:17" x14ac:dyDescent="0.25">
      <c r="B45" s="9">
        <v>25</v>
      </c>
      <c r="C45" s="9" t="s">
        <v>36</v>
      </c>
      <c r="D45" s="3" t="s">
        <v>43</v>
      </c>
      <c r="E45" s="3" t="s">
        <v>49</v>
      </c>
      <c r="F45" s="14">
        <v>7.5</v>
      </c>
      <c r="G45" s="14">
        <v>6.5</v>
      </c>
      <c r="H45" s="4">
        <f>90*7.5</f>
        <v>675</v>
      </c>
      <c r="I45" s="4">
        <f>52*6.5</f>
        <v>338</v>
      </c>
      <c r="J45" s="4">
        <v>160</v>
      </c>
      <c r="K45" s="4"/>
      <c r="L45" s="4">
        <f>Таблица1[[#This Row],[стоимость]]-Таблица1[[#This Row],[стоимость2]]-Таблица1[[#This Row],[транспорт]]-Таблица1[[#This Row],[затраты]]</f>
        <v>177</v>
      </c>
      <c r="M45" s="4" t="s">
        <v>21</v>
      </c>
      <c r="N45" s="3" t="s">
        <v>13</v>
      </c>
    </row>
    <row r="46" spans="2:17" x14ac:dyDescent="0.25">
      <c r="B46" s="9">
        <v>25</v>
      </c>
      <c r="C46" s="9" t="s">
        <v>35</v>
      </c>
      <c r="D46" s="3" t="s">
        <v>48</v>
      </c>
      <c r="E46" s="3" t="s">
        <v>50</v>
      </c>
      <c r="F46" s="14">
        <v>22</v>
      </c>
      <c r="G46" s="14">
        <v>21</v>
      </c>
      <c r="H46" s="4">
        <f>72*22</f>
        <v>1584</v>
      </c>
      <c r="I46" s="4">
        <f>46*21</f>
        <v>966</v>
      </c>
      <c r="J46" s="4">
        <v>150</v>
      </c>
      <c r="K46" s="4"/>
      <c r="L46" s="4">
        <f>Таблица1[[#This Row],[стоимость]]-Таблица1[[#This Row],[стоимость2]]-Таблица1[[#This Row],[транспорт]]-Таблица1[[#This Row],[затраты]]</f>
        <v>468</v>
      </c>
      <c r="M46" s="4" t="s">
        <v>21</v>
      </c>
      <c r="N46" s="3" t="s">
        <v>33</v>
      </c>
    </row>
    <row r="47" spans="2:17" x14ac:dyDescent="0.25">
      <c r="B47" s="9">
        <v>25</v>
      </c>
      <c r="C47" s="9"/>
      <c r="D47" s="3"/>
      <c r="E47" s="3"/>
      <c r="F47" s="14"/>
      <c r="G47" s="14"/>
      <c r="H47" s="4"/>
      <c r="I47" s="4"/>
      <c r="J47" s="4"/>
      <c r="K47" s="4">
        <v>40</v>
      </c>
      <c r="L47" s="4">
        <f>Таблица1[[#This Row],[стоимость]]-Таблица1[[#This Row],[стоимость2]]-Таблица1[[#This Row],[транспорт]]-Таблица1[[#This Row],[затраты]]</f>
        <v>-40</v>
      </c>
      <c r="M47" s="4" t="s">
        <v>22</v>
      </c>
      <c r="N47" s="3" t="s">
        <v>57</v>
      </c>
    </row>
    <row r="48" spans="2:17" x14ac:dyDescent="0.25">
      <c r="B48" s="9">
        <v>25</v>
      </c>
      <c r="C48" s="9"/>
      <c r="D48" s="3"/>
      <c r="E48" s="3"/>
      <c r="F48" s="14"/>
      <c r="G48" s="14"/>
      <c r="H48" s="4"/>
      <c r="I48" s="4"/>
      <c r="J48" s="4"/>
      <c r="K48" s="4">
        <v>30</v>
      </c>
      <c r="L48" s="4">
        <f>Таблица1[[#This Row],[стоимость]]-Таблица1[[#This Row],[стоимость2]]-Таблица1[[#This Row],[транспорт]]-Таблица1[[#This Row],[затраты]]</f>
        <v>-30</v>
      </c>
      <c r="M48" s="4" t="s">
        <v>17</v>
      </c>
      <c r="N48" s="3" t="s">
        <v>14</v>
      </c>
    </row>
    <row r="49" spans="2:19" x14ac:dyDescent="0.25">
      <c r="B49" s="9">
        <v>27</v>
      </c>
      <c r="C49" s="9" t="s">
        <v>36</v>
      </c>
      <c r="D49" s="3" t="s">
        <v>45</v>
      </c>
      <c r="E49" s="3" t="s">
        <v>44</v>
      </c>
      <c r="F49" s="14">
        <v>18</v>
      </c>
      <c r="G49" s="14">
        <v>17</v>
      </c>
      <c r="H49" s="4">
        <f>85*18</f>
        <v>1530</v>
      </c>
      <c r="I49" s="4">
        <f>58*17</f>
        <v>986</v>
      </c>
      <c r="J49" s="4"/>
      <c r="K49" s="4">
        <v>160</v>
      </c>
      <c r="L49" s="4">
        <f>Таблица1[[#This Row],[стоимость]]-Таблица1[[#This Row],[стоимость2]]-Таблица1[[#This Row],[транспорт]]-Таблица1[[#This Row],[затраты]]</f>
        <v>384</v>
      </c>
      <c r="M49" s="4" t="s">
        <v>21</v>
      </c>
      <c r="N49" s="3" t="s">
        <v>42</v>
      </c>
      <c r="O49">
        <f>57*9</f>
        <v>513</v>
      </c>
      <c r="P49">
        <f>1.367*100</f>
        <v>136.69999999999999</v>
      </c>
      <c r="Q49">
        <f>O49-P49</f>
        <v>376.3</v>
      </c>
      <c r="R49">
        <f>Q49*10100</f>
        <v>3800630</v>
      </c>
      <c r="S49">
        <f>19*200</f>
        <v>3800</v>
      </c>
    </row>
    <row r="50" spans="2:19" x14ac:dyDescent="0.25">
      <c r="B50" s="9">
        <v>27</v>
      </c>
      <c r="C50" s="9"/>
      <c r="D50" s="3"/>
      <c r="E50" s="3"/>
      <c r="F50" s="14"/>
      <c r="G50" s="14"/>
      <c r="H50" s="4"/>
      <c r="I50" s="4"/>
      <c r="J50" s="4"/>
      <c r="K50" s="4">
        <v>30</v>
      </c>
      <c r="L50" s="4">
        <f>Таблица1[[#This Row],[стоимость]]-Таблица1[[#This Row],[стоимость2]]-Таблица1[[#This Row],[транспорт]]-Таблица1[[#This Row],[затраты]]</f>
        <v>-30</v>
      </c>
      <c r="M50" s="4" t="s">
        <v>17</v>
      </c>
      <c r="N50" s="3" t="s">
        <v>14</v>
      </c>
    </row>
    <row r="51" spans="2:19" x14ac:dyDescent="0.25">
      <c r="B51" s="9">
        <v>27</v>
      </c>
      <c r="C51" s="9"/>
      <c r="D51" s="3"/>
      <c r="E51" s="3"/>
      <c r="F51" s="14"/>
      <c r="G51" s="14"/>
      <c r="H51" s="4"/>
      <c r="I51" s="4"/>
      <c r="J51" s="4"/>
      <c r="K51" s="4">
        <v>60</v>
      </c>
      <c r="L51" s="4">
        <f>Таблица1[[#This Row],[стоимость]]-Таблица1[[#This Row],[стоимость2]]-Таблица1[[#This Row],[транспорт]]-Таблица1[[#This Row],[затраты]]</f>
        <v>-60</v>
      </c>
      <c r="M51" s="4" t="s">
        <v>22</v>
      </c>
      <c r="N51" s="3" t="s">
        <v>58</v>
      </c>
    </row>
    <row r="52" spans="2:19" x14ac:dyDescent="0.25">
      <c r="B52" s="9">
        <v>28</v>
      </c>
      <c r="C52" s="9" t="s">
        <v>36</v>
      </c>
      <c r="D52" s="3" t="s">
        <v>48</v>
      </c>
      <c r="E52" s="3" t="s">
        <v>50</v>
      </c>
      <c r="F52" s="14">
        <v>7</v>
      </c>
      <c r="G52" s="14">
        <v>6.5</v>
      </c>
      <c r="H52" s="4">
        <f>74*7+90</f>
        <v>608</v>
      </c>
      <c r="I52" s="4">
        <f>6.5*44</f>
        <v>286</v>
      </c>
      <c r="J52" s="4">
        <v>150</v>
      </c>
      <c r="K52" s="4"/>
      <c r="L52" s="4">
        <f>Таблица1[[#This Row],[стоимость]]-Таблица1[[#This Row],[стоимость2]]-Таблица1[[#This Row],[транспорт]]-Таблица1[[#This Row],[затраты]]</f>
        <v>172</v>
      </c>
      <c r="M52" s="4" t="s">
        <v>21</v>
      </c>
      <c r="N52" s="3" t="s">
        <v>59</v>
      </c>
      <c r="P52">
        <v>484.5</v>
      </c>
    </row>
    <row r="53" spans="2:19" x14ac:dyDescent="0.25">
      <c r="B53" s="9">
        <v>28</v>
      </c>
      <c r="C53" s="9"/>
      <c r="D53" s="3"/>
      <c r="E53" s="3"/>
      <c r="F53" s="14"/>
      <c r="G53" s="14"/>
      <c r="H53" s="4"/>
      <c r="I53" s="4"/>
      <c r="J53" s="4"/>
      <c r="K53" s="4">
        <v>30</v>
      </c>
      <c r="L53" s="4">
        <f>Таблица1[[#This Row],[стоимость]]-Таблица1[[#This Row],[стоимость2]]-Таблица1[[#This Row],[транспорт]]-Таблица1[[#This Row],[затраты]]</f>
        <v>-30</v>
      </c>
      <c r="M53" s="4" t="s">
        <v>17</v>
      </c>
      <c r="N53" s="3" t="s">
        <v>14</v>
      </c>
      <c r="P53">
        <v>351</v>
      </c>
    </row>
    <row r="54" spans="2:19" x14ac:dyDescent="0.25">
      <c r="B54" s="9">
        <v>28</v>
      </c>
      <c r="C54" s="9"/>
      <c r="D54" s="3"/>
      <c r="E54" s="3"/>
      <c r="F54" s="14"/>
      <c r="G54" s="14"/>
      <c r="H54" s="4"/>
      <c r="I54" s="4"/>
      <c r="J54" s="4"/>
      <c r="K54" s="4">
        <v>30</v>
      </c>
      <c r="L54" s="4">
        <f>Таблица1[[#This Row],[стоимость]]-Таблица1[[#This Row],[стоимость2]]-Таблица1[[#This Row],[транспорт]]-Таблица1[[#This Row],[затраты]]</f>
        <v>-30</v>
      </c>
      <c r="M54" s="4" t="s">
        <v>22</v>
      </c>
      <c r="N54" s="3" t="s">
        <v>60</v>
      </c>
      <c r="P54">
        <v>408</v>
      </c>
    </row>
    <row r="55" spans="2:19" x14ac:dyDescent="0.25">
      <c r="B55" s="9">
        <v>28</v>
      </c>
      <c r="C55" s="9" t="s">
        <v>36</v>
      </c>
      <c r="D55" s="3"/>
      <c r="E55" s="3" t="s">
        <v>49</v>
      </c>
      <c r="F55" s="14"/>
      <c r="G55" s="14">
        <v>4</v>
      </c>
      <c r="H55" s="4"/>
      <c r="I55" s="4">
        <f>54*4</f>
        <v>216</v>
      </c>
      <c r="J55" s="4"/>
      <c r="K55" s="4"/>
      <c r="L55" s="4">
        <f>Таблица1[[#This Row],[стоимость]]-Таблица1[[#This Row],[стоимость2]]-Таблица1[[#This Row],[транспорт]]-Таблица1[[#This Row],[затраты]]</f>
        <v>-216</v>
      </c>
      <c r="M55" s="4"/>
      <c r="N55" s="3"/>
      <c r="P55">
        <v>216</v>
      </c>
    </row>
    <row r="56" spans="2:19" x14ac:dyDescent="0.25">
      <c r="B56" s="9">
        <v>30</v>
      </c>
      <c r="C56" s="9"/>
      <c r="D56" s="3"/>
      <c r="E56" s="3"/>
      <c r="F56" s="14"/>
      <c r="G56" s="14"/>
      <c r="H56" s="4"/>
      <c r="I56" s="4"/>
      <c r="J56" s="4"/>
      <c r="K56" s="4">
        <v>30</v>
      </c>
      <c r="L56" s="4">
        <f>Таблица1[[#This Row],[стоимость]]-Таблица1[[#This Row],[стоимость2]]-Таблица1[[#This Row],[транспорт]]-Таблица1[[#This Row],[затраты]]</f>
        <v>-30</v>
      </c>
      <c r="M56" s="4" t="s">
        <v>17</v>
      </c>
      <c r="N56" s="3" t="s">
        <v>14</v>
      </c>
      <c r="P56">
        <v>312</v>
      </c>
    </row>
    <row r="57" spans="2:19" x14ac:dyDescent="0.25">
      <c r="B57" s="9">
        <v>30</v>
      </c>
      <c r="C57" s="9"/>
      <c r="D57" s="3"/>
      <c r="E57" s="3"/>
      <c r="F57" s="14"/>
      <c r="G57" s="14"/>
      <c r="H57" s="4"/>
      <c r="I57" s="4"/>
      <c r="J57" s="4"/>
      <c r="K57" s="4">
        <v>200</v>
      </c>
      <c r="L57" s="4">
        <f>Таблица1[[#This Row],[стоимость]]-Таблица1[[#This Row],[стоимость2]]-Таблица1[[#This Row],[транспорт]]-Таблица1[[#This Row],[затраты]]</f>
        <v>-200</v>
      </c>
      <c r="M57" s="4" t="s">
        <v>27</v>
      </c>
      <c r="N57" s="3" t="s">
        <v>29</v>
      </c>
      <c r="P57">
        <f>P52+P53+P55+P54+P56</f>
        <v>1771.5</v>
      </c>
      <c r="Q57">
        <f>P57-1367</f>
        <v>404.5</v>
      </c>
    </row>
    <row r="58" spans="2:19" x14ac:dyDescent="0.25">
      <c r="B58" s="9">
        <v>31</v>
      </c>
      <c r="C58" s="9" t="s">
        <v>36</v>
      </c>
      <c r="D58" s="3" t="s">
        <v>43</v>
      </c>
      <c r="E58" s="3" t="s">
        <v>49</v>
      </c>
      <c r="F58" s="14">
        <v>7</v>
      </c>
      <c r="G58" s="14">
        <v>6.5</v>
      </c>
      <c r="H58" s="4">
        <v>660</v>
      </c>
      <c r="I58" s="4">
        <f>52*6.5</f>
        <v>338</v>
      </c>
      <c r="J58" s="4">
        <v>180</v>
      </c>
      <c r="K58" s="4"/>
      <c r="L58" s="4">
        <f>Таблица1[[#This Row],[стоимость]]-Таблица1[[#This Row],[стоимость2]]-Таблица1[[#This Row],[транспорт]]-Таблица1[[#This Row],[затраты]]</f>
        <v>142</v>
      </c>
      <c r="M58" s="4" t="s">
        <v>21</v>
      </c>
      <c r="N58" s="3" t="s">
        <v>13</v>
      </c>
    </row>
    <row r="59" spans="2:19" x14ac:dyDescent="0.25">
      <c r="B59" s="9">
        <v>31</v>
      </c>
      <c r="C59" s="9" t="s">
        <v>36</v>
      </c>
      <c r="D59" s="3" t="s">
        <v>48</v>
      </c>
      <c r="E59" s="3" t="s">
        <v>50</v>
      </c>
      <c r="F59" s="14">
        <v>10</v>
      </c>
      <c r="G59" s="14">
        <v>9</v>
      </c>
      <c r="H59" s="4">
        <v>720</v>
      </c>
      <c r="I59" s="4">
        <f>9*44</f>
        <v>396</v>
      </c>
      <c r="J59" s="4">
        <v>100</v>
      </c>
      <c r="K59" s="4"/>
      <c r="L59" s="4">
        <f>Таблица1[[#This Row],[стоимость]]-Таблица1[[#This Row],[стоимость2]]-Таблица1[[#This Row],[транспорт]]-Таблица1[[#This Row],[затраты]]</f>
        <v>224</v>
      </c>
      <c r="M59" s="4" t="s">
        <v>21</v>
      </c>
      <c r="N59" s="3" t="s">
        <v>61</v>
      </c>
    </row>
    <row r="60" spans="2:19" x14ac:dyDescent="0.25">
      <c r="B60" s="9"/>
      <c r="C60" s="9"/>
      <c r="D60" s="3"/>
      <c r="E60" s="3"/>
      <c r="F60" s="14"/>
      <c r="G60" s="14"/>
      <c r="H60" s="4"/>
      <c r="I60" s="4"/>
      <c r="J60" s="4"/>
      <c r="K60" s="4"/>
      <c r="L60" s="4">
        <f>Таблица1[[#This Row],[стоимость]]-Таблица1[[#This Row],[стоимость2]]-Таблица1[[#This Row],[транспорт]]-Таблица1[[#This Row],[затраты]]</f>
        <v>0</v>
      </c>
      <c r="M60" s="4"/>
      <c r="N60" s="3"/>
    </row>
    <row r="61" spans="2:19" x14ac:dyDescent="0.25">
      <c r="B61" s="9"/>
      <c r="C61" s="9"/>
      <c r="D61" s="3"/>
      <c r="E61" s="3"/>
      <c r="F61" s="14"/>
      <c r="G61" s="14"/>
      <c r="H61" s="4"/>
      <c r="I61" s="4"/>
      <c r="J61" s="4"/>
      <c r="K61" s="4"/>
      <c r="L61" s="4">
        <f>Таблица1[[#This Row],[стоимость]]-Таблица1[[#This Row],[стоимость2]]-Таблица1[[#This Row],[транспорт]]-Таблица1[[#This Row],[затраты]]</f>
        <v>0</v>
      </c>
      <c r="M61" s="4"/>
      <c r="N61" s="3"/>
    </row>
    <row r="62" spans="2:19" x14ac:dyDescent="0.25">
      <c r="B62" s="9"/>
      <c r="C62" s="9"/>
      <c r="D62" s="3"/>
      <c r="E62" s="3"/>
      <c r="F62" s="14"/>
      <c r="G62" s="14"/>
      <c r="H62" s="4"/>
      <c r="I62" s="4"/>
      <c r="J62" s="4"/>
      <c r="K62" s="4"/>
      <c r="L62" s="4">
        <f>Таблица1[[#This Row],[стоимость]]-Таблица1[[#This Row],[стоимость2]]-Таблица1[[#This Row],[транспорт]]-Таблица1[[#This Row],[затраты]]</f>
        <v>0</v>
      </c>
      <c r="M62" s="4"/>
      <c r="N62" s="3"/>
    </row>
    <row r="63" spans="2:19" x14ac:dyDescent="0.25">
      <c r="B63" s="9"/>
      <c r="C63" s="9"/>
      <c r="D63" s="3"/>
      <c r="E63" s="3"/>
      <c r="F63" s="14"/>
      <c r="G63" s="14"/>
      <c r="H63" s="4"/>
      <c r="I63" s="4"/>
      <c r="J63" s="4"/>
      <c r="K63" s="4"/>
      <c r="L63" s="4">
        <f>Таблица1[[#This Row],[стоимость]]-Таблица1[[#This Row],[стоимость2]]-Таблица1[[#This Row],[транспорт]]-Таблица1[[#This Row],[затраты]]</f>
        <v>0</v>
      </c>
      <c r="M63" s="4"/>
      <c r="N63" s="3"/>
    </row>
    <row r="64" spans="2:19" x14ac:dyDescent="0.25">
      <c r="B64" s="9"/>
      <c r="C64" s="9"/>
      <c r="D64" s="3"/>
      <c r="E64" s="3"/>
      <c r="F64" s="14"/>
      <c r="G64" s="14"/>
      <c r="H64" s="4"/>
      <c r="I64" s="4"/>
      <c r="J64" s="4"/>
      <c r="K64" s="4"/>
      <c r="L64" s="4">
        <f>Таблица1[[#This Row],[стоимость]]-Таблица1[[#This Row],[стоимость2]]-Таблица1[[#This Row],[транспорт]]-Таблица1[[#This Row],[затраты]]</f>
        <v>0</v>
      </c>
      <c r="M64" s="4"/>
      <c r="N64" s="3"/>
    </row>
    <row r="65" spans="2:14" x14ac:dyDescent="0.25">
      <c r="B65" s="9"/>
      <c r="C65" s="9"/>
      <c r="D65" s="3"/>
      <c r="E65" s="3"/>
      <c r="F65" s="14"/>
      <c r="G65" s="14"/>
      <c r="H65" s="4"/>
      <c r="I65" s="4"/>
      <c r="J65" s="4"/>
      <c r="K65" s="4"/>
      <c r="L65" s="4">
        <f>Таблица1[[#This Row],[стоимость]]-Таблица1[[#This Row],[стоимость2]]-Таблица1[[#This Row],[транспорт]]-Таблица1[[#This Row],[затраты]]</f>
        <v>0</v>
      </c>
      <c r="M65" s="4"/>
      <c r="N65" s="3"/>
    </row>
    <row r="66" spans="2:14" x14ac:dyDescent="0.25">
      <c r="B66" s="9"/>
      <c r="C66" s="9"/>
      <c r="D66" s="3"/>
      <c r="E66" s="3"/>
      <c r="F66" s="14"/>
      <c r="G66" s="14"/>
      <c r="H66" s="4"/>
      <c r="I66" s="4"/>
      <c r="J66" s="4"/>
      <c r="K66" s="4"/>
      <c r="L66" s="4">
        <f>Таблица1[[#This Row],[стоимость]]-Таблица1[[#This Row],[стоимость2]]-Таблица1[[#This Row],[транспорт]]-Таблица1[[#This Row],[затраты]]</f>
        <v>0</v>
      </c>
      <c r="M66" s="4"/>
      <c r="N66" s="3"/>
    </row>
    <row r="67" spans="2:14" x14ac:dyDescent="0.25">
      <c r="B67" s="9"/>
      <c r="C67" s="9"/>
      <c r="D67" s="3"/>
      <c r="E67" s="3"/>
      <c r="F67" s="14"/>
      <c r="G67" s="14"/>
      <c r="H67" s="4"/>
      <c r="I67" s="4"/>
      <c r="J67" s="4"/>
      <c r="K67" s="4"/>
      <c r="L67" s="4">
        <f>Таблица1[[#This Row],[стоимость]]-Таблица1[[#This Row],[стоимость2]]-Таблица1[[#This Row],[транспорт]]-Таблица1[[#This Row],[затраты]]</f>
        <v>0</v>
      </c>
      <c r="M67" s="4"/>
      <c r="N67" s="3"/>
    </row>
    <row r="68" spans="2:14" x14ac:dyDescent="0.25">
      <c r="B68" s="9"/>
      <c r="C68" s="9"/>
      <c r="D68" s="3"/>
      <c r="E68" s="3"/>
      <c r="F68" s="14"/>
      <c r="G68" s="14"/>
      <c r="H68" s="4"/>
      <c r="I68" s="4"/>
      <c r="J68" s="4"/>
      <c r="K68" s="4"/>
      <c r="L68" s="4">
        <f>Таблица1[[#This Row],[стоимость]]-Таблица1[[#This Row],[стоимость2]]-Таблица1[[#This Row],[транспорт]]-Таблица1[[#This Row],[затраты]]</f>
        <v>0</v>
      </c>
      <c r="M68" s="4"/>
      <c r="N68" s="3"/>
    </row>
    <row r="69" spans="2:14" x14ac:dyDescent="0.25">
      <c r="B69" s="9"/>
      <c r="C69" s="9"/>
      <c r="D69" s="3"/>
      <c r="E69" s="3"/>
      <c r="F69" s="14"/>
      <c r="G69" s="14"/>
      <c r="H69" s="4"/>
      <c r="I69" s="4"/>
      <c r="J69" s="4"/>
      <c r="K69" s="4"/>
      <c r="L69" s="4">
        <f>Таблица1[[#This Row],[стоимость]]-Таблица1[[#This Row],[стоимость2]]-Таблица1[[#This Row],[транспорт]]-Таблица1[[#This Row],[затраты]]</f>
        <v>0</v>
      </c>
      <c r="M69" s="4"/>
      <c r="N69" s="3"/>
    </row>
    <row r="70" spans="2:14" x14ac:dyDescent="0.25">
      <c r="B70" s="9"/>
      <c r="C70" s="9"/>
      <c r="D70" s="3"/>
      <c r="E70" s="3"/>
      <c r="F70" s="14"/>
      <c r="G70" s="14"/>
      <c r="H70" s="4"/>
      <c r="I70" s="4"/>
      <c r="J70" s="4"/>
      <c r="K70" s="4"/>
      <c r="L70" s="4">
        <f>Таблица1[[#This Row],[стоимость]]-Таблица1[[#This Row],[стоимость2]]-Таблица1[[#This Row],[транспорт]]-Таблица1[[#This Row],[затраты]]</f>
        <v>0</v>
      </c>
      <c r="M70" s="4"/>
      <c r="N70" s="3"/>
    </row>
    <row r="71" spans="2:14" x14ac:dyDescent="0.25">
      <c r="B71" s="9"/>
      <c r="C71" s="9"/>
      <c r="D71" s="3"/>
      <c r="E71" s="3"/>
      <c r="F71" s="14"/>
      <c r="G71" s="14"/>
      <c r="H71" s="4"/>
      <c r="I71" s="4"/>
      <c r="J71" s="4"/>
      <c r="K71" s="4"/>
      <c r="L71" s="4">
        <f>Таблица1[[#This Row],[стоимость]]-Таблица1[[#This Row],[стоимость2]]-Таблица1[[#This Row],[транспорт]]-Таблица1[[#This Row],[затраты]]</f>
        <v>0</v>
      </c>
      <c r="M71" s="4"/>
      <c r="N71" s="3"/>
    </row>
    <row r="72" spans="2:14" x14ac:dyDescent="0.25">
      <c r="B72" s="9"/>
      <c r="C72" s="9"/>
      <c r="D72" s="3"/>
      <c r="E72" s="3"/>
      <c r="F72" s="14"/>
      <c r="G72" s="14"/>
      <c r="H72" s="4"/>
      <c r="I72" s="4"/>
      <c r="J72" s="4"/>
      <c r="K72" s="4"/>
      <c r="L72" s="4">
        <f>Таблица1[[#This Row],[стоимость]]-Таблица1[[#This Row],[стоимость2]]-Таблица1[[#This Row],[транспорт]]-Таблица1[[#This Row],[затраты]]</f>
        <v>0</v>
      </c>
      <c r="M72" s="4"/>
      <c r="N72" s="3"/>
    </row>
    <row r="73" spans="2:14" x14ac:dyDescent="0.25">
      <c r="B73" s="9"/>
      <c r="C73" s="9"/>
      <c r="D73" s="3"/>
      <c r="E73" s="3"/>
      <c r="F73" s="14"/>
      <c r="G73" s="14"/>
      <c r="H73" s="14"/>
      <c r="I73" s="14"/>
      <c r="J73" s="14"/>
      <c r="K73" s="14"/>
      <c r="L73" s="4">
        <f>Таблица1[[#This Row],[стоимость]]-Таблица1[[#This Row],[стоимость2]]-Таблица1[[#This Row],[транспорт]]-Таблица1[[#This Row],[затраты]]</f>
        <v>0</v>
      </c>
      <c r="M73" s="4"/>
      <c r="N73" s="3"/>
    </row>
    <row r="74" spans="2:14" x14ac:dyDescent="0.25">
      <c r="B74" t="s">
        <v>10</v>
      </c>
      <c r="F74" s="15">
        <f>SUM(Таблица1[кол-во])</f>
        <v>227.5</v>
      </c>
      <c r="G74" s="15">
        <f>SUM(Таблица1[кол-во2])</f>
        <v>180.5</v>
      </c>
      <c r="H74">
        <f>SUM(Таблица1[стоимость])</f>
        <v>19402</v>
      </c>
      <c r="I74">
        <f>SUM(Таблица1[стоимость2])</f>
        <v>10918</v>
      </c>
      <c r="J74">
        <f>SUM(Таблица1[транспорт])</f>
        <v>2847</v>
      </c>
      <c r="K74">
        <f>SUM(Таблица1[затраты])</f>
        <v>4437</v>
      </c>
      <c r="L74">
        <f>SUM(Таблица1[Столбец1])</f>
        <v>1200</v>
      </c>
    </row>
  </sheetData>
  <mergeCells count="1">
    <mergeCell ref="B2:F2"/>
  </mergeCells>
  <pageMargins left="0.7" right="0.7" top="0.75" bottom="0.75" header="0.3" footer="0.3"/>
  <pageSetup paperSize="9" scale="61" orientation="portrait" r:id="rId1"/>
  <colBreaks count="1" manualBreakCount="1">
    <brk id="14" min="1" max="72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3"/>
  <sheetViews>
    <sheetView tabSelected="1" view="pageBreakPreview" topLeftCell="A40" zoomScaleNormal="109" zoomScaleSheetLayoutView="100" workbookViewId="0">
      <selection activeCell="Q48" sqref="Q48"/>
    </sheetView>
  </sheetViews>
  <sheetFormatPr defaultRowHeight="15" x14ac:dyDescent="0.25"/>
  <cols>
    <col min="2" max="3" width="11.28515625" customWidth="1"/>
    <col min="4" max="5" width="8" customWidth="1"/>
    <col min="6" max="7" width="8.7109375" style="15" customWidth="1"/>
    <col min="8" max="9" width="8.7109375" customWidth="1"/>
    <col min="10" max="10" width="9.42578125" hidden="1" customWidth="1"/>
    <col min="11" max="13" width="8.7109375" customWidth="1"/>
    <col min="14" max="14" width="18.5703125" customWidth="1"/>
    <col min="15" max="15" width="21.5703125" customWidth="1"/>
    <col min="16" max="16" width="17" customWidth="1"/>
    <col min="17" max="17" width="12.7109375" customWidth="1"/>
    <col min="18" max="18" width="12.140625" customWidth="1"/>
    <col min="19" max="19" width="13.28515625" customWidth="1"/>
  </cols>
  <sheetData>
    <row r="1" spans="2:22" ht="15.75" thickBot="1" x14ac:dyDescent="0.3"/>
    <row r="2" spans="2:22" ht="15.75" thickBot="1" x14ac:dyDescent="0.3">
      <c r="B2" s="26" t="s">
        <v>0</v>
      </c>
      <c r="C2" s="27"/>
      <c r="D2" s="27"/>
      <c r="E2" s="27"/>
      <c r="F2" s="27"/>
      <c r="G2" s="17"/>
      <c r="H2" s="1">
        <v>1200</v>
      </c>
      <c r="I2" s="12"/>
      <c r="J2" s="12"/>
      <c r="K2" s="2"/>
      <c r="Q2" s="5" t="s">
        <v>10</v>
      </c>
    </row>
    <row r="5" spans="2:22" s="10" customFormat="1" ht="43.5" customHeight="1" x14ac:dyDescent="0.25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69</v>
      </c>
      <c r="K5" s="8" t="s">
        <v>5</v>
      </c>
      <c r="L5" s="8" t="s">
        <v>27</v>
      </c>
      <c r="M5" s="8" t="s">
        <v>40</v>
      </c>
      <c r="N5" s="8" t="s">
        <v>20</v>
      </c>
      <c r="O5" s="8" t="s">
        <v>6</v>
      </c>
      <c r="Q5" s="11" t="s">
        <v>11</v>
      </c>
      <c r="R5" s="11" t="s">
        <v>28</v>
      </c>
      <c r="S5" s="11" t="s">
        <v>12</v>
      </c>
      <c r="T5" s="11" t="s">
        <v>10</v>
      </c>
    </row>
    <row r="6" spans="2:22" x14ac:dyDescent="0.25">
      <c r="B6" s="18">
        <v>41792</v>
      </c>
      <c r="C6" s="9"/>
      <c r="D6" s="3"/>
      <c r="E6" s="3"/>
      <c r="F6" s="14"/>
      <c r="G6" s="14"/>
      <c r="H6" s="4"/>
      <c r="I6" s="4">
        <f>Таблица13[[#This Row],[кол-во2]]*J6</f>
        <v>0</v>
      </c>
      <c r="J6" s="4">
        <f>SUMPRODUCT($S$9:$S$44*($R$9:$R$44=$E6)*($T$9:$T$44=$C6))</f>
        <v>0</v>
      </c>
      <c r="K6" s="4"/>
      <c r="L6" s="4">
        <v>30</v>
      </c>
      <c r="M6" s="4">
        <f>Таблица13[[#This Row],[стоимость]]-Таблица13[[#This Row],[стоимость2]]-Таблица13[[#This Row],[транспорт]]-Таблица13[[#This Row],[затраты]]</f>
        <v>-30</v>
      </c>
      <c r="N6" s="4" t="s">
        <v>17</v>
      </c>
      <c r="O6" s="3" t="s">
        <v>14</v>
      </c>
      <c r="Q6" s="6">
        <f>SUM(Таблица13[стоимость])</f>
        <v>0</v>
      </c>
      <c r="R6" s="6">
        <f>SUM(Таблица13[[стоимость2]:[транспорт]])</f>
        <v>1584</v>
      </c>
      <c r="S6" s="6">
        <f>SUM(Таблица13[затраты])</f>
        <v>30</v>
      </c>
      <c r="T6" s="13">
        <f>Q6-R6-S6</f>
        <v>-1614</v>
      </c>
    </row>
    <row r="7" spans="2:22" x14ac:dyDescent="0.25">
      <c r="B7" s="18"/>
      <c r="C7" s="9" t="s">
        <v>62</v>
      </c>
      <c r="D7" s="3"/>
      <c r="E7" s="3" t="s">
        <v>50</v>
      </c>
      <c r="F7" s="14"/>
      <c r="G7" s="14">
        <v>10</v>
      </c>
      <c r="H7" s="4"/>
      <c r="I7" s="4">
        <f>Таблица13[[#This Row],[кол-во2]]*J7</f>
        <v>440</v>
      </c>
      <c r="J7" s="4">
        <f t="shared" ref="J7:J70" si="0">SUMPRODUCT($S$9:$S$44*($R$9:$R$44=$E7)*($T$9:$T$44=$C7))</f>
        <v>44</v>
      </c>
      <c r="K7" s="4"/>
      <c r="L7" s="4"/>
      <c r="M7" s="4">
        <f>Таблица13[[#This Row],[стоимость]]-Таблица13[[#This Row],[стоимость2]]-Таблица13[[#This Row],[транспорт]]-Таблица13[[#This Row],[затраты]]</f>
        <v>-440</v>
      </c>
      <c r="N7" s="4"/>
      <c r="O7" s="3"/>
    </row>
    <row r="8" spans="2:22" ht="15.75" thickBot="1" x14ac:dyDescent="0.3">
      <c r="B8" s="9"/>
      <c r="C8" s="9" t="s">
        <v>65</v>
      </c>
      <c r="D8" s="3"/>
      <c r="E8" s="3" t="s">
        <v>46</v>
      </c>
      <c r="F8" s="14"/>
      <c r="G8" s="14">
        <v>10</v>
      </c>
      <c r="H8" s="4"/>
      <c r="I8" s="4">
        <f>Таблица13[[#This Row],[кол-во2]]*J8</f>
        <v>480</v>
      </c>
      <c r="J8" s="4">
        <f t="shared" si="0"/>
        <v>48</v>
      </c>
      <c r="K8" s="4"/>
      <c r="L8" s="4"/>
      <c r="M8" s="4">
        <f>Таблица13[[#This Row],[стоимость]]-Таблица13[[#This Row],[стоимость2]]-Таблица13[[#This Row],[транспорт]]-Таблица13[[#This Row],[затраты]]</f>
        <v>-480</v>
      </c>
      <c r="N8" s="4"/>
      <c r="O8" s="3"/>
      <c r="S8" s="3"/>
    </row>
    <row r="9" spans="2:22" ht="15.75" thickBot="1" x14ac:dyDescent="0.3">
      <c r="B9" s="9"/>
      <c r="C9" s="9" t="s">
        <v>66</v>
      </c>
      <c r="D9" s="3"/>
      <c r="E9" s="3" t="s">
        <v>49</v>
      </c>
      <c r="F9" s="14"/>
      <c r="G9" s="14">
        <v>10</v>
      </c>
      <c r="H9" s="4"/>
      <c r="I9" s="4">
        <f>Таблица13[[#This Row],[кол-во2]]*J9</f>
        <v>520</v>
      </c>
      <c r="J9" s="4">
        <f t="shared" si="0"/>
        <v>52</v>
      </c>
      <c r="K9" s="4"/>
      <c r="L9" s="4"/>
      <c r="M9" s="4">
        <f>Таблица13[[#This Row],[стоимость]]-Таблица13[[#This Row],[стоимость2]]-Таблица13[[#This Row],[транспорт]]-Таблица13[[#This Row],[затраты]]</f>
        <v>-520</v>
      </c>
      <c r="N9" s="4"/>
      <c r="O9" s="3"/>
      <c r="Q9" s="21" t="s">
        <v>62</v>
      </c>
      <c r="R9" s="24" t="s">
        <v>50</v>
      </c>
      <c r="S9" s="6">
        <v>44</v>
      </c>
      <c r="T9" s="23" t="s">
        <v>62</v>
      </c>
      <c r="V9" s="21" t="s">
        <v>62</v>
      </c>
    </row>
    <row r="10" spans="2:22" ht="15.75" thickBot="1" x14ac:dyDescent="0.3">
      <c r="B10" s="9"/>
      <c r="C10" s="9"/>
      <c r="D10" s="3"/>
      <c r="E10" s="3"/>
      <c r="F10" s="14"/>
      <c r="G10" s="14"/>
      <c r="H10" s="4"/>
      <c r="I10" s="4">
        <f>Таблица13[[#This Row],[кол-во2]]*J10</f>
        <v>0</v>
      </c>
      <c r="J10" s="4">
        <f t="shared" si="0"/>
        <v>0</v>
      </c>
      <c r="K10" s="4"/>
      <c r="L10" s="4"/>
      <c r="M10" s="4">
        <f>Таблица13[[#This Row],[стоимость]]-Таблица13[[#This Row],[стоимость2]]-Таблица13[[#This Row],[транспорт]]-Таблица13[[#This Row],[затраты]]</f>
        <v>0</v>
      </c>
      <c r="N10" s="4"/>
      <c r="O10" s="3"/>
      <c r="P10" s="23" t="s">
        <v>70</v>
      </c>
      <c r="Q10" s="25"/>
      <c r="R10" s="6" t="s">
        <v>46</v>
      </c>
      <c r="S10" s="6">
        <v>49</v>
      </c>
      <c r="T10" s="23" t="s">
        <v>62</v>
      </c>
      <c r="V10" s="21" t="s">
        <v>65</v>
      </c>
    </row>
    <row r="11" spans="2:22" ht="15.75" thickBot="1" x14ac:dyDescent="0.3">
      <c r="B11" s="9"/>
      <c r="C11" s="9"/>
      <c r="D11" s="3"/>
      <c r="E11" s="3"/>
      <c r="F11" s="14"/>
      <c r="G11" s="14"/>
      <c r="H11" s="4"/>
      <c r="I11" s="4">
        <f>Таблица13[[#This Row],[кол-во2]]*J11</f>
        <v>0</v>
      </c>
      <c r="J11" s="4">
        <f t="shared" si="0"/>
        <v>0</v>
      </c>
      <c r="K11" s="4"/>
      <c r="L11" s="4"/>
      <c r="M11" s="4">
        <f>Таблица13[[#This Row],[стоимость]]-Таблица13[[#This Row],[стоимость2]]-Таблица13[[#This Row],[транспорт]]-Таблица13[[#This Row],[затраты]]</f>
        <v>0</v>
      </c>
      <c r="N11" s="4"/>
      <c r="O11" s="3"/>
      <c r="P11" s="23" t="s">
        <v>71</v>
      </c>
      <c r="Q11" s="23"/>
      <c r="R11" s="6" t="s">
        <v>48</v>
      </c>
      <c r="S11" s="6">
        <v>54</v>
      </c>
      <c r="T11" s="23" t="s">
        <v>62</v>
      </c>
      <c r="V11" s="21" t="s">
        <v>66</v>
      </c>
    </row>
    <row r="12" spans="2:22" x14ac:dyDescent="0.25">
      <c r="B12" s="9"/>
      <c r="C12" s="9"/>
      <c r="D12" s="3"/>
      <c r="E12" s="3"/>
      <c r="F12" s="14"/>
      <c r="G12" s="14"/>
      <c r="H12" s="4"/>
      <c r="I12" s="4">
        <f>Таблица13[[#This Row],[кол-во2]]*J12</f>
        <v>0</v>
      </c>
      <c r="J12" s="4">
        <f t="shared" si="0"/>
        <v>0</v>
      </c>
      <c r="K12" s="4"/>
      <c r="L12" s="4"/>
      <c r="M12" s="4">
        <f>Таблица13[[#This Row],[стоимость]]-Таблица13[[#This Row],[стоимость2]]-Таблица13[[#This Row],[транспорт]]-Таблица13[[#This Row],[затраты]]</f>
        <v>0</v>
      </c>
      <c r="N12" s="4"/>
      <c r="O12" s="3"/>
      <c r="P12" s="23" t="s">
        <v>72</v>
      </c>
      <c r="Q12" s="13"/>
      <c r="R12" s="6" t="s">
        <v>47</v>
      </c>
      <c r="S12" s="6">
        <v>59</v>
      </c>
      <c r="T12" s="23" t="s">
        <v>62</v>
      </c>
    </row>
    <row r="13" spans="2:22" x14ac:dyDescent="0.25">
      <c r="B13" s="9"/>
      <c r="C13" s="9"/>
      <c r="D13" s="3"/>
      <c r="E13" s="3"/>
      <c r="F13" s="14"/>
      <c r="G13" s="14"/>
      <c r="H13" s="4"/>
      <c r="I13" s="4">
        <f>Таблица13[[#This Row],[кол-во2]]*J13</f>
        <v>0</v>
      </c>
      <c r="J13" s="4">
        <f t="shared" si="0"/>
        <v>0</v>
      </c>
      <c r="K13" s="4"/>
      <c r="L13" s="4"/>
      <c r="M13" s="4">
        <f>Таблица13[[#This Row],[стоимость]]-Таблица13[[#This Row],[стоимость2]]-Таблица13[[#This Row],[транспорт]]-Таблица13[[#This Row],[затраты]]</f>
        <v>0</v>
      </c>
      <c r="N13" s="4"/>
      <c r="O13" s="3"/>
      <c r="Q13" s="19"/>
      <c r="R13" s="6" t="s">
        <v>49</v>
      </c>
      <c r="S13" s="6">
        <v>52</v>
      </c>
      <c r="T13" s="23" t="s">
        <v>62</v>
      </c>
    </row>
    <row r="14" spans="2:22" x14ac:dyDescent="0.25">
      <c r="B14" s="9"/>
      <c r="C14" s="9"/>
      <c r="D14" s="3"/>
      <c r="E14" s="3"/>
      <c r="F14" s="14"/>
      <c r="G14" s="14"/>
      <c r="H14" s="4"/>
      <c r="I14" s="4">
        <f>Таблица13[[#This Row],[кол-во2]]*J14</f>
        <v>0</v>
      </c>
      <c r="J14" s="4">
        <f t="shared" si="0"/>
        <v>0</v>
      </c>
      <c r="K14" s="4"/>
      <c r="L14" s="4"/>
      <c r="M14" s="4">
        <f>Таблица13[[#This Row],[стоимость]]-Таблица13[[#This Row],[стоимость2]]-Таблица13[[#This Row],[транспорт]]-Таблица13[[#This Row],[затраты]]</f>
        <v>0</v>
      </c>
      <c r="N14" s="4"/>
      <c r="O14" s="3"/>
      <c r="Q14" s="20"/>
      <c r="R14" s="6" t="s">
        <v>44</v>
      </c>
      <c r="S14" s="6">
        <v>57</v>
      </c>
      <c r="T14" s="23" t="s">
        <v>62</v>
      </c>
    </row>
    <row r="15" spans="2:22" x14ac:dyDescent="0.25">
      <c r="B15" s="9"/>
      <c r="C15" s="9"/>
      <c r="D15" s="3"/>
      <c r="E15" s="3"/>
      <c r="F15" s="14"/>
      <c r="G15" s="14"/>
      <c r="H15" s="4"/>
      <c r="I15" s="4">
        <f>Таблица13[[#This Row],[кол-во2]]*J15</f>
        <v>0</v>
      </c>
      <c r="J15" s="4">
        <f t="shared" si="0"/>
        <v>0</v>
      </c>
      <c r="K15" s="4"/>
      <c r="L15" s="4"/>
      <c r="M15" s="4">
        <f>Таблица13[[#This Row],[стоимость]]-Таблица13[[#This Row],[стоимость2]]-Таблица13[[#This Row],[транспорт]]-Таблица13[[#This Row],[затраты]]</f>
        <v>0</v>
      </c>
      <c r="N15" s="4"/>
      <c r="O15" s="3"/>
      <c r="Q15" s="22"/>
      <c r="R15" s="6" t="s">
        <v>43</v>
      </c>
      <c r="S15" s="6">
        <v>62</v>
      </c>
      <c r="T15" s="23" t="s">
        <v>62</v>
      </c>
    </row>
    <row r="16" spans="2:22" x14ac:dyDescent="0.25">
      <c r="B16" s="9"/>
      <c r="C16" s="9"/>
      <c r="D16" s="3"/>
      <c r="E16" s="3"/>
      <c r="F16" s="14"/>
      <c r="G16" s="14"/>
      <c r="H16" s="4"/>
      <c r="I16" s="4">
        <f>Таблица13[[#This Row],[кол-во2]]*J16</f>
        <v>0</v>
      </c>
      <c r="J16" s="4">
        <f t="shared" si="0"/>
        <v>0</v>
      </c>
      <c r="K16" s="4"/>
      <c r="L16" s="4"/>
      <c r="M16" s="4">
        <f>Таблица13[[#This Row],[стоимость]]-Таблица13[[#This Row],[стоимость2]]-Таблица13[[#This Row],[транспорт]]-Таблица13[[#This Row],[затраты]]</f>
        <v>0</v>
      </c>
      <c r="N16" s="4"/>
      <c r="O16" s="3"/>
      <c r="Q16" s="20"/>
      <c r="R16" s="6" t="s">
        <v>45</v>
      </c>
      <c r="S16" s="6">
        <v>67</v>
      </c>
      <c r="T16" s="23" t="s">
        <v>62</v>
      </c>
    </row>
    <row r="17" spans="2:20" x14ac:dyDescent="0.25">
      <c r="B17" s="9"/>
      <c r="C17" s="9"/>
      <c r="D17" s="3"/>
      <c r="E17" s="3"/>
      <c r="F17" s="14"/>
      <c r="G17" s="14"/>
      <c r="H17" s="4"/>
      <c r="I17" s="4">
        <f>Таблица13[[#This Row],[кол-во2]]*J17</f>
        <v>0</v>
      </c>
      <c r="J17" s="4">
        <f t="shared" si="0"/>
        <v>0</v>
      </c>
      <c r="K17" s="4"/>
      <c r="L17" s="4"/>
      <c r="M17" s="4">
        <f>Таблица13[[#This Row],[стоимость]]-Таблица13[[#This Row],[стоимость2]]-Таблица13[[#This Row],[транспорт]]-Таблица13[[#This Row],[затраты]]</f>
        <v>0</v>
      </c>
      <c r="N17" s="4"/>
      <c r="O17" s="3"/>
      <c r="Q17" s="22"/>
      <c r="R17" s="6" t="s">
        <v>63</v>
      </c>
      <c r="S17" s="6">
        <v>72</v>
      </c>
      <c r="T17" s="23" t="s">
        <v>62</v>
      </c>
    </row>
    <row r="18" spans="2:20" x14ac:dyDescent="0.25">
      <c r="B18" s="9"/>
      <c r="C18" s="9"/>
      <c r="D18" s="3"/>
      <c r="E18" s="3"/>
      <c r="F18" s="14"/>
      <c r="G18" s="14"/>
      <c r="H18" s="4"/>
      <c r="I18" s="4">
        <f>Таблица13[[#This Row],[кол-во2]]*J18</f>
        <v>0</v>
      </c>
      <c r="J18" s="4">
        <f t="shared" si="0"/>
        <v>0</v>
      </c>
      <c r="K18" s="4"/>
      <c r="L18" s="4"/>
      <c r="M18" s="4">
        <f>Таблица13[[#This Row],[стоимость]]-Таблица13[[#This Row],[стоимость2]]-Таблица13[[#This Row],[транспорт]]-Таблица13[[#This Row],[затраты]]</f>
        <v>0</v>
      </c>
      <c r="N18" s="4"/>
      <c r="O18" s="3"/>
      <c r="Q18" s="20"/>
      <c r="R18" s="6" t="s">
        <v>64</v>
      </c>
      <c r="S18" s="6">
        <v>77</v>
      </c>
      <c r="T18" s="23" t="s">
        <v>62</v>
      </c>
    </row>
    <row r="19" spans="2:20" x14ac:dyDescent="0.25">
      <c r="B19" s="9"/>
      <c r="C19" s="9"/>
      <c r="D19" s="3"/>
      <c r="E19" s="3"/>
      <c r="F19" s="14"/>
      <c r="G19" s="14"/>
      <c r="H19" s="4"/>
      <c r="I19" s="4">
        <f>Таблица13[[#This Row],[кол-во2]]*J19</f>
        <v>0</v>
      </c>
      <c r="J19" s="4">
        <f t="shared" si="0"/>
        <v>0</v>
      </c>
      <c r="K19" s="4"/>
      <c r="L19" s="4"/>
      <c r="M19" s="4">
        <f>Таблица13[[#This Row],[стоимость]]-Таблица13[[#This Row],[стоимость2]]-Таблица13[[#This Row],[транспорт]]-Таблица13[[#This Row],[затраты]]</f>
        <v>0</v>
      </c>
      <c r="N19" s="4"/>
      <c r="O19" s="3"/>
      <c r="Q19" s="22"/>
      <c r="R19" s="6" t="s">
        <v>67</v>
      </c>
      <c r="S19" s="6">
        <v>82</v>
      </c>
      <c r="T19" s="23" t="s">
        <v>62</v>
      </c>
    </row>
    <row r="20" spans="2:20" x14ac:dyDescent="0.25">
      <c r="B20" s="9"/>
      <c r="C20" s="9"/>
      <c r="D20" s="3"/>
      <c r="E20" s="3"/>
      <c r="F20" s="14"/>
      <c r="G20" s="14"/>
      <c r="H20" s="4"/>
      <c r="I20" s="4">
        <f>Таблица13[[#This Row],[кол-во2]]*J20</f>
        <v>0</v>
      </c>
      <c r="J20" s="4">
        <f t="shared" si="0"/>
        <v>0</v>
      </c>
      <c r="K20" s="4"/>
      <c r="L20" s="4"/>
      <c r="M20" s="4">
        <f>Таблица13[[#This Row],[стоимость]]-Таблица13[[#This Row],[стоимость2]]-Таблица13[[#This Row],[транспорт]]-Таблица13[[#This Row],[затраты]]</f>
        <v>0</v>
      </c>
      <c r="N20" s="4"/>
      <c r="O20" s="3"/>
      <c r="Q20" s="22"/>
      <c r="R20" s="6" t="s">
        <v>68</v>
      </c>
      <c r="S20" s="6">
        <v>87</v>
      </c>
      <c r="T20" s="23" t="s">
        <v>62</v>
      </c>
    </row>
    <row r="21" spans="2:20" x14ac:dyDescent="0.25">
      <c r="B21" s="9"/>
      <c r="C21" s="9"/>
      <c r="D21" s="3"/>
      <c r="E21" s="3"/>
      <c r="F21" s="14"/>
      <c r="G21" s="14"/>
      <c r="H21" s="4"/>
      <c r="I21" s="4">
        <f>Таблица13[[#This Row],[кол-во2]]*J21</f>
        <v>0</v>
      </c>
      <c r="J21" s="4">
        <f t="shared" si="0"/>
        <v>0</v>
      </c>
      <c r="K21" s="4"/>
      <c r="L21" s="4"/>
      <c r="M21" s="4">
        <f>Таблица13[[#This Row],[стоимость]]-Таблица13[[#This Row],[стоимость2]]-Таблица13[[#This Row],[транспорт]]-Таблица13[[#This Row],[затраты]]</f>
        <v>0</v>
      </c>
      <c r="N21" s="4"/>
      <c r="O21" s="3"/>
      <c r="Q21" s="22"/>
    </row>
    <row r="22" spans="2:20" ht="15.75" thickBot="1" x14ac:dyDescent="0.3">
      <c r="B22" s="9"/>
      <c r="C22" s="9"/>
      <c r="D22" s="3"/>
      <c r="E22" s="3"/>
      <c r="F22" s="14"/>
      <c r="G22" s="14"/>
      <c r="H22" s="4"/>
      <c r="I22" s="4">
        <f>Таблица13[[#This Row],[кол-во2]]*J22</f>
        <v>0</v>
      </c>
      <c r="J22" s="4">
        <f t="shared" si="0"/>
        <v>0</v>
      </c>
      <c r="K22" s="4"/>
      <c r="L22" s="4"/>
      <c r="M22" s="4">
        <f>Таблица13[[#This Row],[стоимость]]-Таблица13[[#This Row],[стоимость2]]-Таблица13[[#This Row],[транспорт]]-Таблица13[[#This Row],[затраты]]</f>
        <v>0</v>
      </c>
      <c r="N22" s="4"/>
      <c r="O22" s="3"/>
      <c r="Q22" s="22"/>
      <c r="S22" s="3"/>
    </row>
    <row r="23" spans="2:20" ht="15.75" thickBot="1" x14ac:dyDescent="0.3">
      <c r="B23" s="9"/>
      <c r="C23" s="9"/>
      <c r="D23" s="3"/>
      <c r="E23" s="3"/>
      <c r="F23" s="14"/>
      <c r="G23" s="14"/>
      <c r="H23" s="4"/>
      <c r="I23" s="4">
        <f>Таблица13[[#This Row],[кол-во2]]*J23</f>
        <v>0</v>
      </c>
      <c r="J23" s="4">
        <f t="shared" si="0"/>
        <v>0</v>
      </c>
      <c r="K23" s="4"/>
      <c r="L23" s="4"/>
      <c r="M23" s="4">
        <f>Таблица13[[#This Row],[стоимость]]-Таблица13[[#This Row],[стоимость2]]-Таблица13[[#This Row],[транспорт]]-Таблица13[[#This Row],[затраты]]</f>
        <v>0</v>
      </c>
      <c r="N23" s="4"/>
      <c r="O23" s="3"/>
      <c r="Q23" s="21" t="s">
        <v>65</v>
      </c>
      <c r="R23" s="6" t="s">
        <v>50</v>
      </c>
      <c r="S23" s="6">
        <v>46</v>
      </c>
      <c r="T23" s="21" t="s">
        <v>65</v>
      </c>
    </row>
    <row r="24" spans="2:20" ht="15.75" thickBot="1" x14ac:dyDescent="0.3">
      <c r="B24" s="9"/>
      <c r="C24" s="9"/>
      <c r="D24" s="3"/>
      <c r="E24" s="3"/>
      <c r="F24" s="14"/>
      <c r="G24" s="14"/>
      <c r="H24" s="4"/>
      <c r="I24" s="4">
        <f>Таблица13[[#This Row],[кол-во2]]*J24</f>
        <v>0</v>
      </c>
      <c r="J24" s="4">
        <f t="shared" si="0"/>
        <v>0</v>
      </c>
      <c r="K24" s="4"/>
      <c r="L24" s="4"/>
      <c r="M24" s="4">
        <f>Таблица13[[#This Row],[стоимость]]-Таблица13[[#This Row],[стоимость2]]-Таблица13[[#This Row],[транспорт]]-Таблица13[[#This Row],[затраты]]</f>
        <v>0</v>
      </c>
      <c r="N24" s="4"/>
      <c r="O24" s="3"/>
      <c r="P24" s="23" t="s">
        <v>70</v>
      </c>
      <c r="Q24" s="25"/>
      <c r="R24" s="6" t="s">
        <v>46</v>
      </c>
      <c r="S24" s="6">
        <v>48</v>
      </c>
      <c r="T24" s="21" t="s">
        <v>65</v>
      </c>
    </row>
    <row r="25" spans="2:20" ht="15.75" thickBot="1" x14ac:dyDescent="0.3">
      <c r="B25" s="9"/>
      <c r="C25" s="9"/>
      <c r="D25" s="3"/>
      <c r="E25" s="3"/>
      <c r="F25" s="14"/>
      <c r="G25" s="14"/>
      <c r="H25" s="4"/>
      <c r="I25" s="4">
        <f>Таблица13[[#This Row],[кол-во2]]*J25</f>
        <v>0</v>
      </c>
      <c r="J25" s="4">
        <f t="shared" si="0"/>
        <v>0</v>
      </c>
      <c r="K25" s="4"/>
      <c r="L25" s="4"/>
      <c r="M25" s="4">
        <f>Таблица13[[#This Row],[стоимость]]-Таблица13[[#This Row],[стоимость2]]-Таблица13[[#This Row],[транспорт]]-Таблица13[[#This Row],[затраты]]</f>
        <v>0</v>
      </c>
      <c r="N25" s="4"/>
      <c r="O25" s="3"/>
      <c r="P25" s="23" t="s">
        <v>71</v>
      </c>
      <c r="Q25" s="23"/>
      <c r="R25" s="6" t="s">
        <v>48</v>
      </c>
      <c r="S25" s="6">
        <v>52</v>
      </c>
      <c r="T25" s="21" t="s">
        <v>65</v>
      </c>
    </row>
    <row r="26" spans="2:20" ht="15.75" thickBot="1" x14ac:dyDescent="0.3">
      <c r="B26" s="9"/>
      <c r="C26" s="9"/>
      <c r="D26" s="3"/>
      <c r="E26" s="3"/>
      <c r="F26" s="14"/>
      <c r="G26" s="14"/>
      <c r="H26" s="4"/>
      <c r="I26" s="4">
        <f>Таблица13[[#This Row],[кол-во2]]*J26</f>
        <v>0</v>
      </c>
      <c r="J26" s="4">
        <f t="shared" si="0"/>
        <v>0</v>
      </c>
      <c r="K26" s="4"/>
      <c r="L26" s="4"/>
      <c r="M26" s="4">
        <f>Таблица13[[#This Row],[стоимость]]-Таблица13[[#This Row],[стоимость2]]-Таблица13[[#This Row],[транспорт]]-Таблица13[[#This Row],[затраты]]</f>
        <v>0</v>
      </c>
      <c r="N26" s="4"/>
      <c r="O26" s="3"/>
      <c r="P26" s="23" t="s">
        <v>72</v>
      </c>
      <c r="Q26" s="13"/>
      <c r="R26" s="6" t="s">
        <v>47</v>
      </c>
      <c r="S26" s="6">
        <v>57</v>
      </c>
      <c r="T26" s="21" t="s">
        <v>65</v>
      </c>
    </row>
    <row r="27" spans="2:20" ht="15.75" thickBot="1" x14ac:dyDescent="0.3">
      <c r="B27" s="9"/>
      <c r="C27" s="9"/>
      <c r="D27" s="3"/>
      <c r="E27" s="3"/>
      <c r="F27" s="14"/>
      <c r="G27" s="14"/>
      <c r="H27" s="4"/>
      <c r="I27" s="4">
        <f>Таблица13[[#This Row],[кол-во2]]*J27</f>
        <v>0</v>
      </c>
      <c r="J27" s="4">
        <f t="shared" si="0"/>
        <v>0</v>
      </c>
      <c r="K27" s="4"/>
      <c r="L27" s="4"/>
      <c r="M27" s="4">
        <f>Таблица13[[#This Row],[стоимость]]-Таблица13[[#This Row],[стоимость2]]-Таблица13[[#This Row],[транспорт]]-Таблица13[[#This Row],[затраты]]</f>
        <v>0</v>
      </c>
      <c r="N27" s="4"/>
      <c r="O27" s="3"/>
      <c r="Q27" s="19"/>
      <c r="R27" s="6" t="s">
        <v>49</v>
      </c>
      <c r="S27" s="6">
        <v>52</v>
      </c>
      <c r="T27" s="21" t="s">
        <v>65</v>
      </c>
    </row>
    <row r="28" spans="2:20" ht="15.75" thickBot="1" x14ac:dyDescent="0.3">
      <c r="B28" s="9"/>
      <c r="C28" s="9"/>
      <c r="D28" s="3"/>
      <c r="E28" s="3"/>
      <c r="F28" s="14"/>
      <c r="G28" s="14"/>
      <c r="H28" s="4"/>
      <c r="I28" s="4">
        <f>Таблица13[[#This Row],[кол-во2]]*J28</f>
        <v>0</v>
      </c>
      <c r="J28" s="4">
        <f t="shared" si="0"/>
        <v>0</v>
      </c>
      <c r="K28" s="4"/>
      <c r="L28" s="4"/>
      <c r="M28" s="4">
        <f>Таблица13[[#This Row],[стоимость]]-Таблица13[[#This Row],[стоимость2]]-Таблица13[[#This Row],[транспорт]]-Таблица13[[#This Row],[затраты]]</f>
        <v>0</v>
      </c>
      <c r="N28" s="4"/>
      <c r="O28" s="3"/>
      <c r="Q28" s="22"/>
      <c r="R28" s="6" t="s">
        <v>44</v>
      </c>
      <c r="S28" s="6">
        <v>60</v>
      </c>
      <c r="T28" s="21" t="s">
        <v>65</v>
      </c>
    </row>
    <row r="29" spans="2:20" ht="15.75" thickBot="1" x14ac:dyDescent="0.3">
      <c r="B29" s="9"/>
      <c r="C29" s="9"/>
      <c r="D29" s="3"/>
      <c r="E29" s="3"/>
      <c r="F29" s="14"/>
      <c r="G29" s="14"/>
      <c r="H29" s="4"/>
      <c r="I29" s="4">
        <f>Таблица13[[#This Row],[кол-во2]]*J29</f>
        <v>0</v>
      </c>
      <c r="J29" s="4">
        <f t="shared" si="0"/>
        <v>0</v>
      </c>
      <c r="K29" s="4"/>
      <c r="L29" s="4"/>
      <c r="M29" s="4">
        <f>Таблица13[[#This Row],[стоимость]]-Таблица13[[#This Row],[стоимость2]]-Таблица13[[#This Row],[транспорт]]-Таблица13[[#This Row],[затраты]]</f>
        <v>0</v>
      </c>
      <c r="N29" s="4"/>
      <c r="O29" s="3"/>
      <c r="Q29" s="22"/>
      <c r="R29" s="6" t="s">
        <v>43</v>
      </c>
      <c r="S29" s="6">
        <v>65</v>
      </c>
      <c r="T29" s="21" t="s">
        <v>65</v>
      </c>
    </row>
    <row r="30" spans="2:20" ht="15.75" thickBot="1" x14ac:dyDescent="0.3">
      <c r="B30" s="9"/>
      <c r="C30" s="9"/>
      <c r="D30" s="3"/>
      <c r="E30" s="3"/>
      <c r="F30" s="14"/>
      <c r="G30" s="14"/>
      <c r="H30" s="4"/>
      <c r="I30" s="4">
        <f>Таблица13[[#This Row],[кол-во2]]*J30</f>
        <v>0</v>
      </c>
      <c r="J30" s="4">
        <f t="shared" si="0"/>
        <v>0</v>
      </c>
      <c r="K30" s="4"/>
      <c r="L30" s="4"/>
      <c r="M30" s="4">
        <f>Таблица13[[#This Row],[стоимость]]-Таблица13[[#This Row],[стоимость2]]-Таблица13[[#This Row],[транспорт]]-Таблица13[[#This Row],[затраты]]</f>
        <v>0</v>
      </c>
      <c r="N30" s="4"/>
      <c r="O30" s="3"/>
      <c r="Q30" s="22"/>
      <c r="R30" s="6" t="s">
        <v>45</v>
      </c>
      <c r="S30" s="6">
        <v>67</v>
      </c>
      <c r="T30" s="21" t="s">
        <v>65</v>
      </c>
    </row>
    <row r="31" spans="2:20" ht="15.75" thickBot="1" x14ac:dyDescent="0.3">
      <c r="B31" s="9"/>
      <c r="C31" s="9"/>
      <c r="D31" s="3"/>
      <c r="E31" s="3"/>
      <c r="F31" s="14"/>
      <c r="G31" s="14"/>
      <c r="H31" s="4"/>
      <c r="I31" s="4">
        <f>Таблица13[[#This Row],[кол-во2]]*J31</f>
        <v>0</v>
      </c>
      <c r="J31" s="4">
        <f t="shared" si="0"/>
        <v>0</v>
      </c>
      <c r="K31" s="4"/>
      <c r="L31" s="4"/>
      <c r="M31" s="4">
        <f>Таблица13[[#This Row],[стоимость]]-Таблица13[[#This Row],[стоимость2]]-Таблица13[[#This Row],[транспорт]]-Таблица13[[#This Row],[затраты]]</f>
        <v>0</v>
      </c>
      <c r="N31" s="4"/>
      <c r="O31" s="3"/>
      <c r="Q31" s="22"/>
      <c r="R31" s="6" t="s">
        <v>63</v>
      </c>
      <c r="S31" s="6">
        <v>71</v>
      </c>
      <c r="T31" s="21" t="s">
        <v>65</v>
      </c>
    </row>
    <row r="32" spans="2:20" ht="15.75" thickBot="1" x14ac:dyDescent="0.3">
      <c r="B32" s="9"/>
      <c r="C32" s="9"/>
      <c r="D32" s="3"/>
      <c r="E32" s="3"/>
      <c r="F32" s="14"/>
      <c r="G32" s="14"/>
      <c r="H32" s="4"/>
      <c r="I32" s="4">
        <f>Таблица13[[#This Row],[кол-во2]]*J32</f>
        <v>0</v>
      </c>
      <c r="J32" s="4">
        <f t="shared" si="0"/>
        <v>0</v>
      </c>
      <c r="K32" s="4"/>
      <c r="L32" s="4"/>
      <c r="M32" s="4">
        <f>Таблица13[[#This Row],[стоимость]]-Таблица13[[#This Row],[стоимость2]]-Таблица13[[#This Row],[транспорт]]-Таблица13[[#This Row],[затраты]]</f>
        <v>0</v>
      </c>
      <c r="N32" s="4"/>
      <c r="O32" s="3"/>
      <c r="Q32" s="22"/>
      <c r="R32" s="6" t="s">
        <v>64</v>
      </c>
      <c r="S32" s="6">
        <v>77</v>
      </c>
      <c r="T32" s="21" t="s">
        <v>65</v>
      </c>
    </row>
    <row r="33" spans="2:20" x14ac:dyDescent="0.25">
      <c r="B33" s="9"/>
      <c r="C33" s="9"/>
      <c r="D33" s="3"/>
      <c r="E33" s="3"/>
      <c r="F33" s="14"/>
      <c r="G33" s="14"/>
      <c r="H33" s="4"/>
      <c r="I33" s="4">
        <f>Таблица13[[#This Row],[кол-во2]]*J33</f>
        <v>0</v>
      </c>
      <c r="J33" s="4">
        <f t="shared" si="0"/>
        <v>0</v>
      </c>
      <c r="K33" s="4"/>
      <c r="L33" s="4"/>
      <c r="M33" s="4">
        <f>Таблица13[[#This Row],[стоимость]]-Таблица13[[#This Row],[стоимость2]]-Таблица13[[#This Row],[транспорт]]-Таблица13[[#This Row],[затраты]]</f>
        <v>0</v>
      </c>
      <c r="N33" s="4"/>
      <c r="O33" s="3"/>
      <c r="Q33" s="22"/>
    </row>
    <row r="34" spans="2:20" ht="15.75" thickBot="1" x14ac:dyDescent="0.3">
      <c r="B34" s="9"/>
      <c r="C34" s="9"/>
      <c r="D34" s="3"/>
      <c r="E34" s="3"/>
      <c r="F34" s="14"/>
      <c r="G34" s="14"/>
      <c r="H34" s="4"/>
      <c r="I34" s="4">
        <f>Таблица13[[#This Row],[кол-во2]]*J34</f>
        <v>0</v>
      </c>
      <c r="J34" s="4">
        <f t="shared" si="0"/>
        <v>0</v>
      </c>
      <c r="K34" s="4"/>
      <c r="L34" s="4"/>
      <c r="M34" s="4">
        <f>Таблица13[[#This Row],[стоимость]]-Таблица13[[#This Row],[стоимость2]]-Таблица13[[#This Row],[транспорт]]-Таблица13[[#This Row],[затраты]]</f>
        <v>0</v>
      </c>
      <c r="N34" s="4"/>
      <c r="O34" s="3"/>
      <c r="Q34" s="22"/>
      <c r="S34" s="3"/>
    </row>
    <row r="35" spans="2:20" ht="15.75" thickBot="1" x14ac:dyDescent="0.3">
      <c r="B35" s="9"/>
      <c r="C35" s="9"/>
      <c r="D35" s="3"/>
      <c r="E35" s="3"/>
      <c r="F35" s="14"/>
      <c r="G35" s="14"/>
      <c r="H35" s="4"/>
      <c r="I35" s="4">
        <f>Таблица13[[#This Row],[кол-во2]]*J35</f>
        <v>0</v>
      </c>
      <c r="J35" s="4">
        <f t="shared" si="0"/>
        <v>0</v>
      </c>
      <c r="K35" s="4"/>
      <c r="L35" s="4"/>
      <c r="M35" s="4">
        <f>Таблица13[[#This Row],[стоимость]]-Таблица13[[#This Row],[стоимость2]]-Таблица13[[#This Row],[транспорт]]-Таблица13[[#This Row],[затраты]]</f>
        <v>0</v>
      </c>
      <c r="N35" s="4"/>
      <c r="O35" s="3"/>
      <c r="Q35" s="21" t="s">
        <v>66</v>
      </c>
      <c r="R35" s="6" t="s">
        <v>50</v>
      </c>
      <c r="S35" s="6">
        <v>45</v>
      </c>
      <c r="T35" s="21" t="s">
        <v>66</v>
      </c>
    </row>
    <row r="36" spans="2:20" ht="15.75" thickBot="1" x14ac:dyDescent="0.3">
      <c r="B36" s="9"/>
      <c r="C36" s="9"/>
      <c r="D36" s="3"/>
      <c r="E36" s="3"/>
      <c r="F36" s="14"/>
      <c r="G36" s="14"/>
      <c r="H36" s="4"/>
      <c r="I36" s="4">
        <f>Таблица13[[#This Row],[кол-во2]]*J36</f>
        <v>0</v>
      </c>
      <c r="J36" s="4">
        <f t="shared" si="0"/>
        <v>0</v>
      </c>
      <c r="K36" s="4"/>
      <c r="L36" s="4"/>
      <c r="M36" s="4">
        <f>Таблица13[[#This Row],[стоимость]]-Таблица13[[#This Row],[стоимость2]]-Таблица13[[#This Row],[транспорт]]-Таблица13[[#This Row],[затраты]]</f>
        <v>0</v>
      </c>
      <c r="N36" s="4"/>
      <c r="O36" s="3"/>
      <c r="P36" s="23" t="s">
        <v>70</v>
      </c>
      <c r="Q36" s="25"/>
      <c r="R36" s="6" t="s">
        <v>46</v>
      </c>
      <c r="S36" s="6">
        <v>50</v>
      </c>
      <c r="T36" s="21" t="s">
        <v>66</v>
      </c>
    </row>
    <row r="37" spans="2:20" ht="15.75" thickBot="1" x14ac:dyDescent="0.3">
      <c r="B37" s="9"/>
      <c r="C37" s="9"/>
      <c r="D37" s="3"/>
      <c r="E37" s="3"/>
      <c r="F37" s="14"/>
      <c r="G37" s="14"/>
      <c r="H37" s="4"/>
      <c r="I37" s="4">
        <f>Таблица13[[#This Row],[кол-во2]]*J37</f>
        <v>0</v>
      </c>
      <c r="J37" s="4">
        <f t="shared" si="0"/>
        <v>0</v>
      </c>
      <c r="K37" s="4"/>
      <c r="L37" s="4"/>
      <c r="M37" s="4">
        <f>Таблица13[[#This Row],[стоимость]]-Таблица13[[#This Row],[стоимость2]]-Таблица13[[#This Row],[транспорт]]-Таблица13[[#This Row],[затраты]]</f>
        <v>0</v>
      </c>
      <c r="N37" s="4"/>
      <c r="O37" s="3"/>
      <c r="P37" s="23" t="s">
        <v>71</v>
      </c>
      <c r="Q37" s="23"/>
      <c r="R37" s="6" t="s">
        <v>48</v>
      </c>
      <c r="S37" s="6">
        <v>55</v>
      </c>
      <c r="T37" s="21" t="s">
        <v>66</v>
      </c>
    </row>
    <row r="38" spans="2:20" ht="15.75" thickBot="1" x14ac:dyDescent="0.3">
      <c r="B38" s="9"/>
      <c r="C38" s="9"/>
      <c r="D38" s="3"/>
      <c r="E38" s="3"/>
      <c r="F38" s="14"/>
      <c r="G38" s="14"/>
      <c r="H38" s="4"/>
      <c r="I38" s="4">
        <f>Таблица13[[#This Row],[кол-во2]]*J38</f>
        <v>0</v>
      </c>
      <c r="J38" s="4">
        <f t="shared" si="0"/>
        <v>0</v>
      </c>
      <c r="K38" s="4"/>
      <c r="L38" s="4"/>
      <c r="M38" s="4">
        <f>Таблица13[[#This Row],[стоимость]]-Таблица13[[#This Row],[стоимость2]]-Таблица13[[#This Row],[транспорт]]-Таблица13[[#This Row],[затраты]]</f>
        <v>0</v>
      </c>
      <c r="N38" s="4"/>
      <c r="O38" s="3"/>
      <c r="P38" s="23" t="s">
        <v>72</v>
      </c>
      <c r="Q38" s="13"/>
      <c r="R38" s="6" t="s">
        <v>47</v>
      </c>
      <c r="S38" s="6">
        <v>60</v>
      </c>
      <c r="T38" s="21" t="s">
        <v>66</v>
      </c>
    </row>
    <row r="39" spans="2:20" ht="15.75" thickBot="1" x14ac:dyDescent="0.3">
      <c r="B39" s="9"/>
      <c r="C39" s="9"/>
      <c r="D39" s="3"/>
      <c r="E39" s="3"/>
      <c r="F39" s="14"/>
      <c r="G39" s="14"/>
      <c r="H39" s="4"/>
      <c r="I39" s="4">
        <f>Таблица13[[#This Row],[кол-во2]]*J39</f>
        <v>0</v>
      </c>
      <c r="J39" s="4">
        <f t="shared" si="0"/>
        <v>0</v>
      </c>
      <c r="K39" s="4"/>
      <c r="L39" s="4"/>
      <c r="M39" s="4">
        <f>Таблица13[[#This Row],[стоимость]]-Таблица13[[#This Row],[стоимость2]]-Таблица13[[#This Row],[транспорт]]-Таблица13[[#This Row],[затраты]]</f>
        <v>0</v>
      </c>
      <c r="N39" s="4"/>
      <c r="O39" s="3"/>
      <c r="Q39" s="19"/>
      <c r="R39" s="6" t="s">
        <v>49</v>
      </c>
      <c r="S39" s="6">
        <v>52</v>
      </c>
      <c r="T39" s="21" t="s">
        <v>66</v>
      </c>
    </row>
    <row r="40" spans="2:20" ht="15.75" thickBot="1" x14ac:dyDescent="0.3">
      <c r="B40" s="9"/>
      <c r="C40" s="9"/>
      <c r="D40" s="3"/>
      <c r="E40" s="3"/>
      <c r="F40" s="14"/>
      <c r="G40" s="14"/>
      <c r="H40" s="4"/>
      <c r="I40" s="4">
        <f>Таблица13[[#This Row],[кол-во2]]*J40</f>
        <v>0</v>
      </c>
      <c r="J40" s="4">
        <f t="shared" si="0"/>
        <v>0</v>
      </c>
      <c r="K40" s="4"/>
      <c r="L40" s="4"/>
      <c r="M40" s="4">
        <f>Таблица13[[#This Row],[стоимость]]-Таблица13[[#This Row],[стоимость2]]-Таблица13[[#This Row],[транспорт]]-Таблица13[[#This Row],[затраты]]</f>
        <v>0</v>
      </c>
      <c r="N40" s="4"/>
      <c r="O40" s="3"/>
      <c r="Q40" s="22"/>
      <c r="R40" s="6" t="s">
        <v>44</v>
      </c>
      <c r="S40" s="6">
        <v>57</v>
      </c>
      <c r="T40" s="21" t="s">
        <v>66</v>
      </c>
    </row>
    <row r="41" spans="2:20" ht="15.75" thickBot="1" x14ac:dyDescent="0.3">
      <c r="B41" s="9"/>
      <c r="C41" s="9"/>
      <c r="D41" s="3"/>
      <c r="E41" s="3"/>
      <c r="F41" s="14"/>
      <c r="G41" s="14"/>
      <c r="H41" s="4"/>
      <c r="I41" s="4">
        <f>Таблица13[[#This Row],[кол-во2]]*J41</f>
        <v>0</v>
      </c>
      <c r="J41" s="4">
        <f t="shared" si="0"/>
        <v>0</v>
      </c>
      <c r="K41" s="4"/>
      <c r="L41" s="4"/>
      <c r="M41" s="4">
        <f>Таблица13[[#This Row],[стоимость]]-Таблица13[[#This Row],[стоимость2]]-Таблица13[[#This Row],[транспорт]]-Таблица13[[#This Row],[затраты]]</f>
        <v>0</v>
      </c>
      <c r="N41" s="4"/>
      <c r="O41" s="3"/>
      <c r="Q41" s="22"/>
      <c r="R41" s="6" t="s">
        <v>43</v>
      </c>
      <c r="S41" s="6">
        <v>62</v>
      </c>
      <c r="T41" s="21" t="s">
        <v>66</v>
      </c>
    </row>
    <row r="42" spans="2:20" ht="15.75" thickBot="1" x14ac:dyDescent="0.3">
      <c r="B42" s="9"/>
      <c r="C42" s="9"/>
      <c r="D42" s="3"/>
      <c r="E42" s="3"/>
      <c r="F42" s="14"/>
      <c r="G42" s="14"/>
      <c r="H42" s="4"/>
      <c r="I42" s="4">
        <f>Таблица13[[#This Row],[кол-во2]]*J42</f>
        <v>0</v>
      </c>
      <c r="J42" s="4">
        <f t="shared" si="0"/>
        <v>0</v>
      </c>
      <c r="K42" s="4"/>
      <c r="L42" s="4"/>
      <c r="M42" s="4">
        <f>Таблица13[[#This Row],[стоимость]]-Таблица13[[#This Row],[стоимость2]]-Таблица13[[#This Row],[транспорт]]-Таблица13[[#This Row],[затраты]]</f>
        <v>0</v>
      </c>
      <c r="N42" s="4"/>
      <c r="O42" s="3"/>
      <c r="Q42" s="22"/>
      <c r="R42" s="6" t="s">
        <v>45</v>
      </c>
      <c r="S42" s="6">
        <v>67</v>
      </c>
      <c r="T42" s="21" t="s">
        <v>66</v>
      </c>
    </row>
    <row r="43" spans="2:20" ht="15.75" thickBot="1" x14ac:dyDescent="0.3">
      <c r="B43" s="9"/>
      <c r="C43" s="9"/>
      <c r="D43" s="3"/>
      <c r="E43" s="3"/>
      <c r="F43" s="14"/>
      <c r="G43" s="14"/>
      <c r="H43" s="4"/>
      <c r="I43" s="4">
        <f>Таблица13[[#This Row],[кол-во2]]*J43</f>
        <v>0</v>
      </c>
      <c r="J43" s="4">
        <f t="shared" si="0"/>
        <v>0</v>
      </c>
      <c r="K43" s="4"/>
      <c r="L43" s="4"/>
      <c r="M43" s="4">
        <f>Таблица13[[#This Row],[стоимость]]-Таблица13[[#This Row],[стоимость2]]-Таблица13[[#This Row],[транспорт]]-Таблица13[[#This Row],[затраты]]</f>
        <v>0</v>
      </c>
      <c r="N43" s="4"/>
      <c r="O43" s="3"/>
      <c r="Q43" s="22"/>
      <c r="R43" s="6" t="s">
        <v>63</v>
      </c>
      <c r="S43" s="6">
        <v>72</v>
      </c>
      <c r="T43" s="21" t="s">
        <v>66</v>
      </c>
    </row>
    <row r="44" spans="2:20" ht="15.75" thickBot="1" x14ac:dyDescent="0.3">
      <c r="B44" s="9"/>
      <c r="C44" s="9"/>
      <c r="D44" s="3"/>
      <c r="E44" s="3"/>
      <c r="F44" s="14"/>
      <c r="G44" s="14"/>
      <c r="H44" s="4"/>
      <c r="I44" s="4">
        <f>Таблица13[[#This Row],[кол-во2]]*J44</f>
        <v>0</v>
      </c>
      <c r="J44" s="4">
        <f t="shared" si="0"/>
        <v>0</v>
      </c>
      <c r="K44" s="4"/>
      <c r="L44" s="4"/>
      <c r="M44" s="4">
        <f>Таблица13[[#This Row],[стоимость]]-Таблица13[[#This Row],[стоимость2]]-Таблица13[[#This Row],[транспорт]]-Таблица13[[#This Row],[затраты]]</f>
        <v>0</v>
      </c>
      <c r="N44" s="4"/>
      <c r="O44" s="3"/>
      <c r="Q44" s="22"/>
      <c r="R44" s="6" t="s">
        <v>64</v>
      </c>
      <c r="S44" s="6">
        <v>77</v>
      </c>
      <c r="T44" s="21" t="s">
        <v>66</v>
      </c>
    </row>
    <row r="45" spans="2:20" x14ac:dyDescent="0.25">
      <c r="B45" s="9"/>
      <c r="C45" s="9"/>
      <c r="D45" s="3"/>
      <c r="E45" s="3"/>
      <c r="F45" s="14"/>
      <c r="G45" s="14"/>
      <c r="H45" s="4"/>
      <c r="I45" s="4">
        <f>Таблица13[[#This Row],[кол-во2]]*J45</f>
        <v>0</v>
      </c>
      <c r="J45" s="4">
        <f t="shared" si="0"/>
        <v>0</v>
      </c>
      <c r="K45" s="4"/>
      <c r="L45" s="4"/>
      <c r="M45" s="4">
        <f>Таблица13[[#This Row],[стоимость]]-Таблица13[[#This Row],[стоимость2]]-Таблица13[[#This Row],[транспорт]]-Таблица13[[#This Row],[затраты]]</f>
        <v>0</v>
      </c>
      <c r="N45" s="4"/>
      <c r="O45" s="3"/>
    </row>
    <row r="46" spans="2:20" x14ac:dyDescent="0.25">
      <c r="B46" s="9"/>
      <c r="C46" s="9"/>
      <c r="D46" s="3"/>
      <c r="E46" s="3"/>
      <c r="F46" s="14"/>
      <c r="G46" s="14"/>
      <c r="H46" s="4"/>
      <c r="I46" s="4">
        <f>Таблица13[[#This Row],[кол-во2]]*J46</f>
        <v>0</v>
      </c>
      <c r="J46" s="4">
        <f t="shared" si="0"/>
        <v>0</v>
      </c>
      <c r="K46" s="4"/>
      <c r="L46" s="4"/>
      <c r="M46" s="4">
        <f>Таблица13[[#This Row],[стоимость]]-Таблица13[[#This Row],[стоимость2]]-Таблица13[[#This Row],[транспорт]]-Таблица13[[#This Row],[затраты]]</f>
        <v>0</v>
      </c>
      <c r="N46" s="4"/>
      <c r="O46" s="3"/>
      <c r="Q46" s="20"/>
    </row>
    <row r="47" spans="2:20" x14ac:dyDescent="0.25">
      <c r="B47" s="9"/>
      <c r="C47" s="9"/>
      <c r="D47" s="3"/>
      <c r="E47" s="3"/>
      <c r="F47" s="14"/>
      <c r="G47" s="14"/>
      <c r="H47" s="4"/>
      <c r="I47" s="4">
        <f>Таблица13[[#This Row],[кол-во2]]*J47</f>
        <v>0</v>
      </c>
      <c r="J47" s="4">
        <f t="shared" si="0"/>
        <v>0</v>
      </c>
      <c r="K47" s="4"/>
      <c r="L47" s="4"/>
      <c r="M47" s="4">
        <f>Таблица13[[#This Row],[стоимость]]-Таблица13[[#This Row],[стоимость2]]-Таблица13[[#This Row],[транспорт]]-Таблица13[[#This Row],[затраты]]</f>
        <v>0</v>
      </c>
      <c r="N47" s="4"/>
      <c r="O47" s="3"/>
      <c r="Q47" s="20"/>
    </row>
    <row r="48" spans="2:20" x14ac:dyDescent="0.25">
      <c r="B48" s="9"/>
      <c r="C48" s="9"/>
      <c r="D48" s="3"/>
      <c r="E48" s="3"/>
      <c r="F48" s="14"/>
      <c r="G48" s="14"/>
      <c r="H48" s="4"/>
      <c r="I48" s="4">
        <f>Таблица13[[#This Row],[кол-во2]]*J48</f>
        <v>0</v>
      </c>
      <c r="J48" s="4">
        <f t="shared" si="0"/>
        <v>0</v>
      </c>
      <c r="K48" s="4"/>
      <c r="L48" s="4"/>
      <c r="M48" s="4">
        <f>Таблица13[[#This Row],[стоимость]]-Таблица13[[#This Row],[стоимость2]]-Таблица13[[#This Row],[транспорт]]-Таблица13[[#This Row],[затраты]]</f>
        <v>0</v>
      </c>
      <c r="N48" s="4"/>
      <c r="O48" s="3"/>
      <c r="Q48" s="20"/>
    </row>
    <row r="49" spans="2:18" x14ac:dyDescent="0.25">
      <c r="B49" s="9"/>
      <c r="C49" s="9"/>
      <c r="D49" s="3"/>
      <c r="E49" s="3"/>
      <c r="F49" s="14"/>
      <c r="G49" s="14"/>
      <c r="H49" s="4"/>
      <c r="I49" s="4">
        <f>Таблица13[[#This Row],[кол-во2]]*J49</f>
        <v>0</v>
      </c>
      <c r="J49" s="4">
        <f t="shared" si="0"/>
        <v>0</v>
      </c>
      <c r="K49" s="4"/>
      <c r="L49" s="4"/>
      <c r="M49" s="4">
        <f>Таблица13[[#This Row],[стоимость]]-Таблица13[[#This Row],[стоимость2]]-Таблица13[[#This Row],[транспорт]]-Таблица13[[#This Row],[затраты]]</f>
        <v>0</v>
      </c>
      <c r="N49" s="4"/>
      <c r="O49" s="3"/>
    </row>
    <row r="50" spans="2:18" ht="15.75" thickBot="1" x14ac:dyDescent="0.3">
      <c r="B50" s="9"/>
      <c r="C50" s="9"/>
      <c r="D50" s="3"/>
      <c r="E50" s="3"/>
      <c r="F50" s="14"/>
      <c r="G50" s="14"/>
      <c r="H50" s="4"/>
      <c r="I50" s="4">
        <f>Таблица13[[#This Row],[кол-во2]]*J50</f>
        <v>0</v>
      </c>
      <c r="J50" s="4">
        <f t="shared" si="0"/>
        <v>0</v>
      </c>
      <c r="K50" s="4"/>
      <c r="L50" s="4"/>
      <c r="M50" s="4">
        <f>Таблица13[[#This Row],[стоимость]]-Таблица13[[#This Row],[стоимость2]]-Таблица13[[#This Row],[транспорт]]-Таблица13[[#This Row],[затраты]]</f>
        <v>0</v>
      </c>
      <c r="N50" s="4"/>
      <c r="O50" s="3"/>
    </row>
    <row r="51" spans="2:18" ht="15.75" thickBot="1" x14ac:dyDescent="0.3">
      <c r="B51" s="9"/>
      <c r="C51" s="9"/>
      <c r="D51" s="3"/>
      <c r="E51" s="3"/>
      <c r="F51" s="14"/>
      <c r="G51" s="14"/>
      <c r="H51" s="4"/>
      <c r="I51" s="4">
        <f>Таблица13[[#This Row],[кол-во2]]*J51</f>
        <v>0</v>
      </c>
      <c r="J51" s="4">
        <f t="shared" si="0"/>
        <v>0</v>
      </c>
      <c r="K51" s="4"/>
      <c r="L51" s="4"/>
      <c r="M51" s="4">
        <f>Таблица13[[#This Row],[стоимость]]-Таблица13[[#This Row],[стоимость2]]-Таблица13[[#This Row],[транспорт]]-Таблица13[[#This Row],[затраты]]</f>
        <v>0</v>
      </c>
      <c r="N51" s="4"/>
      <c r="O51" s="3"/>
      <c r="Q51" s="28" t="s">
        <v>62</v>
      </c>
      <c r="R51" s="29">
        <f>SUMIF($C$7:$C$20,Q51,$I$7:$I$20)</f>
        <v>440</v>
      </c>
    </row>
    <row r="52" spans="2:18" ht="15.75" thickBot="1" x14ac:dyDescent="0.3">
      <c r="B52" s="9"/>
      <c r="C52" s="9"/>
      <c r="D52" s="3"/>
      <c r="E52" s="3"/>
      <c r="F52" s="14"/>
      <c r="G52" s="14"/>
      <c r="H52" s="4"/>
      <c r="I52" s="4">
        <f>Таблица13[[#This Row],[кол-во2]]*J52</f>
        <v>0</v>
      </c>
      <c r="J52" s="4">
        <f t="shared" si="0"/>
        <v>0</v>
      </c>
      <c r="K52" s="4"/>
      <c r="L52" s="4"/>
      <c r="M52" s="4">
        <f>Таблица13[[#This Row],[стоимость]]-Таблица13[[#This Row],[стоимость2]]-Таблица13[[#This Row],[транспорт]]-Таблица13[[#This Row],[затраты]]</f>
        <v>0</v>
      </c>
      <c r="N52" s="4"/>
      <c r="O52" s="3"/>
      <c r="Q52" s="28" t="s">
        <v>65</v>
      </c>
      <c r="R52" s="29">
        <f t="shared" ref="R52:R53" si="1">SUMIF($C$7:$C$20,Q52,$I$7:$I$20)</f>
        <v>480</v>
      </c>
    </row>
    <row r="53" spans="2:18" ht="15.75" thickBot="1" x14ac:dyDescent="0.3">
      <c r="B53" s="9"/>
      <c r="C53" s="9"/>
      <c r="D53" s="3"/>
      <c r="E53" s="3"/>
      <c r="F53" s="14"/>
      <c r="G53" s="14"/>
      <c r="H53" s="4"/>
      <c r="I53" s="4">
        <f>Таблица13[[#This Row],[кол-во2]]*J53</f>
        <v>0</v>
      </c>
      <c r="J53" s="4">
        <f t="shared" si="0"/>
        <v>0</v>
      </c>
      <c r="K53" s="4"/>
      <c r="L53" s="4"/>
      <c r="M53" s="4">
        <f>Таблица13[[#This Row],[стоимость]]-Таблица13[[#This Row],[стоимость2]]-Таблица13[[#This Row],[транспорт]]-Таблица13[[#This Row],[затраты]]</f>
        <v>0</v>
      </c>
      <c r="N53" s="4"/>
      <c r="O53" s="3"/>
      <c r="Q53" s="28" t="s">
        <v>66</v>
      </c>
      <c r="R53" s="29">
        <f t="shared" si="1"/>
        <v>520</v>
      </c>
    </row>
    <row r="54" spans="2:18" x14ac:dyDescent="0.25">
      <c r="B54" s="9"/>
      <c r="C54" s="9"/>
      <c r="D54" s="3"/>
      <c r="E54" s="3"/>
      <c r="F54" s="14"/>
      <c r="G54" s="14"/>
      <c r="H54" s="4"/>
      <c r="I54" s="4">
        <f>Таблица13[[#This Row],[кол-во2]]*J54</f>
        <v>0</v>
      </c>
      <c r="J54" s="4">
        <f t="shared" si="0"/>
        <v>0</v>
      </c>
      <c r="K54" s="4"/>
      <c r="L54" s="4"/>
      <c r="M54" s="4">
        <f>Таблица13[[#This Row],[стоимость]]-Таблица13[[#This Row],[стоимость2]]-Таблица13[[#This Row],[транспорт]]-Таблица13[[#This Row],[затраты]]</f>
        <v>0</v>
      </c>
      <c r="N54" s="4"/>
      <c r="O54" s="3"/>
    </row>
    <row r="55" spans="2:18" x14ac:dyDescent="0.25">
      <c r="B55" s="9"/>
      <c r="C55" s="9"/>
      <c r="D55" s="3"/>
      <c r="E55" s="3"/>
      <c r="F55" s="14"/>
      <c r="G55" s="14"/>
      <c r="H55" s="4"/>
      <c r="I55" s="4">
        <f>Таблица13[[#This Row],[кол-во2]]*J55</f>
        <v>0</v>
      </c>
      <c r="J55" s="4">
        <f t="shared" si="0"/>
        <v>0</v>
      </c>
      <c r="K55" s="4"/>
      <c r="L55" s="4"/>
      <c r="M55" s="4">
        <f>Таблица13[[#This Row],[стоимость]]-Таблица13[[#This Row],[стоимость2]]-Таблица13[[#This Row],[транспорт]]-Таблица13[[#This Row],[затраты]]</f>
        <v>0</v>
      </c>
      <c r="N55" s="4"/>
      <c r="O55" s="3"/>
    </row>
    <row r="56" spans="2:18" x14ac:dyDescent="0.25">
      <c r="B56" s="9"/>
      <c r="C56" s="9"/>
      <c r="D56" s="3"/>
      <c r="E56" s="3"/>
      <c r="F56" s="14"/>
      <c r="G56" s="14"/>
      <c r="H56" s="4"/>
      <c r="I56" s="4">
        <f>Таблица13[[#This Row],[кол-во2]]*J56</f>
        <v>0</v>
      </c>
      <c r="J56" s="4">
        <f t="shared" si="0"/>
        <v>0</v>
      </c>
      <c r="K56" s="4"/>
      <c r="L56" s="4"/>
      <c r="M56" s="4">
        <f>Таблица13[[#This Row],[стоимость]]-Таблица13[[#This Row],[стоимость2]]-Таблица13[[#This Row],[транспорт]]-Таблица13[[#This Row],[затраты]]</f>
        <v>0</v>
      </c>
      <c r="N56" s="4"/>
      <c r="O56" s="3"/>
    </row>
    <row r="57" spans="2:18" x14ac:dyDescent="0.25">
      <c r="B57" s="9"/>
      <c r="C57" s="9"/>
      <c r="D57" s="3"/>
      <c r="E57" s="3"/>
      <c r="F57" s="14"/>
      <c r="G57" s="14"/>
      <c r="H57" s="4"/>
      <c r="I57" s="4">
        <f>Таблица13[[#This Row],[кол-во2]]*J57</f>
        <v>0</v>
      </c>
      <c r="J57" s="4">
        <f t="shared" si="0"/>
        <v>0</v>
      </c>
      <c r="K57" s="4"/>
      <c r="L57" s="4"/>
      <c r="M57" s="4">
        <f>Таблица13[[#This Row],[стоимость]]-Таблица13[[#This Row],[стоимость2]]-Таблица13[[#This Row],[транспорт]]-Таблица13[[#This Row],[затраты]]</f>
        <v>0</v>
      </c>
      <c r="N57" s="4"/>
      <c r="O57" s="3"/>
    </row>
    <row r="58" spans="2:18" x14ac:dyDescent="0.25">
      <c r="B58" s="9"/>
      <c r="C58" s="9"/>
      <c r="D58" s="3"/>
      <c r="E58" s="3"/>
      <c r="F58" s="14"/>
      <c r="G58" s="14"/>
      <c r="H58" s="4"/>
      <c r="I58" s="4">
        <f>Таблица13[[#This Row],[кол-во2]]*J58</f>
        <v>0</v>
      </c>
      <c r="J58" s="4">
        <f t="shared" si="0"/>
        <v>0</v>
      </c>
      <c r="K58" s="4"/>
      <c r="L58" s="4"/>
      <c r="M58" s="4">
        <f>Таблица13[[#This Row],[стоимость]]-Таблица13[[#This Row],[стоимость2]]-Таблица13[[#This Row],[транспорт]]-Таблица13[[#This Row],[затраты]]</f>
        <v>0</v>
      </c>
      <c r="N58" s="4"/>
      <c r="O58" s="3"/>
    </row>
    <row r="59" spans="2:18" x14ac:dyDescent="0.25">
      <c r="B59" s="9"/>
      <c r="C59" s="9"/>
      <c r="D59" s="3"/>
      <c r="E59" s="3"/>
      <c r="F59" s="14"/>
      <c r="G59" s="14"/>
      <c r="H59" s="4"/>
      <c r="I59" s="4">
        <f>Таблица13[[#This Row],[кол-во2]]*J59</f>
        <v>0</v>
      </c>
      <c r="J59" s="4">
        <f t="shared" si="0"/>
        <v>0</v>
      </c>
      <c r="K59" s="4"/>
      <c r="L59" s="4"/>
      <c r="M59" s="4">
        <f>Таблица13[[#This Row],[стоимость]]-Таблица13[[#This Row],[стоимость2]]-Таблица13[[#This Row],[транспорт]]-Таблица13[[#This Row],[затраты]]</f>
        <v>0</v>
      </c>
      <c r="N59" s="4"/>
      <c r="O59" s="3"/>
    </row>
    <row r="60" spans="2:18" x14ac:dyDescent="0.25">
      <c r="B60" s="9"/>
      <c r="C60" s="9"/>
      <c r="D60" s="3"/>
      <c r="E60" s="3"/>
      <c r="F60" s="14"/>
      <c r="G60" s="14"/>
      <c r="H60" s="4"/>
      <c r="I60" s="4">
        <f>Таблица13[[#This Row],[кол-во2]]*J60</f>
        <v>0</v>
      </c>
      <c r="J60" s="4">
        <f t="shared" si="0"/>
        <v>0</v>
      </c>
      <c r="K60" s="4"/>
      <c r="L60" s="4"/>
      <c r="M60" s="4">
        <f>Таблица13[[#This Row],[стоимость]]-Таблица13[[#This Row],[стоимость2]]-Таблица13[[#This Row],[транспорт]]-Таблица13[[#This Row],[затраты]]</f>
        <v>0</v>
      </c>
      <c r="N60" s="4"/>
      <c r="O60" s="3"/>
    </row>
    <row r="61" spans="2:18" x14ac:dyDescent="0.25">
      <c r="B61" s="9"/>
      <c r="C61" s="9"/>
      <c r="D61" s="3"/>
      <c r="E61" s="3"/>
      <c r="F61" s="14"/>
      <c r="G61" s="14"/>
      <c r="H61" s="4"/>
      <c r="I61" s="4">
        <f>Таблица13[[#This Row],[кол-во2]]*J61</f>
        <v>0</v>
      </c>
      <c r="J61" s="4">
        <f t="shared" si="0"/>
        <v>0</v>
      </c>
      <c r="K61" s="4"/>
      <c r="L61" s="4"/>
      <c r="M61" s="4">
        <f>Таблица13[[#This Row],[стоимость]]-Таблица13[[#This Row],[стоимость2]]-Таблица13[[#This Row],[транспорт]]-Таблица13[[#This Row],[затраты]]</f>
        <v>0</v>
      </c>
      <c r="N61" s="4"/>
      <c r="O61" s="3"/>
    </row>
    <row r="62" spans="2:18" x14ac:dyDescent="0.25">
      <c r="B62" s="9"/>
      <c r="C62" s="9"/>
      <c r="D62" s="3"/>
      <c r="E62" s="3"/>
      <c r="F62" s="14"/>
      <c r="G62" s="14"/>
      <c r="H62" s="4"/>
      <c r="I62" s="4">
        <f>Таблица13[[#This Row],[кол-во2]]*J62</f>
        <v>0</v>
      </c>
      <c r="J62" s="4">
        <f t="shared" si="0"/>
        <v>0</v>
      </c>
      <c r="K62" s="4"/>
      <c r="L62" s="4"/>
      <c r="M62" s="4">
        <f>Таблица13[[#This Row],[стоимость]]-Таблица13[[#This Row],[стоимость2]]-Таблица13[[#This Row],[транспорт]]-Таблица13[[#This Row],[затраты]]</f>
        <v>0</v>
      </c>
      <c r="N62" s="4"/>
      <c r="O62" s="3"/>
    </row>
    <row r="63" spans="2:18" x14ac:dyDescent="0.25">
      <c r="B63" s="9"/>
      <c r="C63" s="9"/>
      <c r="D63" s="3"/>
      <c r="E63" s="3"/>
      <c r="F63" s="14"/>
      <c r="G63" s="14"/>
      <c r="H63" s="4"/>
      <c r="I63" s="4">
        <f>Таблица13[[#This Row],[кол-во2]]*J63</f>
        <v>0</v>
      </c>
      <c r="J63" s="4">
        <f t="shared" si="0"/>
        <v>0</v>
      </c>
      <c r="K63" s="4"/>
      <c r="L63" s="4"/>
      <c r="M63" s="4">
        <f>Таблица13[[#This Row],[стоимость]]-Таблица13[[#This Row],[стоимость2]]-Таблица13[[#This Row],[транспорт]]-Таблица13[[#This Row],[затраты]]</f>
        <v>0</v>
      </c>
      <c r="N63" s="4"/>
      <c r="O63" s="3"/>
    </row>
    <row r="64" spans="2:18" x14ac:dyDescent="0.25">
      <c r="B64" s="9"/>
      <c r="C64" s="9"/>
      <c r="D64" s="3"/>
      <c r="E64" s="3"/>
      <c r="F64" s="14"/>
      <c r="G64" s="14"/>
      <c r="H64" s="4"/>
      <c r="I64" s="4">
        <f>Таблица13[[#This Row],[кол-во2]]*J64</f>
        <v>0</v>
      </c>
      <c r="J64" s="4">
        <f t="shared" si="0"/>
        <v>0</v>
      </c>
      <c r="K64" s="4"/>
      <c r="L64" s="4"/>
      <c r="M64" s="4">
        <f>Таблица13[[#This Row],[стоимость]]-Таблица13[[#This Row],[стоимость2]]-Таблица13[[#This Row],[транспорт]]-Таблица13[[#This Row],[затраты]]</f>
        <v>0</v>
      </c>
      <c r="N64" s="4"/>
      <c r="O64" s="3"/>
    </row>
    <row r="65" spans="2:15" x14ac:dyDescent="0.25">
      <c r="B65" s="9"/>
      <c r="C65" s="9"/>
      <c r="D65" s="3"/>
      <c r="E65" s="3"/>
      <c r="F65" s="14"/>
      <c r="G65" s="14"/>
      <c r="H65" s="4"/>
      <c r="I65" s="4">
        <f>Таблица13[[#This Row],[кол-во2]]*J65</f>
        <v>0</v>
      </c>
      <c r="J65" s="4">
        <f t="shared" si="0"/>
        <v>0</v>
      </c>
      <c r="K65" s="4"/>
      <c r="L65" s="4"/>
      <c r="M65" s="4">
        <f>Таблица13[[#This Row],[стоимость]]-Таблица13[[#This Row],[стоимость2]]-Таблица13[[#This Row],[транспорт]]-Таблица13[[#This Row],[затраты]]</f>
        <v>0</v>
      </c>
      <c r="N65" s="4"/>
      <c r="O65" s="3"/>
    </row>
    <row r="66" spans="2:15" x14ac:dyDescent="0.25">
      <c r="B66" s="9"/>
      <c r="C66" s="9"/>
      <c r="D66" s="3"/>
      <c r="E66" s="3"/>
      <c r="F66" s="14"/>
      <c r="G66" s="14"/>
      <c r="H66" s="4"/>
      <c r="I66" s="4">
        <f>Таблица13[[#This Row],[кол-во2]]*J66</f>
        <v>0</v>
      </c>
      <c r="J66" s="4">
        <f t="shared" si="0"/>
        <v>0</v>
      </c>
      <c r="K66" s="4"/>
      <c r="L66" s="4"/>
      <c r="M66" s="4">
        <f>Таблица13[[#This Row],[стоимость]]-Таблица13[[#This Row],[стоимость2]]-Таблица13[[#This Row],[транспорт]]-Таблица13[[#This Row],[затраты]]</f>
        <v>0</v>
      </c>
      <c r="N66" s="4"/>
      <c r="O66" s="3"/>
    </row>
    <row r="67" spans="2:15" x14ac:dyDescent="0.25">
      <c r="B67" s="9"/>
      <c r="C67" s="9"/>
      <c r="D67" s="3"/>
      <c r="E67" s="3"/>
      <c r="F67" s="14"/>
      <c r="G67" s="14"/>
      <c r="H67" s="4"/>
      <c r="I67" s="4">
        <f>Таблица13[[#This Row],[кол-во2]]*J67</f>
        <v>0</v>
      </c>
      <c r="J67" s="4">
        <f t="shared" si="0"/>
        <v>0</v>
      </c>
      <c r="K67" s="4"/>
      <c r="L67" s="4"/>
      <c r="M67" s="4">
        <f>Таблица13[[#This Row],[стоимость]]-Таблица13[[#This Row],[стоимость2]]-Таблица13[[#This Row],[транспорт]]-Таблица13[[#This Row],[затраты]]</f>
        <v>0</v>
      </c>
      <c r="N67" s="4"/>
      <c r="O67" s="3"/>
    </row>
    <row r="68" spans="2:15" x14ac:dyDescent="0.25">
      <c r="B68" s="9"/>
      <c r="C68" s="9"/>
      <c r="D68" s="3"/>
      <c r="E68" s="3"/>
      <c r="F68" s="14"/>
      <c r="G68" s="14"/>
      <c r="H68" s="4"/>
      <c r="I68" s="4">
        <f>Таблица13[[#This Row],[кол-во2]]*J68</f>
        <v>0</v>
      </c>
      <c r="J68" s="4">
        <f t="shared" si="0"/>
        <v>0</v>
      </c>
      <c r="K68" s="4"/>
      <c r="L68" s="4"/>
      <c r="M68" s="4">
        <f>Таблица13[[#This Row],[стоимость]]-Таблица13[[#This Row],[стоимость2]]-Таблица13[[#This Row],[транспорт]]-Таблица13[[#This Row],[затраты]]</f>
        <v>0</v>
      </c>
      <c r="N68" s="4"/>
      <c r="O68" s="3"/>
    </row>
    <row r="69" spans="2:15" x14ac:dyDescent="0.25">
      <c r="B69" s="9"/>
      <c r="C69" s="9"/>
      <c r="D69" s="3"/>
      <c r="E69" s="3"/>
      <c r="F69" s="14"/>
      <c r="G69" s="14"/>
      <c r="H69" s="4"/>
      <c r="I69" s="4">
        <f>Таблица13[[#This Row],[кол-во2]]*J69</f>
        <v>0</v>
      </c>
      <c r="J69" s="4">
        <f t="shared" si="0"/>
        <v>0</v>
      </c>
      <c r="K69" s="4"/>
      <c r="L69" s="4"/>
      <c r="M69" s="4">
        <f>Таблица13[[#This Row],[стоимость]]-Таблица13[[#This Row],[стоимость2]]-Таблица13[[#This Row],[транспорт]]-Таблица13[[#This Row],[затраты]]</f>
        <v>0</v>
      </c>
      <c r="N69" s="4"/>
      <c r="O69" s="3"/>
    </row>
    <row r="70" spans="2:15" x14ac:dyDescent="0.25">
      <c r="B70" s="9"/>
      <c r="C70" s="9"/>
      <c r="D70" s="3"/>
      <c r="E70" s="3"/>
      <c r="F70" s="14"/>
      <c r="G70" s="14"/>
      <c r="H70" s="4"/>
      <c r="I70" s="4">
        <f>Таблица13[[#This Row],[кол-во2]]*J70</f>
        <v>0</v>
      </c>
      <c r="J70" s="4">
        <f t="shared" si="0"/>
        <v>0</v>
      </c>
      <c r="K70" s="4"/>
      <c r="L70" s="4"/>
      <c r="M70" s="4">
        <f>Таблица13[[#This Row],[стоимость]]-Таблица13[[#This Row],[стоимость2]]-Таблица13[[#This Row],[транспорт]]-Таблица13[[#This Row],[затраты]]</f>
        <v>0</v>
      </c>
      <c r="N70" s="4"/>
      <c r="O70" s="3"/>
    </row>
    <row r="71" spans="2:15" x14ac:dyDescent="0.25">
      <c r="B71" s="9"/>
      <c r="C71" s="9"/>
      <c r="D71" s="3"/>
      <c r="E71" s="3"/>
      <c r="F71" s="14"/>
      <c r="G71" s="14"/>
      <c r="H71" s="4"/>
      <c r="I71" s="4">
        <f>Таблица13[[#This Row],[кол-во2]]*J71</f>
        <v>0</v>
      </c>
      <c r="J71" s="4">
        <f t="shared" ref="J71:J73" si="2">SUMPRODUCT($S$9:$S$44*($R$9:$R$44=$E71)*($T$9:$T$44=$C71))</f>
        <v>0</v>
      </c>
      <c r="K71" s="4"/>
      <c r="L71" s="4"/>
      <c r="M71" s="4">
        <f>Таблица13[[#This Row],[стоимость]]-Таблица13[[#This Row],[стоимость2]]-Таблица13[[#This Row],[транспорт]]-Таблица13[[#This Row],[затраты]]</f>
        <v>0</v>
      </c>
      <c r="N71" s="4"/>
      <c r="O71" s="3"/>
    </row>
    <row r="72" spans="2:15" x14ac:dyDescent="0.25">
      <c r="B72" s="9"/>
      <c r="C72" s="9"/>
      <c r="D72" s="3"/>
      <c r="E72" s="3"/>
      <c r="F72" s="14"/>
      <c r="G72" s="14"/>
      <c r="H72" s="4"/>
      <c r="I72" s="4">
        <f>Таблица13[[#This Row],[кол-во2]]*J72</f>
        <v>0</v>
      </c>
      <c r="J72" s="4">
        <f t="shared" si="2"/>
        <v>0</v>
      </c>
      <c r="K72" s="4"/>
      <c r="L72" s="4"/>
      <c r="M72" s="4">
        <f>Таблица13[[#This Row],[стоимость]]-Таблица13[[#This Row],[стоимость2]]-Таблица13[[#This Row],[транспорт]]-Таблица13[[#This Row],[затраты]]</f>
        <v>0</v>
      </c>
      <c r="N72" s="4"/>
      <c r="O72" s="3"/>
    </row>
    <row r="73" spans="2:15" x14ac:dyDescent="0.25">
      <c r="B73" s="9"/>
      <c r="C73" s="9"/>
      <c r="D73" s="3"/>
      <c r="E73" s="3"/>
      <c r="F73" s="14"/>
      <c r="G73" s="14"/>
      <c r="H73" s="4"/>
      <c r="I73" s="4">
        <f>Таблица13[[#This Row],[кол-во2]]*J73</f>
        <v>0</v>
      </c>
      <c r="J73" s="4">
        <f t="shared" si="2"/>
        <v>0</v>
      </c>
      <c r="K73" s="4"/>
      <c r="L73" s="4"/>
      <c r="M73" s="4">
        <f>Таблица13[[#This Row],[стоимость]]-Таблица13[[#This Row],[стоимость2]]-Таблица13[[#This Row],[транспорт]]-Таблица13[[#This Row],[затраты]]</f>
        <v>0</v>
      </c>
      <c r="N73" s="4"/>
      <c r="O73" s="3"/>
    </row>
  </sheetData>
  <mergeCells count="1">
    <mergeCell ref="B2:F2"/>
  </mergeCells>
  <dataValidations count="3">
    <dataValidation type="list" allowBlank="1" showInputMessage="1" showErrorMessage="1" sqref="E7:E17 D6:E6 D7:D73">
      <formula1>$R$9:$R$16</formula1>
    </dataValidation>
    <dataValidation type="list" allowBlank="1" showInputMessage="1" showErrorMessage="1" sqref="E18:E73">
      <formula1>#REF!</formula1>
    </dataValidation>
    <dataValidation type="list" allowBlank="1" showInputMessage="1" showErrorMessage="1" sqref="C6:C73">
      <formula1>$V$9:$V$11</formula1>
    </dataValidation>
  </dataValidations>
  <pageMargins left="0.7" right="0.7" top="0.75" bottom="0.75" header="0.3" footer="0.3"/>
  <pageSetup paperSize="9" scale="61" orientation="portrait" r:id="rId1"/>
  <colBreaks count="1" manualBreakCount="1">
    <brk id="15" min="1" max="72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Май</vt:lpstr>
      <vt:lpstr>июнь</vt:lpstr>
      <vt:lpstr>июнь!Область_печати</vt:lpstr>
      <vt:lpstr>Май!Область_печати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2014-06-03T11:22:17Z</dcterms:modified>
</cp:coreProperties>
</file>