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935" windowHeight="8130"/>
  </bookViews>
  <sheets>
    <sheet name="май" sheetId="1" r:id="rId1"/>
    <sheet name="избудище" sheetId="3" r:id="rId2"/>
    <sheet name="мелешки" sheetId="5" r:id="rId3"/>
    <sheet name="березовка" sheetId="6" r:id="rId4"/>
    <sheet name="весея" sheetId="4" r:id="rId5"/>
    <sheet name="старый гутков" sheetId="7" r:id="rId6"/>
    <sheet name="муравищино" sheetId="2" r:id="rId7"/>
    <sheet name="ост" sheetId="8" r:id="rId8"/>
  </sheets>
  <calcPr calcId="145621"/>
</workbook>
</file>

<file path=xl/calcChain.xml><?xml version="1.0" encoding="utf-8"?>
<calcChain xmlns="http://schemas.openxmlformats.org/spreadsheetml/2006/main">
  <c r="P276" i="1" l="1"/>
  <c r="Q292" i="1"/>
  <c r="R292" i="1"/>
  <c r="S292" i="1"/>
  <c r="T292" i="1"/>
  <c r="U292" i="1"/>
  <c r="V292" i="1"/>
  <c r="P292" i="1"/>
  <c r="P290" i="1"/>
  <c r="V286" i="1"/>
  <c r="U286" i="1"/>
  <c r="S286" i="1"/>
  <c r="R286" i="1"/>
  <c r="Q286" i="1"/>
  <c r="P286" i="1"/>
  <c r="P275" i="1"/>
  <c r="Q274" i="1"/>
  <c r="Q275" i="1" s="1"/>
  <c r="R274" i="1"/>
  <c r="R276" i="1" s="1"/>
  <c r="S274" i="1"/>
  <c r="S276" i="1" s="1"/>
  <c r="T274" i="1"/>
  <c r="T276" i="1" s="1"/>
  <c r="U274" i="1"/>
  <c r="U275" i="1" s="1"/>
  <c r="V274" i="1"/>
  <c r="V275" i="1" s="1"/>
  <c r="P274" i="1"/>
  <c r="Q290" i="1"/>
  <c r="R290" i="1"/>
  <c r="S290" i="1"/>
  <c r="T290" i="1"/>
  <c r="U290" i="1"/>
  <c r="V290" i="1"/>
  <c r="P288" i="1"/>
  <c r="Q288" i="1"/>
  <c r="R288" i="1"/>
  <c r="S288" i="1"/>
  <c r="T288" i="1"/>
  <c r="U288" i="1"/>
  <c r="V288" i="1"/>
  <c r="T286" i="1"/>
  <c r="P284" i="1"/>
  <c r="Q284" i="1"/>
  <c r="R284" i="1"/>
  <c r="S284" i="1"/>
  <c r="T284" i="1"/>
  <c r="U284" i="1"/>
  <c r="V284" i="1"/>
  <c r="Q282" i="1"/>
  <c r="R282" i="1"/>
  <c r="S282" i="1"/>
  <c r="T282" i="1"/>
  <c r="U282" i="1"/>
  <c r="V282" i="1"/>
  <c r="P282" i="1"/>
  <c r="R280" i="1"/>
  <c r="S280" i="1"/>
  <c r="T280" i="1"/>
  <c r="U280" i="1"/>
  <c r="V280" i="1"/>
  <c r="Q280" i="1"/>
  <c r="P280" i="1"/>
  <c r="W267" i="1"/>
  <c r="W71" i="1"/>
  <c r="W78" i="1"/>
  <c r="W85" i="1"/>
  <c r="W92" i="1"/>
  <c r="W99" i="1"/>
  <c r="W106" i="1"/>
  <c r="W113" i="1"/>
  <c r="W120" i="1"/>
  <c r="W127" i="1"/>
  <c r="W134" i="1"/>
  <c r="W141" i="1"/>
  <c r="W148" i="1"/>
  <c r="W155" i="1"/>
  <c r="W162" i="1"/>
  <c r="W169" i="1"/>
  <c r="W176" i="1"/>
  <c r="W183" i="1"/>
  <c r="W190" i="1"/>
  <c r="W197" i="1"/>
  <c r="W204" i="1"/>
  <c r="W211" i="1"/>
  <c r="W218" i="1"/>
  <c r="W225" i="1"/>
  <c r="W232" i="1"/>
  <c r="W239" i="1"/>
  <c r="W246" i="1"/>
  <c r="W253" i="1"/>
  <c r="W260" i="1"/>
  <c r="W64" i="1"/>
  <c r="W57" i="1"/>
  <c r="P21" i="1"/>
  <c r="R21" i="1"/>
  <c r="S21" i="1"/>
  <c r="T21" i="1"/>
  <c r="U21" i="1"/>
  <c r="V21" i="1"/>
  <c r="P22" i="1"/>
  <c r="Q22" i="1"/>
  <c r="R22" i="1"/>
  <c r="S22" i="1"/>
  <c r="T22" i="1"/>
  <c r="V22" i="1"/>
  <c r="P23" i="1"/>
  <c r="R23" i="1"/>
  <c r="S23" i="1"/>
  <c r="T23" i="1"/>
  <c r="U23" i="1"/>
  <c r="V23" i="1"/>
  <c r="Q24" i="1"/>
  <c r="R24" i="1"/>
  <c r="S24" i="1"/>
  <c r="T24" i="1"/>
  <c r="U24" i="1"/>
  <c r="V24" i="1"/>
  <c r="P25" i="1"/>
  <c r="Q25" i="1"/>
  <c r="R25" i="1"/>
  <c r="S25" i="1"/>
  <c r="T25" i="1"/>
  <c r="U25" i="1"/>
  <c r="V25" i="1"/>
  <c r="P26" i="1"/>
  <c r="Q26" i="1"/>
  <c r="R26" i="1"/>
  <c r="S26" i="1"/>
  <c r="U26" i="1"/>
  <c r="V26" i="1"/>
  <c r="P27" i="1"/>
  <c r="Q27" i="1"/>
  <c r="R27" i="1"/>
  <c r="S27" i="1"/>
  <c r="T27" i="1"/>
  <c r="V27" i="1"/>
  <c r="P28" i="1"/>
  <c r="Q28" i="1"/>
  <c r="R28" i="1"/>
  <c r="S28" i="1"/>
  <c r="T28" i="1"/>
  <c r="U28" i="1"/>
  <c r="P29" i="1"/>
  <c r="Q29" i="1"/>
  <c r="R29" i="1"/>
  <c r="S29" i="1"/>
  <c r="T29" i="1"/>
  <c r="U29" i="1"/>
  <c r="P30" i="1"/>
  <c r="Q30" i="1"/>
  <c r="R30" i="1"/>
  <c r="S30" i="1"/>
  <c r="T30" i="1"/>
  <c r="U30" i="1"/>
  <c r="P31" i="1"/>
  <c r="Q31" i="1"/>
  <c r="R31" i="1"/>
  <c r="S31" i="1"/>
  <c r="T31" i="1"/>
  <c r="U31" i="1"/>
  <c r="P32" i="1"/>
  <c r="Q32" i="1"/>
  <c r="R32" i="1"/>
  <c r="S32" i="1"/>
  <c r="T32" i="1"/>
  <c r="U32" i="1"/>
  <c r="P33" i="1"/>
  <c r="R33" i="1"/>
  <c r="S33" i="1"/>
  <c r="T33" i="1"/>
  <c r="U33" i="1"/>
  <c r="V33" i="1"/>
  <c r="P34" i="1"/>
  <c r="Q34" i="1"/>
  <c r="R34" i="1"/>
  <c r="T34" i="1"/>
  <c r="U34" i="1"/>
  <c r="V34" i="1"/>
  <c r="P35" i="1"/>
  <c r="Q35" i="1"/>
  <c r="R35" i="1"/>
  <c r="S35" i="1"/>
  <c r="T35" i="1"/>
  <c r="U35" i="1"/>
  <c r="P36" i="1"/>
  <c r="Q36" i="1"/>
  <c r="R36" i="1"/>
  <c r="S36" i="1"/>
  <c r="T36" i="1"/>
  <c r="V36" i="1"/>
  <c r="P37" i="1"/>
  <c r="Q37" i="1"/>
  <c r="R37" i="1"/>
  <c r="S37" i="1"/>
  <c r="T37" i="1"/>
  <c r="V37" i="1"/>
  <c r="P13" i="1"/>
  <c r="Q13" i="1"/>
  <c r="S13" i="1"/>
  <c r="T13" i="1"/>
  <c r="U13" i="1"/>
  <c r="V13" i="1"/>
  <c r="P14" i="1"/>
  <c r="Q14" i="1"/>
  <c r="R14" i="1"/>
  <c r="T14" i="1"/>
  <c r="U14" i="1"/>
  <c r="V14" i="1"/>
  <c r="P15" i="1"/>
  <c r="Q15" i="1"/>
  <c r="R15" i="1"/>
  <c r="S15" i="1"/>
  <c r="T15" i="1"/>
  <c r="V15" i="1"/>
  <c r="P16" i="1"/>
  <c r="Q16" i="1"/>
  <c r="R16" i="1"/>
  <c r="S16" i="1"/>
  <c r="T16" i="1"/>
  <c r="U16" i="1"/>
  <c r="P17" i="1"/>
  <c r="Q17" i="1"/>
  <c r="R17" i="1"/>
  <c r="S17" i="1"/>
  <c r="T17" i="1"/>
  <c r="U17" i="1"/>
  <c r="P18" i="1"/>
  <c r="Q18" i="1"/>
  <c r="R18" i="1"/>
  <c r="S18" i="1"/>
  <c r="T18" i="1"/>
  <c r="U18" i="1"/>
  <c r="P19" i="1"/>
  <c r="Q19" i="1"/>
  <c r="R19" i="1"/>
  <c r="S19" i="1"/>
  <c r="T19" i="1"/>
  <c r="U19" i="1"/>
  <c r="P20" i="1"/>
  <c r="R20" i="1"/>
  <c r="S20" i="1"/>
  <c r="T20" i="1"/>
  <c r="U20" i="1"/>
  <c r="V20" i="1"/>
  <c r="V10" i="1"/>
  <c r="V11" i="1"/>
  <c r="V12" i="1"/>
  <c r="G35" i="1"/>
  <c r="H35" i="1" s="1"/>
  <c r="G18" i="1"/>
  <c r="H18" i="1"/>
  <c r="V18" i="1" s="1"/>
  <c r="H19" i="1"/>
  <c r="V19" i="1" s="1"/>
  <c r="H17" i="1"/>
  <c r="J17" i="1" s="1"/>
  <c r="H16" i="1"/>
  <c r="J16" i="1" s="1"/>
  <c r="P11" i="1"/>
  <c r="R11" i="1"/>
  <c r="S11" i="1"/>
  <c r="T11" i="1"/>
  <c r="U11" i="1"/>
  <c r="P12" i="1"/>
  <c r="R12" i="1"/>
  <c r="S12" i="1"/>
  <c r="T12" i="1"/>
  <c r="U12" i="1"/>
  <c r="H12" i="1"/>
  <c r="J12" i="1" s="1"/>
  <c r="G12" i="1"/>
  <c r="G11" i="1"/>
  <c r="H11" i="1" s="1"/>
  <c r="Q11" i="1" s="1"/>
  <c r="U3" i="1"/>
  <c r="T3" i="1"/>
  <c r="S3" i="1"/>
  <c r="R3" i="1"/>
  <c r="Q3" i="1"/>
  <c r="P3" i="1"/>
  <c r="U2" i="1"/>
  <c r="T2" i="1"/>
  <c r="S2" i="1"/>
  <c r="R2" i="1"/>
  <c r="Q2" i="1"/>
  <c r="P2" i="1"/>
  <c r="P5" i="1"/>
  <c r="P6" i="1"/>
  <c r="P7" i="1"/>
  <c r="P8" i="1"/>
  <c r="P9" i="1"/>
  <c r="P10" i="1"/>
  <c r="P4" i="1"/>
  <c r="Q4" i="1"/>
  <c r="U5" i="1"/>
  <c r="U6" i="1"/>
  <c r="U7" i="1"/>
  <c r="U8" i="1"/>
  <c r="U9" i="1"/>
  <c r="U10" i="1"/>
  <c r="U4" i="1"/>
  <c r="T5" i="1"/>
  <c r="T6" i="1"/>
  <c r="T7" i="1"/>
  <c r="T8" i="1"/>
  <c r="T9" i="1"/>
  <c r="T10" i="1"/>
  <c r="T4" i="1"/>
  <c r="S5" i="1"/>
  <c r="S6" i="1"/>
  <c r="S7" i="1"/>
  <c r="S8" i="1"/>
  <c r="S9" i="1"/>
  <c r="S10" i="1"/>
  <c r="S4" i="1"/>
  <c r="R5" i="1"/>
  <c r="R6" i="1"/>
  <c r="R7" i="1"/>
  <c r="R8" i="1"/>
  <c r="R9" i="1"/>
  <c r="R10" i="1"/>
  <c r="R4" i="1"/>
  <c r="Q5" i="1"/>
  <c r="Q6" i="1"/>
  <c r="Q7" i="1"/>
  <c r="Q8" i="1"/>
  <c r="Q9" i="1"/>
  <c r="G27" i="1"/>
  <c r="I9" i="1"/>
  <c r="H2" i="1"/>
  <c r="V2" i="1" s="1"/>
  <c r="H3" i="1"/>
  <c r="V3" i="1" s="1"/>
  <c r="G22" i="1"/>
  <c r="H22" i="1" s="1"/>
  <c r="U22" i="1" s="1"/>
  <c r="R275" i="1" l="1"/>
  <c r="U276" i="1"/>
  <c r="Q276" i="1"/>
  <c r="T275" i="1"/>
  <c r="V276" i="1"/>
  <c r="X292" i="1"/>
  <c r="X282" i="1"/>
  <c r="X288" i="1"/>
  <c r="X284" i="1"/>
  <c r="X290" i="1"/>
  <c r="X286" i="1"/>
  <c r="S275" i="1"/>
  <c r="J19" i="1"/>
  <c r="J18" i="1"/>
  <c r="X280" i="1"/>
  <c r="J35" i="1"/>
  <c r="V35" i="1"/>
  <c r="V16" i="1"/>
  <c r="V17" i="1"/>
  <c r="J11" i="1"/>
  <c r="Q12" i="1"/>
  <c r="J22" i="1"/>
  <c r="J2" i="1"/>
  <c r="J3" i="1"/>
  <c r="H27" i="1"/>
  <c r="U27" i="1" s="1"/>
  <c r="H28" i="1"/>
  <c r="V28" i="1" s="1"/>
  <c r="H29" i="1"/>
  <c r="V29" i="1" s="1"/>
  <c r="H30" i="1"/>
  <c r="V30" i="1" s="1"/>
  <c r="H31" i="1"/>
  <c r="V31" i="1" s="1"/>
  <c r="H32" i="1"/>
  <c r="V32" i="1" s="1"/>
  <c r="G15" i="1"/>
  <c r="H15" i="1" s="1"/>
  <c r="E8" i="1"/>
  <c r="H8" i="1" s="1"/>
  <c r="H5" i="1"/>
  <c r="H6" i="1"/>
  <c r="H9" i="1"/>
  <c r="H13" i="1"/>
  <c r="R13" i="1" s="1"/>
  <c r="H20" i="1"/>
  <c r="Q20" i="1" s="1"/>
  <c r="H21" i="1"/>
  <c r="Q21" i="1" s="1"/>
  <c r="H23" i="1"/>
  <c r="Q23" i="1" s="1"/>
  <c r="H26" i="1"/>
  <c r="T26" i="1" s="1"/>
  <c r="J29" i="1"/>
  <c r="H33" i="1"/>
  <c r="Q33" i="1" s="1"/>
  <c r="H4" i="1"/>
  <c r="G37" i="1"/>
  <c r="H37" i="1" s="1"/>
  <c r="U37" i="1" s="1"/>
  <c r="G36" i="1"/>
  <c r="H36" i="1" s="1"/>
  <c r="U36" i="1" s="1"/>
  <c r="G34" i="1"/>
  <c r="H34" i="1" s="1"/>
  <c r="S34" i="1" s="1"/>
  <c r="G24" i="1"/>
  <c r="H24" i="1" s="1"/>
  <c r="P24" i="1" s="1"/>
  <c r="H14" i="1"/>
  <c r="S14" i="1" s="1"/>
  <c r="G10" i="1"/>
  <c r="H10" i="1" s="1"/>
  <c r="G7" i="1"/>
  <c r="H7" i="1" s="1"/>
  <c r="J31" i="1" l="1"/>
  <c r="J15" i="1"/>
  <c r="K17" i="1" s="1"/>
  <c r="U15" i="1"/>
  <c r="J32" i="1"/>
  <c r="J30" i="1"/>
  <c r="J28" i="1"/>
  <c r="J8" i="1"/>
  <c r="V8" i="1"/>
  <c r="J24" i="1"/>
  <c r="P38" i="1"/>
  <c r="P39" i="1" s="1"/>
  <c r="P277" i="1" s="1"/>
  <c r="J7" i="1"/>
  <c r="V7" i="1"/>
  <c r="J14" i="1"/>
  <c r="J36" i="1"/>
  <c r="J4" i="1"/>
  <c r="V4" i="1"/>
  <c r="J23" i="1"/>
  <c r="J20" i="1"/>
  <c r="J9" i="1"/>
  <c r="V9" i="1"/>
  <c r="J6" i="1"/>
  <c r="V6" i="1"/>
  <c r="J10" i="1"/>
  <c r="Q10" i="1"/>
  <c r="J34" i="1"/>
  <c r="J37" i="1"/>
  <c r="J33" i="1"/>
  <c r="J26" i="1"/>
  <c r="T38" i="1"/>
  <c r="T39" i="1" s="1"/>
  <c r="T277" i="1" s="1"/>
  <c r="J21" i="1"/>
  <c r="J13" i="1"/>
  <c r="R38" i="1"/>
  <c r="R39" i="1" s="1"/>
  <c r="R277" i="1" s="1"/>
  <c r="J5" i="1"/>
  <c r="V5" i="1"/>
  <c r="J27" i="1"/>
  <c r="R289" i="1" l="1"/>
  <c r="R293" i="1"/>
  <c r="R291" i="1"/>
  <c r="P293" i="1"/>
  <c r="P289" i="1"/>
  <c r="P291" i="1"/>
  <c r="T291" i="1"/>
  <c r="T293" i="1"/>
  <c r="T289" i="1"/>
  <c r="R285" i="1"/>
  <c r="R281" i="1"/>
  <c r="R287" i="1"/>
  <c r="R283" i="1"/>
  <c r="P287" i="1"/>
  <c r="P283" i="1"/>
  <c r="P285" i="1"/>
  <c r="P281" i="1"/>
  <c r="T285" i="1"/>
  <c r="T281" i="1"/>
  <c r="T287" i="1"/>
  <c r="T283" i="1"/>
  <c r="J38" i="1"/>
  <c r="K38" i="1" s="1"/>
  <c r="K5" i="1"/>
  <c r="L5" i="1" s="1"/>
  <c r="U38" i="1"/>
  <c r="U39" i="1" s="1"/>
  <c r="U277" i="1" s="1"/>
  <c r="V38" i="1"/>
  <c r="V39" i="1" s="1"/>
  <c r="V277" i="1" s="1"/>
  <c r="Q38" i="1"/>
  <c r="Q39" i="1" s="1"/>
  <c r="Q277" i="1" s="1"/>
  <c r="S38" i="1"/>
  <c r="S39" i="1" s="1"/>
  <c r="S277" i="1" s="1"/>
  <c r="V289" i="1" l="1"/>
  <c r="V293" i="1"/>
  <c r="V291" i="1"/>
  <c r="Q289" i="1"/>
  <c r="Q293" i="1"/>
  <c r="Q291" i="1"/>
  <c r="U291" i="1"/>
  <c r="U293" i="1"/>
  <c r="U289" i="1"/>
  <c r="S293" i="1"/>
  <c r="S291" i="1"/>
  <c r="S289" i="1"/>
  <c r="S287" i="1"/>
  <c r="S283" i="1"/>
  <c r="S285" i="1"/>
  <c r="S281" i="1"/>
  <c r="V285" i="1"/>
  <c r="V281" i="1"/>
  <c r="V287" i="1"/>
  <c r="V283" i="1"/>
  <c r="Q287" i="1"/>
  <c r="Q283" i="1"/>
  <c r="Q285" i="1"/>
  <c r="Q281" i="1"/>
  <c r="U287" i="1"/>
  <c r="U283" i="1"/>
  <c r="U285" i="1"/>
  <c r="U281" i="1"/>
  <c r="W39" i="1"/>
  <c r="X289" i="1" l="1"/>
  <c r="X293" i="1"/>
  <c r="X291" i="1"/>
  <c r="X281" i="1"/>
  <c r="X283" i="1"/>
  <c r="X285" i="1"/>
  <c r="X287" i="1"/>
  <c r="X294" i="1" l="1"/>
</calcChain>
</file>

<file path=xl/sharedStrings.xml><?xml version="1.0" encoding="utf-8"?>
<sst xmlns="http://schemas.openxmlformats.org/spreadsheetml/2006/main" count="317" uniqueCount="46">
  <si>
    <t>т</t>
  </si>
  <si>
    <t>м2</t>
  </si>
  <si>
    <t>м3</t>
  </si>
  <si>
    <t>м/п</t>
  </si>
  <si>
    <t>мелешки</t>
  </si>
  <si>
    <t>березовка</t>
  </si>
  <si>
    <t>весея</t>
  </si>
  <si>
    <t>старый гутков</t>
  </si>
  <si>
    <t>ост</t>
  </si>
  <si>
    <t>избудище</t>
  </si>
  <si>
    <r>
      <rPr>
        <sz val="11"/>
        <color theme="1"/>
        <rFont val="Calibri"/>
        <family val="2"/>
        <charset val="204"/>
      </rPr>
      <t>§</t>
    </r>
    <r>
      <rPr>
        <sz val="11"/>
        <color theme="1"/>
        <rFont val="Calibri"/>
        <family val="2"/>
      </rPr>
      <t>5(20-1-170)</t>
    </r>
  </si>
  <si>
    <t>Е58-1-1</t>
  </si>
  <si>
    <t>Е68-42-1</t>
  </si>
  <si>
    <t>Е10-40-6</t>
  </si>
  <si>
    <t>Е15-155-5</t>
  </si>
  <si>
    <t>Е58-21-1</t>
  </si>
  <si>
    <r>
      <t>§1</t>
    </r>
    <r>
      <rPr>
        <sz val="11"/>
        <color theme="1"/>
        <rFont val="Calibri"/>
        <family val="2"/>
      </rPr>
      <t>(1-8)</t>
    </r>
  </si>
  <si>
    <t>Е68-34-1</t>
  </si>
  <si>
    <t>Е53-31-1</t>
  </si>
  <si>
    <t>Е69-39-1</t>
  </si>
  <si>
    <t>шт</t>
  </si>
  <si>
    <t>Е68-39-2</t>
  </si>
  <si>
    <t>муравищино</t>
  </si>
  <si>
    <t>за пилу</t>
  </si>
  <si>
    <t>на 1-го</t>
  </si>
  <si>
    <t>итого</t>
  </si>
  <si>
    <t>Е58-1-2</t>
  </si>
  <si>
    <t>Е58-2-4</t>
  </si>
  <si>
    <t>тищук</t>
  </si>
  <si>
    <t>губчик</t>
  </si>
  <si>
    <t>филюта</t>
  </si>
  <si>
    <t>бадыль</t>
  </si>
  <si>
    <t>семенов а.в</t>
  </si>
  <si>
    <r>
      <t>§</t>
    </r>
    <r>
      <rPr>
        <sz val="11"/>
        <color theme="1"/>
        <rFont val="Calibri"/>
        <family val="2"/>
      </rPr>
      <t>55(6-1-35)</t>
    </r>
  </si>
  <si>
    <r>
      <t>§7</t>
    </r>
    <r>
      <rPr>
        <sz val="11"/>
        <color theme="1"/>
        <rFont val="Calibri"/>
        <family val="2"/>
      </rPr>
      <t>(20-1-172)</t>
    </r>
  </si>
  <si>
    <t>михаленя</t>
  </si>
  <si>
    <t>дни</t>
  </si>
  <si>
    <t>з.п. по объектам</t>
  </si>
  <si>
    <t>семенов в.г</t>
  </si>
  <si>
    <t>Отработано часов</t>
  </si>
  <si>
    <t>Отработано</t>
  </si>
  <si>
    <t>часов</t>
  </si>
  <si>
    <t>дней</t>
  </si>
  <si>
    <t>Сумма заработной платы, руб.</t>
  </si>
  <si>
    <t>Фамилия, Инициалы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</si>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</sst>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D5D8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2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1" xfId="0" applyFont="1" applyBorder="1"/>
    <xf numFmtId="0" fontId="0" fillId="0" borderId="0" xfId="0" applyFill="1" applyBorder="1"/>
    <xf numFmtId="0" fontId="0" fillId="4" borderId="6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8" xfId="0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14" xfId="0" applyFill="1" applyBorder="1"/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 wrapText="1"/>
    </xf>
    <xf numFmtId="0" fontId="0" fillId="7" borderId="19" xfId="0" applyFill="1" applyBorder="1"/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7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2CE74"/>
      <color rgb="FF65E19D"/>
      <color rgb="FFD5D850"/>
      <color rgb="FFFF7171"/>
      <color rgb="FFA89E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294"/>
  <sheetViews>
    <sheetView tabSelected="1" topLeftCell="C1" zoomScaleNormal="100" workbookViewId="0">
      <pane xSplit="1" ySplit="1" topLeftCell="E55" activePane="bottomRight" state="frozen"/>
      <selection activeCell="C1" sqref="C1"/>
      <selection pane="topRight" activeCell="D1" sqref="D1"/>
      <selection pane="bottomLeft" activeCell="C2" sqref="C2"/>
      <selection pane="bottomRight" activeCell="U69" sqref="U69"/>
    </sheetView>
  </sheetViews>
  <sheetFormatPr defaultRowHeight="15" x14ac:dyDescent="0.25"/>
  <cols>
    <col min="3" max="3" width="9.140625" style="1"/>
    <col min="4" max="4" width="11.140625" style="3" customWidth="1"/>
    <col min="5" max="6" width="9.140625" style="1"/>
    <col min="12" max="12" width="8.85546875" customWidth="1"/>
    <col min="13" max="13" width="14.140625" customWidth="1"/>
    <col min="14" max="14" width="5.28515625" hidden="1" customWidth="1"/>
    <col min="15" max="15" width="4.42578125" hidden="1" customWidth="1"/>
    <col min="17" max="17" width="9.5703125" bestFit="1" customWidth="1"/>
    <col min="18" max="18" width="10.5703125" bestFit="1" customWidth="1"/>
    <col min="19" max="19" width="8.5703125" customWidth="1"/>
    <col min="20" max="20" width="11.42578125" customWidth="1"/>
    <col min="21" max="21" width="11" customWidth="1"/>
    <col min="22" max="22" width="12.5703125" customWidth="1"/>
  </cols>
  <sheetData>
    <row r="1" spans="3:22" ht="24" customHeight="1" x14ac:dyDescent="0.25">
      <c r="M1" s="17"/>
      <c r="N1" s="17"/>
      <c r="O1" s="17"/>
      <c r="P1" s="17" t="s">
        <v>9</v>
      </c>
      <c r="Q1" s="17" t="s">
        <v>4</v>
      </c>
      <c r="R1" s="17" t="s">
        <v>5</v>
      </c>
      <c r="S1" s="17" t="s">
        <v>6</v>
      </c>
      <c r="T1" s="17" t="s">
        <v>7</v>
      </c>
      <c r="U1" s="17" t="s">
        <v>22</v>
      </c>
      <c r="V1" s="17" t="s">
        <v>8</v>
      </c>
    </row>
    <row r="2" spans="3:22" x14ac:dyDescent="0.25">
      <c r="C2" s="35">
        <v>1</v>
      </c>
      <c r="D2" s="4"/>
      <c r="E2" s="4">
        <v>14</v>
      </c>
      <c r="F2" s="4" t="s">
        <v>2</v>
      </c>
      <c r="G2" s="5">
        <v>4.38</v>
      </c>
      <c r="H2" s="5">
        <f t="shared" ref="H2:H3" si="0">E2*G2</f>
        <v>61.32</v>
      </c>
      <c r="I2" s="5">
        <v>3500</v>
      </c>
      <c r="J2" s="6">
        <f t="shared" ref="J2:J37" si="1">H2*I2</f>
        <v>214620</v>
      </c>
      <c r="M2" s="17"/>
      <c r="N2" s="17"/>
      <c r="O2" s="17"/>
      <c r="P2" s="17" t="str">
        <f t="shared" ref="P2:P3" si="2">IF(M2="избудище",H2,"")</f>
        <v/>
      </c>
      <c r="Q2" s="17" t="str">
        <f t="shared" ref="Q2:Q3" si="3">IF(M2="мелешки",H2,"")</f>
        <v/>
      </c>
      <c r="R2" s="17" t="str">
        <f t="shared" ref="R2:R3" si="4">IF(M2="березовка",H2,"")</f>
        <v/>
      </c>
      <c r="S2" s="17" t="str">
        <f t="shared" ref="S2:S3" si="5">IF(M2="весея",H2,"")</f>
        <v/>
      </c>
      <c r="T2" s="17" t="str">
        <f t="shared" ref="T2:T3" si="6">IF(M2="старый гутков",H2,"")</f>
        <v/>
      </c>
      <c r="U2" s="17" t="str">
        <f t="shared" ref="U2:U3" si="7">IF(M2="муравищино",H2,"")</f>
        <v/>
      </c>
      <c r="V2" s="17">
        <f t="shared" ref="V2:V3" si="8">IF(M2="",H2,"")</f>
        <v>61.32</v>
      </c>
    </row>
    <row r="3" spans="3:22" x14ac:dyDescent="0.25">
      <c r="C3" s="34"/>
      <c r="D3" s="7"/>
      <c r="E3" s="7">
        <v>14</v>
      </c>
      <c r="F3" s="7" t="s">
        <v>2</v>
      </c>
      <c r="G3" s="8">
        <v>3.96</v>
      </c>
      <c r="H3" s="8">
        <f t="shared" si="0"/>
        <v>55.44</v>
      </c>
      <c r="I3" s="8">
        <v>3500</v>
      </c>
      <c r="J3" s="9">
        <f t="shared" si="1"/>
        <v>194040</v>
      </c>
      <c r="M3" s="17"/>
      <c r="N3" s="17"/>
      <c r="O3" s="17"/>
      <c r="P3" s="17" t="str">
        <f t="shared" si="2"/>
        <v/>
      </c>
      <c r="Q3" s="17" t="str">
        <f t="shared" si="3"/>
        <v/>
      </c>
      <c r="R3" s="17" t="str">
        <f t="shared" si="4"/>
        <v/>
      </c>
      <c r="S3" s="17" t="str">
        <f t="shared" si="5"/>
        <v/>
      </c>
      <c r="T3" s="17" t="str">
        <f t="shared" si="6"/>
        <v/>
      </c>
      <c r="U3" s="17" t="str">
        <f t="shared" si="7"/>
        <v/>
      </c>
      <c r="V3" s="17">
        <f t="shared" si="8"/>
        <v>55.44</v>
      </c>
    </row>
    <row r="4" spans="3:22" x14ac:dyDescent="0.25">
      <c r="C4" s="34"/>
      <c r="D4" s="7"/>
      <c r="E4" s="7">
        <v>14</v>
      </c>
      <c r="F4" s="7" t="s">
        <v>2</v>
      </c>
      <c r="G4" s="8">
        <v>2.97</v>
      </c>
      <c r="H4" s="8">
        <f>E4*G4</f>
        <v>41.580000000000005</v>
      </c>
      <c r="I4" s="8">
        <v>3500</v>
      </c>
      <c r="J4" s="9">
        <f t="shared" si="1"/>
        <v>145530.00000000003</v>
      </c>
      <c r="K4" s="36" t="s">
        <v>23</v>
      </c>
      <c r="L4" s="37"/>
      <c r="M4" s="17"/>
      <c r="N4" s="17"/>
      <c r="O4" s="17"/>
      <c r="P4" s="17" t="str">
        <f>IF(M4="избудище",H4,"")</f>
        <v/>
      </c>
      <c r="Q4" s="17" t="str">
        <f>IF(M4="мелешки",H4,"")</f>
        <v/>
      </c>
      <c r="R4" s="17" t="str">
        <f>IF(M4="березовка",H4,"")</f>
        <v/>
      </c>
      <c r="S4" s="17" t="str">
        <f>IF(M4="весея",H4,"")</f>
        <v/>
      </c>
      <c r="T4" s="17" t="str">
        <f>IF(M4="старый гутков",H4,"")</f>
        <v/>
      </c>
      <c r="U4" s="17" t="str">
        <f>IF(M4="муравищино",H4,"")</f>
        <v/>
      </c>
      <c r="V4" s="17">
        <f>IF(M4="",H4,"")</f>
        <v>41.580000000000005</v>
      </c>
    </row>
    <row r="5" spans="3:22" x14ac:dyDescent="0.25">
      <c r="C5" s="34"/>
      <c r="D5" s="7"/>
      <c r="E5" s="7">
        <v>14</v>
      </c>
      <c r="F5" s="7" t="s">
        <v>2</v>
      </c>
      <c r="G5" s="8">
        <v>1.91</v>
      </c>
      <c r="H5" s="8">
        <f t="shared" ref="H5:H37" si="9">E5*G5</f>
        <v>26.74</v>
      </c>
      <c r="I5" s="8">
        <v>3500</v>
      </c>
      <c r="J5" s="9">
        <f t="shared" si="1"/>
        <v>93590</v>
      </c>
      <c r="K5" s="19">
        <f>SUM(J2:J6)</f>
        <v>1117690</v>
      </c>
      <c r="L5" s="19">
        <f>K5*0.1</f>
        <v>111769</v>
      </c>
      <c r="M5" s="17"/>
      <c r="N5" s="17"/>
      <c r="O5" s="17"/>
      <c r="P5" s="17" t="str">
        <f t="shared" ref="P5:P10" si="10">IF(M5="избудище",H5,"")</f>
        <v/>
      </c>
      <c r="Q5" s="17" t="str">
        <f t="shared" ref="Q5:Q10" si="11">IF(M5="мелешки",H5,"")</f>
        <v/>
      </c>
      <c r="R5" s="17" t="str">
        <f t="shared" ref="R5:R10" si="12">IF(M5="березовка",H5,"")</f>
        <v/>
      </c>
      <c r="S5" s="17" t="str">
        <f t="shared" ref="S5:S10" si="13">IF(M5="весея",H5,"")</f>
        <v/>
      </c>
      <c r="T5" s="17" t="str">
        <f t="shared" ref="T5:T10" si="14">IF(M5="старый гутков",H5,"")</f>
        <v/>
      </c>
      <c r="U5" s="17" t="str">
        <f t="shared" ref="U5:U10" si="15">IF(M5="муравищино",H5,"")</f>
        <v/>
      </c>
      <c r="V5" s="17">
        <f t="shared" ref="V5:V10" si="16">IF(M5="",H5,"")</f>
        <v>26.74</v>
      </c>
    </row>
    <row r="6" spans="3:22" x14ac:dyDescent="0.25">
      <c r="C6" s="34"/>
      <c r="D6" s="7"/>
      <c r="E6" s="7">
        <v>14</v>
      </c>
      <c r="F6" s="7" t="s">
        <v>2</v>
      </c>
      <c r="G6" s="8">
        <v>9.59</v>
      </c>
      <c r="H6" s="8">
        <f t="shared" si="9"/>
        <v>134.26</v>
      </c>
      <c r="I6" s="8">
        <v>3500</v>
      </c>
      <c r="J6" s="9">
        <f t="shared" si="1"/>
        <v>469909.99999999994</v>
      </c>
      <c r="M6" s="17"/>
      <c r="N6" s="17"/>
      <c r="O6" s="17"/>
      <c r="P6" s="17" t="str">
        <f t="shared" si="10"/>
        <v/>
      </c>
      <c r="Q6" s="17" t="str">
        <f t="shared" si="11"/>
        <v/>
      </c>
      <c r="R6" s="17" t="str">
        <f t="shared" si="12"/>
        <v/>
      </c>
      <c r="S6" s="17" t="str">
        <f t="shared" si="13"/>
        <v/>
      </c>
      <c r="T6" s="17" t="str">
        <f t="shared" si="14"/>
        <v/>
      </c>
      <c r="U6" s="17" t="str">
        <f t="shared" si="15"/>
        <v/>
      </c>
      <c r="V6" s="17">
        <f t="shared" si="16"/>
        <v>134.26</v>
      </c>
    </row>
    <row r="7" spans="3:22" x14ac:dyDescent="0.25">
      <c r="C7" s="10">
        <v>2</v>
      </c>
      <c r="D7" s="7"/>
      <c r="E7" s="7">
        <v>803</v>
      </c>
      <c r="F7" s="7" t="s">
        <v>3</v>
      </c>
      <c r="G7" s="8">
        <f>4.44/100</f>
        <v>4.4400000000000002E-2</v>
      </c>
      <c r="H7" s="8">
        <f t="shared" si="9"/>
        <v>35.653199999999998</v>
      </c>
      <c r="I7" s="8">
        <v>3500</v>
      </c>
      <c r="J7" s="9">
        <f t="shared" si="1"/>
        <v>124786.2</v>
      </c>
      <c r="M7" s="17"/>
      <c r="N7" s="17"/>
      <c r="O7" s="17"/>
      <c r="P7" s="17" t="str">
        <f t="shared" si="10"/>
        <v/>
      </c>
      <c r="Q7" s="17" t="str">
        <f t="shared" si="11"/>
        <v/>
      </c>
      <c r="R7" s="17" t="str">
        <f t="shared" si="12"/>
        <v/>
      </c>
      <c r="S7" s="17" t="str">
        <f t="shared" si="13"/>
        <v/>
      </c>
      <c r="T7" s="17" t="str">
        <f t="shared" si="14"/>
        <v/>
      </c>
      <c r="U7" s="17" t="str">
        <f t="shared" si="15"/>
        <v/>
      </c>
      <c r="V7" s="17">
        <f t="shared" si="16"/>
        <v>35.653199999999998</v>
      </c>
    </row>
    <row r="8" spans="3:22" x14ac:dyDescent="0.25">
      <c r="C8" s="10">
        <v>3</v>
      </c>
      <c r="D8" s="7"/>
      <c r="E8" s="7">
        <f>30.8+3.7+2.25+8.025</f>
        <v>44.774999999999999</v>
      </c>
      <c r="F8" s="7" t="s">
        <v>2</v>
      </c>
      <c r="G8" s="11">
        <v>9.59</v>
      </c>
      <c r="H8" s="8">
        <f t="shared" si="9"/>
        <v>429.39224999999999</v>
      </c>
      <c r="I8" s="8">
        <v>3500</v>
      </c>
      <c r="J8" s="9">
        <f t="shared" si="1"/>
        <v>1502872.875</v>
      </c>
      <c r="M8" s="17"/>
      <c r="N8" s="17"/>
      <c r="O8" s="17"/>
      <c r="P8" s="17" t="str">
        <f t="shared" si="10"/>
        <v/>
      </c>
      <c r="Q8" s="17" t="str">
        <f t="shared" si="11"/>
        <v/>
      </c>
      <c r="R8" s="17" t="str">
        <f t="shared" si="12"/>
        <v/>
      </c>
      <c r="S8" s="17" t="str">
        <f t="shared" si="13"/>
        <v/>
      </c>
      <c r="T8" s="17" t="str">
        <f t="shared" si="14"/>
        <v/>
      </c>
      <c r="U8" s="17" t="str">
        <f t="shared" si="15"/>
        <v/>
      </c>
      <c r="V8" s="17">
        <f t="shared" si="16"/>
        <v>429.39224999999999</v>
      </c>
    </row>
    <row r="9" spans="3:22" x14ac:dyDescent="0.25">
      <c r="C9" s="10">
        <v>4</v>
      </c>
      <c r="D9" s="12" t="s">
        <v>10</v>
      </c>
      <c r="E9" s="7">
        <v>200</v>
      </c>
      <c r="F9" s="7" t="s">
        <v>1</v>
      </c>
      <c r="G9" s="8">
        <v>0.13</v>
      </c>
      <c r="H9" s="8">
        <f t="shared" si="9"/>
        <v>26</v>
      </c>
      <c r="I9" s="8">
        <f>3500</f>
        <v>3500</v>
      </c>
      <c r="J9" s="9">
        <f t="shared" si="1"/>
        <v>91000</v>
      </c>
      <c r="M9" s="17"/>
      <c r="N9" s="17"/>
      <c r="O9" s="17"/>
      <c r="P9" s="17" t="str">
        <f t="shared" si="10"/>
        <v/>
      </c>
      <c r="Q9" s="17" t="str">
        <f t="shared" si="11"/>
        <v/>
      </c>
      <c r="R9" s="17" t="str">
        <f t="shared" si="12"/>
        <v/>
      </c>
      <c r="S9" s="17" t="str">
        <f t="shared" si="13"/>
        <v/>
      </c>
      <c r="T9" s="17" t="str">
        <f t="shared" si="14"/>
        <v/>
      </c>
      <c r="U9" s="17" t="str">
        <f t="shared" si="15"/>
        <v/>
      </c>
      <c r="V9" s="17">
        <f t="shared" si="16"/>
        <v>26</v>
      </c>
    </row>
    <row r="10" spans="3:22" x14ac:dyDescent="0.25">
      <c r="C10" s="34">
        <v>5</v>
      </c>
      <c r="D10" s="7" t="s">
        <v>11</v>
      </c>
      <c r="E10" s="7">
        <v>640</v>
      </c>
      <c r="F10" s="7" t="s">
        <v>1</v>
      </c>
      <c r="G10" s="8">
        <f>25.19/100</f>
        <v>0.25190000000000001</v>
      </c>
      <c r="H10" s="8">
        <f t="shared" si="9"/>
        <v>161.21600000000001</v>
      </c>
      <c r="I10" s="8">
        <v>3500</v>
      </c>
      <c r="J10" s="9">
        <f t="shared" si="1"/>
        <v>564256</v>
      </c>
      <c r="M10" s="17" t="s">
        <v>4</v>
      </c>
      <c r="N10" s="17"/>
      <c r="O10" s="17"/>
      <c r="P10" s="17" t="str">
        <f t="shared" si="10"/>
        <v/>
      </c>
      <c r="Q10" s="17">
        <f t="shared" si="11"/>
        <v>161.21600000000001</v>
      </c>
      <c r="R10" s="17" t="str">
        <f t="shared" si="12"/>
        <v/>
      </c>
      <c r="S10" s="17" t="str">
        <f t="shared" si="13"/>
        <v/>
      </c>
      <c r="T10" s="17" t="str">
        <f t="shared" si="14"/>
        <v/>
      </c>
      <c r="U10" s="17" t="str">
        <f t="shared" si="15"/>
        <v/>
      </c>
      <c r="V10" s="17" t="str">
        <f t="shared" si="16"/>
        <v/>
      </c>
    </row>
    <row r="11" spans="3:22" x14ac:dyDescent="0.25">
      <c r="C11" s="34"/>
      <c r="D11" s="7" t="s">
        <v>26</v>
      </c>
      <c r="E11" s="7">
        <v>640</v>
      </c>
      <c r="F11" s="7" t="s">
        <v>1</v>
      </c>
      <c r="G11" s="8">
        <f>39.52/100</f>
        <v>0.39520000000000005</v>
      </c>
      <c r="H11" s="8">
        <f t="shared" si="9"/>
        <v>252.92800000000003</v>
      </c>
      <c r="I11" s="8">
        <v>3500</v>
      </c>
      <c r="J11" s="9">
        <f t="shared" si="1"/>
        <v>885248.00000000012</v>
      </c>
      <c r="M11" s="17" t="s">
        <v>4</v>
      </c>
      <c r="N11" s="17"/>
      <c r="O11" s="17"/>
      <c r="P11" s="17" t="str">
        <f t="shared" ref="P11:P12" si="17">IF(M11="избудище",H11,"")</f>
        <v/>
      </c>
      <c r="Q11" s="17">
        <f t="shared" ref="Q11:Q12" si="18">IF(M11="мелешки",H11,"")</f>
        <v>252.92800000000003</v>
      </c>
      <c r="R11" s="17" t="str">
        <f t="shared" ref="R11:R12" si="19">IF(M11="березовка",H11,"")</f>
        <v/>
      </c>
      <c r="S11" s="17" t="str">
        <f t="shared" ref="S11:S12" si="20">IF(M11="весея",H11,"")</f>
        <v/>
      </c>
      <c r="T11" s="17" t="str">
        <f t="shared" ref="T11:T12" si="21">IF(M11="старый гутков",H11,"")</f>
        <v/>
      </c>
      <c r="U11" s="17" t="str">
        <f t="shared" ref="U11:U12" si="22">IF(M11="муравищино",H11,"")</f>
        <v/>
      </c>
      <c r="V11" s="17" t="str">
        <f t="shared" ref="V11:V12" si="23">IF(M11="",H11,"")</f>
        <v/>
      </c>
    </row>
    <row r="12" spans="3:22" x14ac:dyDescent="0.25">
      <c r="C12" s="34"/>
      <c r="D12" s="7" t="s">
        <v>27</v>
      </c>
      <c r="E12" s="7">
        <v>640</v>
      </c>
      <c r="F12" s="7" t="s">
        <v>1</v>
      </c>
      <c r="G12" s="8">
        <f>37.07/100</f>
        <v>0.37070000000000003</v>
      </c>
      <c r="H12" s="8">
        <f t="shared" si="9"/>
        <v>237.24800000000002</v>
      </c>
      <c r="I12" s="8">
        <v>3500</v>
      </c>
      <c r="J12" s="9">
        <f t="shared" si="1"/>
        <v>830368.00000000012</v>
      </c>
      <c r="M12" s="17" t="s">
        <v>4</v>
      </c>
      <c r="N12" s="17"/>
      <c r="O12" s="17"/>
      <c r="P12" s="17" t="str">
        <f t="shared" si="17"/>
        <v/>
      </c>
      <c r="Q12" s="17">
        <f t="shared" si="18"/>
        <v>237.24800000000002</v>
      </c>
      <c r="R12" s="17" t="str">
        <f t="shared" si="19"/>
        <v/>
      </c>
      <c r="S12" s="17" t="str">
        <f t="shared" si="20"/>
        <v/>
      </c>
      <c r="T12" s="17" t="str">
        <f t="shared" si="21"/>
        <v/>
      </c>
      <c r="U12" s="17" t="str">
        <f t="shared" si="22"/>
        <v/>
      </c>
      <c r="V12" s="17" t="str">
        <f t="shared" si="23"/>
        <v/>
      </c>
    </row>
    <row r="13" spans="3:22" x14ac:dyDescent="0.25">
      <c r="C13" s="10">
        <v>6</v>
      </c>
      <c r="D13" s="7"/>
      <c r="E13" s="7">
        <v>7.5</v>
      </c>
      <c r="F13" s="7" t="s">
        <v>1</v>
      </c>
      <c r="G13" s="8">
        <v>3.77</v>
      </c>
      <c r="H13" s="8">
        <f t="shared" si="9"/>
        <v>28.274999999999999</v>
      </c>
      <c r="I13" s="8">
        <v>3500</v>
      </c>
      <c r="J13" s="9">
        <f t="shared" si="1"/>
        <v>98962.5</v>
      </c>
      <c r="M13" s="17" t="s">
        <v>5</v>
      </c>
      <c r="N13" s="17"/>
      <c r="O13" s="17"/>
      <c r="P13" s="17" t="str">
        <f t="shared" ref="P13:P20" si="24">IF(M13="избудище",H13,"")</f>
        <v/>
      </c>
      <c r="Q13" s="17" t="str">
        <f t="shared" ref="Q13:Q20" si="25">IF(M13="мелешки",H13,"")</f>
        <v/>
      </c>
      <c r="R13" s="17">
        <f t="shared" ref="R13:R20" si="26">IF(M13="березовка",H13,"")</f>
        <v>28.274999999999999</v>
      </c>
      <c r="S13" s="17" t="str">
        <f t="shared" ref="S13:S20" si="27">IF(M13="весея",H13,"")</f>
        <v/>
      </c>
      <c r="T13" s="17" t="str">
        <f t="shared" ref="T13:T20" si="28">IF(M13="старый гутков",H13,"")</f>
        <v/>
      </c>
      <c r="U13" s="17" t="str">
        <f t="shared" ref="U13:U20" si="29">IF(M13="муравищино",H13,"")</f>
        <v/>
      </c>
      <c r="V13" s="17" t="str">
        <f t="shared" ref="V13:V20" si="30">IF(M13="",H13,"")</f>
        <v/>
      </c>
    </row>
    <row r="14" spans="3:22" x14ac:dyDescent="0.25">
      <c r="C14" s="10">
        <v>7</v>
      </c>
      <c r="D14" s="7" t="s">
        <v>12</v>
      </c>
      <c r="E14" s="7">
        <v>14</v>
      </c>
      <c r="F14" s="7" t="s">
        <v>2</v>
      </c>
      <c r="G14" s="8">
        <v>2.2400000000000002</v>
      </c>
      <c r="H14" s="8">
        <f t="shared" si="9"/>
        <v>31.360000000000003</v>
      </c>
      <c r="I14" s="8">
        <v>3500</v>
      </c>
      <c r="J14" s="9">
        <f t="shared" si="1"/>
        <v>109760.00000000001</v>
      </c>
      <c r="M14" s="17" t="s">
        <v>6</v>
      </c>
      <c r="N14" s="17"/>
      <c r="O14" s="17"/>
      <c r="P14" s="17" t="str">
        <f t="shared" si="24"/>
        <v/>
      </c>
      <c r="Q14" s="17" t="str">
        <f t="shared" si="25"/>
        <v/>
      </c>
      <c r="R14" s="17" t="str">
        <f t="shared" si="26"/>
        <v/>
      </c>
      <c r="S14" s="17">
        <f t="shared" si="27"/>
        <v>31.360000000000003</v>
      </c>
      <c r="T14" s="17" t="str">
        <f t="shared" si="28"/>
        <v/>
      </c>
      <c r="U14" s="17" t="str">
        <f t="shared" si="29"/>
        <v/>
      </c>
      <c r="V14" s="17" t="str">
        <f t="shared" si="30"/>
        <v/>
      </c>
    </row>
    <row r="15" spans="3:22" x14ac:dyDescent="0.25">
      <c r="C15" s="34">
        <v>8</v>
      </c>
      <c r="D15" s="7" t="s">
        <v>13</v>
      </c>
      <c r="E15" s="7">
        <v>112.8</v>
      </c>
      <c r="F15" s="7" t="s">
        <v>3</v>
      </c>
      <c r="G15" s="8">
        <f>236.32/100</f>
        <v>2.3632</v>
      </c>
      <c r="H15" s="8">
        <f t="shared" si="9"/>
        <v>266.56896</v>
      </c>
      <c r="I15" s="8">
        <v>3500</v>
      </c>
      <c r="J15" s="24">
        <f t="shared" si="1"/>
        <v>932991.36</v>
      </c>
      <c r="M15" s="17" t="s">
        <v>22</v>
      </c>
      <c r="N15" s="17"/>
      <c r="O15" s="17"/>
      <c r="P15" s="17" t="str">
        <f t="shared" si="24"/>
        <v/>
      </c>
      <c r="Q15" s="17" t="str">
        <f t="shared" si="25"/>
        <v/>
      </c>
      <c r="R15" s="17" t="str">
        <f t="shared" si="26"/>
        <v/>
      </c>
      <c r="S15" s="17" t="str">
        <f t="shared" si="27"/>
        <v/>
      </c>
      <c r="T15" s="17" t="str">
        <f t="shared" si="28"/>
        <v/>
      </c>
      <c r="U15" s="17">
        <f t="shared" si="29"/>
        <v>266.56896</v>
      </c>
      <c r="V15" s="17" t="str">
        <f t="shared" si="30"/>
        <v/>
      </c>
    </row>
    <row r="16" spans="3:22" x14ac:dyDescent="0.25">
      <c r="C16" s="34"/>
      <c r="D16" s="7"/>
      <c r="E16" s="7">
        <v>36</v>
      </c>
      <c r="F16" s="7" t="s">
        <v>0</v>
      </c>
      <c r="G16" s="8">
        <v>1.76</v>
      </c>
      <c r="H16" s="8">
        <f t="shared" ref="H16:H19" si="31">E16*G16</f>
        <v>63.36</v>
      </c>
      <c r="I16" s="8">
        <v>3500</v>
      </c>
      <c r="J16" s="24">
        <f t="shared" ref="J16" si="32">H16*I16</f>
        <v>221760</v>
      </c>
      <c r="M16" s="17"/>
      <c r="N16" s="17"/>
      <c r="O16" s="17"/>
      <c r="P16" s="17" t="str">
        <f t="shared" si="24"/>
        <v/>
      </c>
      <c r="Q16" s="17" t="str">
        <f t="shared" si="25"/>
        <v/>
      </c>
      <c r="R16" s="17" t="str">
        <f t="shared" si="26"/>
        <v/>
      </c>
      <c r="S16" s="17" t="str">
        <f t="shared" si="27"/>
        <v/>
      </c>
      <c r="T16" s="17" t="str">
        <f t="shared" si="28"/>
        <v/>
      </c>
      <c r="U16" s="17" t="str">
        <f t="shared" si="29"/>
        <v/>
      </c>
      <c r="V16" s="17">
        <f t="shared" si="30"/>
        <v>63.36</v>
      </c>
    </row>
    <row r="17" spans="3:22" x14ac:dyDescent="0.25">
      <c r="C17" s="34"/>
      <c r="D17" s="7"/>
      <c r="E17" s="7">
        <v>1222</v>
      </c>
      <c r="F17" s="7" t="s">
        <v>20</v>
      </c>
      <c r="G17" s="23">
        <v>0.28999999999999998</v>
      </c>
      <c r="H17" s="23">
        <f t="shared" si="31"/>
        <v>354.38</v>
      </c>
      <c r="I17" s="8">
        <v>3500</v>
      </c>
      <c r="J17" s="24">
        <f t="shared" ref="J17:J19" si="33">H17*I17</f>
        <v>1240330</v>
      </c>
      <c r="K17">
        <f>SUM(J15:J19)/94</f>
        <v>35449.002936170211</v>
      </c>
      <c r="M17" s="17"/>
      <c r="N17" s="17"/>
      <c r="O17" s="17"/>
      <c r="P17" s="17" t="str">
        <f t="shared" si="24"/>
        <v/>
      </c>
      <c r="Q17" s="17" t="str">
        <f t="shared" si="25"/>
        <v/>
      </c>
      <c r="R17" s="17" t="str">
        <f t="shared" si="26"/>
        <v/>
      </c>
      <c r="S17" s="17" t="str">
        <f t="shared" si="27"/>
        <v/>
      </c>
      <c r="T17" s="17" t="str">
        <f t="shared" si="28"/>
        <v/>
      </c>
      <c r="U17" s="17" t="str">
        <f t="shared" si="29"/>
        <v/>
      </c>
      <c r="V17" s="17">
        <f t="shared" si="30"/>
        <v>354.38</v>
      </c>
    </row>
    <row r="18" spans="3:22" x14ac:dyDescent="0.25">
      <c r="C18" s="34"/>
      <c r="D18" s="12" t="s">
        <v>33</v>
      </c>
      <c r="E18" s="7">
        <v>733.2</v>
      </c>
      <c r="F18" s="7" t="s">
        <v>3</v>
      </c>
      <c r="G18" s="23">
        <f>0.518/100</f>
        <v>5.1800000000000006E-3</v>
      </c>
      <c r="H18" s="23">
        <f t="shared" si="31"/>
        <v>3.7979760000000007</v>
      </c>
      <c r="I18" s="8">
        <v>3500</v>
      </c>
      <c r="J18" s="24">
        <f t="shared" si="33"/>
        <v>13292.916000000003</v>
      </c>
      <c r="M18" s="17"/>
      <c r="N18" s="17"/>
      <c r="O18" s="17"/>
      <c r="P18" s="17" t="str">
        <f t="shared" si="24"/>
        <v/>
      </c>
      <c r="Q18" s="17" t="str">
        <f t="shared" si="25"/>
        <v/>
      </c>
      <c r="R18" s="17" t="str">
        <f t="shared" si="26"/>
        <v/>
      </c>
      <c r="S18" s="17" t="str">
        <f t="shared" si="27"/>
        <v/>
      </c>
      <c r="T18" s="17" t="str">
        <f t="shared" si="28"/>
        <v/>
      </c>
      <c r="U18" s="17" t="str">
        <f t="shared" si="29"/>
        <v/>
      </c>
      <c r="V18" s="17">
        <f t="shared" si="30"/>
        <v>3.7979760000000007</v>
      </c>
    </row>
    <row r="19" spans="3:22" x14ac:dyDescent="0.25">
      <c r="C19" s="34"/>
      <c r="D19" s="7"/>
      <c r="E19" s="7">
        <v>733.2</v>
      </c>
      <c r="F19" s="7" t="s">
        <v>3</v>
      </c>
      <c r="G19" s="23">
        <v>0.36</v>
      </c>
      <c r="H19" s="23">
        <f t="shared" si="31"/>
        <v>263.952</v>
      </c>
      <c r="I19" s="8">
        <v>3500</v>
      </c>
      <c r="J19" s="24">
        <f t="shared" si="33"/>
        <v>923832</v>
      </c>
      <c r="M19" s="17"/>
      <c r="N19" s="17"/>
      <c r="O19" s="17"/>
      <c r="P19" s="17" t="str">
        <f t="shared" si="24"/>
        <v/>
      </c>
      <c r="Q19" s="17" t="str">
        <f t="shared" si="25"/>
        <v/>
      </c>
      <c r="R19" s="17" t="str">
        <f t="shared" si="26"/>
        <v/>
      </c>
      <c r="S19" s="17" t="str">
        <f t="shared" si="27"/>
        <v/>
      </c>
      <c r="T19" s="17" t="str">
        <f t="shared" si="28"/>
        <v/>
      </c>
      <c r="U19" s="17" t="str">
        <f t="shared" si="29"/>
        <v/>
      </c>
      <c r="V19" s="17">
        <f t="shared" si="30"/>
        <v>263.952</v>
      </c>
    </row>
    <row r="20" spans="3:22" x14ac:dyDescent="0.25">
      <c r="C20" s="10">
        <v>9</v>
      </c>
      <c r="D20" s="7"/>
      <c r="E20" s="7">
        <v>3990</v>
      </c>
      <c r="F20" s="7" t="s">
        <v>3</v>
      </c>
      <c r="G20" s="8">
        <v>0.28999999999999998</v>
      </c>
      <c r="H20" s="8">
        <f t="shared" si="9"/>
        <v>1157.0999999999999</v>
      </c>
      <c r="I20" s="8">
        <v>3500</v>
      </c>
      <c r="J20" s="9">
        <f t="shared" si="1"/>
        <v>4049849.9999999995</v>
      </c>
      <c r="M20" s="17" t="s">
        <v>4</v>
      </c>
      <c r="N20" s="17"/>
      <c r="O20" s="17"/>
      <c r="P20" s="17" t="str">
        <f t="shared" si="24"/>
        <v/>
      </c>
      <c r="Q20" s="17">
        <f t="shared" si="25"/>
        <v>1157.0999999999999</v>
      </c>
      <c r="R20" s="17" t="str">
        <f t="shared" si="26"/>
        <v/>
      </c>
      <c r="S20" s="17" t="str">
        <f t="shared" si="27"/>
        <v/>
      </c>
      <c r="T20" s="17" t="str">
        <f t="shared" si="28"/>
        <v/>
      </c>
      <c r="U20" s="17" t="str">
        <f t="shared" si="29"/>
        <v/>
      </c>
      <c r="V20" s="17" t="str">
        <f t="shared" si="30"/>
        <v/>
      </c>
    </row>
    <row r="21" spans="3:22" x14ac:dyDescent="0.25">
      <c r="C21" s="10">
        <v>10</v>
      </c>
      <c r="D21" s="7"/>
      <c r="E21" s="7">
        <v>1600</v>
      </c>
      <c r="F21" s="7" t="s">
        <v>3</v>
      </c>
      <c r="G21" s="8">
        <v>0.11600000000000001</v>
      </c>
      <c r="H21" s="8">
        <f t="shared" si="9"/>
        <v>185.60000000000002</v>
      </c>
      <c r="I21" s="8">
        <v>3500</v>
      </c>
      <c r="J21" s="9">
        <f t="shared" si="1"/>
        <v>649600.00000000012</v>
      </c>
      <c r="M21" s="17" t="s">
        <v>4</v>
      </c>
      <c r="N21" s="17"/>
      <c r="O21" s="17"/>
      <c r="P21" s="17" t="str">
        <f t="shared" ref="P21:P37" si="34">IF(M21="избудище",H21,"")</f>
        <v/>
      </c>
      <c r="Q21" s="17">
        <f t="shared" ref="Q21:Q37" si="35">IF(M21="мелешки",H21,"")</f>
        <v>185.60000000000002</v>
      </c>
      <c r="R21" s="17" t="str">
        <f t="shared" ref="R21:R37" si="36">IF(M21="березовка",H21,"")</f>
        <v/>
      </c>
      <c r="S21" s="17" t="str">
        <f t="shared" ref="S21:S37" si="37">IF(M21="весея",H21,"")</f>
        <v/>
      </c>
      <c r="T21" s="17" t="str">
        <f t="shared" ref="T21:T37" si="38">IF(M21="старый гутков",H21,"")</f>
        <v/>
      </c>
      <c r="U21" s="17" t="str">
        <f t="shared" ref="U21:U37" si="39">IF(M21="муравищино",H21,"")</f>
        <v/>
      </c>
      <c r="V21" s="17" t="str">
        <f t="shared" ref="V21:V37" si="40">IF(M21="",H21,"")</f>
        <v/>
      </c>
    </row>
    <row r="22" spans="3:22" x14ac:dyDescent="0.25">
      <c r="C22" s="10">
        <v>11</v>
      </c>
      <c r="D22" s="7" t="s">
        <v>14</v>
      </c>
      <c r="E22" s="7">
        <v>331.2</v>
      </c>
      <c r="F22" s="7" t="s">
        <v>1</v>
      </c>
      <c r="G22" s="8">
        <f>16.16/100</f>
        <v>0.16159999999999999</v>
      </c>
      <c r="H22" s="8">
        <f t="shared" si="9"/>
        <v>53.521919999999994</v>
      </c>
      <c r="I22" s="8">
        <v>3500</v>
      </c>
      <c r="J22" s="9">
        <f t="shared" si="1"/>
        <v>187326.71999999997</v>
      </c>
      <c r="M22" s="17" t="s">
        <v>22</v>
      </c>
      <c r="N22" s="17"/>
      <c r="O22" s="17"/>
      <c r="P22" s="17" t="str">
        <f t="shared" si="34"/>
        <v/>
      </c>
      <c r="Q22" s="17" t="str">
        <f t="shared" si="35"/>
        <v/>
      </c>
      <c r="R22" s="17" t="str">
        <f t="shared" si="36"/>
        <v/>
      </c>
      <c r="S22" s="17" t="str">
        <f t="shared" si="37"/>
        <v/>
      </c>
      <c r="T22" s="17" t="str">
        <f t="shared" si="38"/>
        <v/>
      </c>
      <c r="U22" s="17">
        <f t="shared" si="39"/>
        <v>53.521919999999994</v>
      </c>
      <c r="V22" s="17" t="str">
        <f t="shared" si="40"/>
        <v/>
      </c>
    </row>
    <row r="23" spans="3:22" x14ac:dyDescent="0.25">
      <c r="C23" s="10">
        <v>12</v>
      </c>
      <c r="D23" s="7"/>
      <c r="E23" s="7">
        <v>1</v>
      </c>
      <c r="F23" s="7" t="s">
        <v>2</v>
      </c>
      <c r="G23" s="8">
        <v>237.99</v>
      </c>
      <c r="H23" s="8">
        <f t="shared" si="9"/>
        <v>237.99</v>
      </c>
      <c r="I23" s="8">
        <v>3500</v>
      </c>
      <c r="J23" s="9">
        <f t="shared" si="1"/>
        <v>832965</v>
      </c>
      <c r="M23" s="17" t="s">
        <v>4</v>
      </c>
      <c r="N23" s="17"/>
      <c r="O23" s="17"/>
      <c r="P23" s="17" t="str">
        <f t="shared" si="34"/>
        <v/>
      </c>
      <c r="Q23" s="17">
        <f t="shared" si="35"/>
        <v>237.99</v>
      </c>
      <c r="R23" s="17" t="str">
        <f t="shared" si="36"/>
        <v/>
      </c>
      <c r="S23" s="17" t="str">
        <f t="shared" si="37"/>
        <v/>
      </c>
      <c r="T23" s="17" t="str">
        <f t="shared" si="38"/>
        <v/>
      </c>
      <c r="U23" s="17" t="str">
        <f t="shared" si="39"/>
        <v/>
      </c>
      <c r="V23" s="17" t="str">
        <f t="shared" si="40"/>
        <v/>
      </c>
    </row>
    <row r="24" spans="3:22" x14ac:dyDescent="0.25">
      <c r="C24" s="34">
        <v>13</v>
      </c>
      <c r="D24" s="7" t="s">
        <v>15</v>
      </c>
      <c r="E24" s="7">
        <v>45</v>
      </c>
      <c r="F24" s="7" t="s">
        <v>1</v>
      </c>
      <c r="G24" s="8">
        <f>30.69/100</f>
        <v>0.30690000000000001</v>
      </c>
      <c r="H24" s="8">
        <f t="shared" si="9"/>
        <v>13.810500000000001</v>
      </c>
      <c r="I24" s="8">
        <v>3500</v>
      </c>
      <c r="J24" s="9">
        <f t="shared" si="1"/>
        <v>48336.750000000007</v>
      </c>
      <c r="M24" s="17" t="s">
        <v>9</v>
      </c>
      <c r="N24" s="17"/>
      <c r="O24" s="17"/>
      <c r="P24" s="17">
        <f t="shared" si="34"/>
        <v>13.810500000000001</v>
      </c>
      <c r="Q24" s="17" t="str">
        <f t="shared" si="35"/>
        <v/>
      </c>
      <c r="R24" s="17" t="str">
        <f t="shared" si="36"/>
        <v/>
      </c>
      <c r="S24" s="17" t="str">
        <f t="shared" si="37"/>
        <v/>
      </c>
      <c r="T24" s="17" t="str">
        <f t="shared" si="38"/>
        <v/>
      </c>
      <c r="U24" s="17" t="str">
        <f t="shared" si="39"/>
        <v/>
      </c>
      <c r="V24" s="17" t="str">
        <f t="shared" si="40"/>
        <v/>
      </c>
    </row>
    <row r="25" spans="3:22" hidden="1" x14ac:dyDescent="0.25">
      <c r="C25" s="34"/>
      <c r="D25" s="7"/>
      <c r="E25" s="7"/>
      <c r="F25" s="7"/>
      <c r="G25" s="8"/>
      <c r="H25" s="8"/>
      <c r="I25" s="8"/>
      <c r="J25" s="9"/>
      <c r="M25" s="17"/>
      <c r="N25" s="17"/>
      <c r="O25" s="17"/>
      <c r="P25" s="17" t="str">
        <f t="shared" si="34"/>
        <v/>
      </c>
      <c r="Q25" s="17" t="str">
        <f t="shared" si="35"/>
        <v/>
      </c>
      <c r="R25" s="17" t="str">
        <f t="shared" si="36"/>
        <v/>
      </c>
      <c r="S25" s="17" t="str">
        <f t="shared" si="37"/>
        <v/>
      </c>
      <c r="T25" s="17" t="str">
        <f t="shared" si="38"/>
        <v/>
      </c>
      <c r="U25" s="17" t="str">
        <f t="shared" si="39"/>
        <v/>
      </c>
      <c r="V25" s="17">
        <f t="shared" si="40"/>
        <v>0</v>
      </c>
    </row>
    <row r="26" spans="3:22" x14ac:dyDescent="0.25">
      <c r="C26" s="10">
        <v>14</v>
      </c>
      <c r="D26" s="12" t="s">
        <v>16</v>
      </c>
      <c r="E26" s="7">
        <v>14</v>
      </c>
      <c r="F26" s="7" t="s">
        <v>0</v>
      </c>
      <c r="G26" s="8">
        <v>11.44</v>
      </c>
      <c r="H26" s="8">
        <f t="shared" si="9"/>
        <v>160.16</v>
      </c>
      <c r="I26" s="8">
        <v>3500</v>
      </c>
      <c r="J26" s="9">
        <f t="shared" si="1"/>
        <v>560560</v>
      </c>
      <c r="M26" s="17" t="s">
        <v>7</v>
      </c>
      <c r="N26" s="17"/>
      <c r="O26" s="17"/>
      <c r="P26" s="17" t="str">
        <f t="shared" si="34"/>
        <v/>
      </c>
      <c r="Q26" s="17" t="str">
        <f t="shared" si="35"/>
        <v/>
      </c>
      <c r="R26" s="17" t="str">
        <f t="shared" si="36"/>
        <v/>
      </c>
      <c r="S26" s="17" t="str">
        <f t="shared" si="37"/>
        <v/>
      </c>
      <c r="T26" s="17">
        <f t="shared" si="38"/>
        <v>160.16</v>
      </c>
      <c r="U26" s="17" t="str">
        <f t="shared" si="39"/>
        <v/>
      </c>
      <c r="V26" s="17" t="str">
        <f t="shared" si="40"/>
        <v/>
      </c>
    </row>
    <row r="27" spans="3:22" x14ac:dyDescent="0.25">
      <c r="C27" s="10">
        <v>15</v>
      </c>
      <c r="D27" s="7" t="s">
        <v>21</v>
      </c>
      <c r="E27" s="7">
        <v>250</v>
      </c>
      <c r="F27" s="7" t="s">
        <v>20</v>
      </c>
      <c r="G27" s="8">
        <f>10.98/100</f>
        <v>0.10980000000000001</v>
      </c>
      <c r="H27" s="8">
        <f t="shared" si="9"/>
        <v>27.450000000000003</v>
      </c>
      <c r="I27" s="8">
        <v>3500</v>
      </c>
      <c r="J27" s="9">
        <f t="shared" si="1"/>
        <v>96075.000000000015</v>
      </c>
      <c r="M27" s="17" t="s">
        <v>22</v>
      </c>
      <c r="N27" s="17"/>
      <c r="O27" s="17"/>
      <c r="P27" s="17" t="str">
        <f t="shared" si="34"/>
        <v/>
      </c>
      <c r="Q27" s="17" t="str">
        <f t="shared" si="35"/>
        <v/>
      </c>
      <c r="R27" s="17" t="str">
        <f t="shared" si="36"/>
        <v/>
      </c>
      <c r="S27" s="17" t="str">
        <f t="shared" si="37"/>
        <v/>
      </c>
      <c r="T27" s="17" t="str">
        <f t="shared" si="38"/>
        <v/>
      </c>
      <c r="U27" s="17">
        <f t="shared" si="39"/>
        <v>27.450000000000003</v>
      </c>
      <c r="V27" s="17" t="str">
        <f t="shared" si="40"/>
        <v/>
      </c>
    </row>
    <row r="28" spans="3:22" hidden="1" x14ac:dyDescent="0.25">
      <c r="C28" s="10">
        <v>16</v>
      </c>
      <c r="D28" s="7"/>
      <c r="E28" s="7"/>
      <c r="F28" s="7"/>
      <c r="G28" s="8"/>
      <c r="H28" s="8">
        <f t="shared" si="9"/>
        <v>0</v>
      </c>
      <c r="I28" s="8">
        <v>3500</v>
      </c>
      <c r="J28" s="9">
        <f t="shared" si="1"/>
        <v>0</v>
      </c>
      <c r="M28" s="17"/>
      <c r="N28" s="17"/>
      <c r="O28" s="17"/>
      <c r="P28" s="17" t="str">
        <f t="shared" si="34"/>
        <v/>
      </c>
      <c r="Q28" s="17" t="str">
        <f t="shared" si="35"/>
        <v/>
      </c>
      <c r="R28" s="17" t="str">
        <f t="shared" si="36"/>
        <v/>
      </c>
      <c r="S28" s="17" t="str">
        <f t="shared" si="37"/>
        <v/>
      </c>
      <c r="T28" s="17" t="str">
        <f t="shared" si="38"/>
        <v/>
      </c>
      <c r="U28" s="17" t="str">
        <f t="shared" si="39"/>
        <v/>
      </c>
      <c r="V28" s="17">
        <f t="shared" si="40"/>
        <v>0</v>
      </c>
    </row>
    <row r="29" spans="3:22" hidden="1" x14ac:dyDescent="0.25">
      <c r="C29" s="10">
        <v>17</v>
      </c>
      <c r="D29" s="7"/>
      <c r="E29" s="7"/>
      <c r="F29" s="7"/>
      <c r="G29" s="8"/>
      <c r="H29" s="8">
        <f t="shared" si="9"/>
        <v>0</v>
      </c>
      <c r="I29" s="8">
        <v>3500</v>
      </c>
      <c r="J29" s="9">
        <f t="shared" si="1"/>
        <v>0</v>
      </c>
      <c r="M29" s="17"/>
      <c r="N29" s="17"/>
      <c r="O29" s="17"/>
      <c r="P29" s="17" t="str">
        <f t="shared" si="34"/>
        <v/>
      </c>
      <c r="Q29" s="17" t="str">
        <f t="shared" si="35"/>
        <v/>
      </c>
      <c r="R29" s="17" t="str">
        <f t="shared" si="36"/>
        <v/>
      </c>
      <c r="S29" s="17" t="str">
        <f t="shared" si="37"/>
        <v/>
      </c>
      <c r="T29" s="17" t="str">
        <f t="shared" si="38"/>
        <v/>
      </c>
      <c r="U29" s="17" t="str">
        <f t="shared" si="39"/>
        <v/>
      </c>
      <c r="V29" s="17">
        <f t="shared" si="40"/>
        <v>0</v>
      </c>
    </row>
    <row r="30" spans="3:22" hidden="1" x14ac:dyDescent="0.25">
      <c r="C30" s="10">
        <v>18</v>
      </c>
      <c r="D30" s="7"/>
      <c r="E30" s="7"/>
      <c r="F30" s="7"/>
      <c r="G30" s="8"/>
      <c r="H30" s="8">
        <f t="shared" si="9"/>
        <v>0</v>
      </c>
      <c r="I30" s="8">
        <v>3500</v>
      </c>
      <c r="J30" s="9">
        <f t="shared" si="1"/>
        <v>0</v>
      </c>
      <c r="M30" s="17"/>
      <c r="N30" s="17"/>
      <c r="O30" s="17"/>
      <c r="P30" s="17" t="str">
        <f t="shared" si="34"/>
        <v/>
      </c>
      <c r="Q30" s="17" t="str">
        <f t="shared" si="35"/>
        <v/>
      </c>
      <c r="R30" s="17" t="str">
        <f t="shared" si="36"/>
        <v/>
      </c>
      <c r="S30" s="17" t="str">
        <f t="shared" si="37"/>
        <v/>
      </c>
      <c r="T30" s="17" t="str">
        <f t="shared" si="38"/>
        <v/>
      </c>
      <c r="U30" s="17" t="str">
        <f t="shared" si="39"/>
        <v/>
      </c>
      <c r="V30" s="17">
        <f t="shared" si="40"/>
        <v>0</v>
      </c>
    </row>
    <row r="31" spans="3:22" hidden="1" x14ac:dyDescent="0.25">
      <c r="C31" s="10">
        <v>19</v>
      </c>
      <c r="D31" s="7"/>
      <c r="E31" s="7"/>
      <c r="F31" s="7"/>
      <c r="G31" s="8"/>
      <c r="H31" s="8">
        <f t="shared" si="9"/>
        <v>0</v>
      </c>
      <c r="I31" s="8">
        <v>3500</v>
      </c>
      <c r="J31" s="9">
        <f t="shared" si="1"/>
        <v>0</v>
      </c>
      <c r="M31" s="17"/>
      <c r="N31" s="17"/>
      <c r="O31" s="17"/>
      <c r="P31" s="17" t="str">
        <f t="shared" si="34"/>
        <v/>
      </c>
      <c r="Q31" s="17" t="str">
        <f t="shared" si="35"/>
        <v/>
      </c>
      <c r="R31" s="17" t="str">
        <f t="shared" si="36"/>
        <v/>
      </c>
      <c r="S31" s="17" t="str">
        <f t="shared" si="37"/>
        <v/>
      </c>
      <c r="T31" s="17" t="str">
        <f t="shared" si="38"/>
        <v/>
      </c>
      <c r="U31" s="17" t="str">
        <f t="shared" si="39"/>
        <v/>
      </c>
      <c r="V31" s="17">
        <f t="shared" si="40"/>
        <v>0</v>
      </c>
    </row>
    <row r="32" spans="3:22" hidden="1" x14ac:dyDescent="0.25">
      <c r="C32" s="10">
        <v>20</v>
      </c>
      <c r="D32" s="7"/>
      <c r="E32" s="7"/>
      <c r="F32" s="7"/>
      <c r="G32" s="8"/>
      <c r="H32" s="8">
        <f t="shared" si="9"/>
        <v>0</v>
      </c>
      <c r="I32" s="8">
        <v>3500</v>
      </c>
      <c r="J32" s="9">
        <f t="shared" si="1"/>
        <v>0</v>
      </c>
      <c r="M32" s="17"/>
      <c r="N32" s="17"/>
      <c r="O32" s="17"/>
      <c r="P32" s="17" t="str">
        <f t="shared" si="34"/>
        <v/>
      </c>
      <c r="Q32" s="17" t="str">
        <f t="shared" si="35"/>
        <v/>
      </c>
      <c r="R32" s="17" t="str">
        <f t="shared" si="36"/>
        <v/>
      </c>
      <c r="S32" s="17" t="str">
        <f t="shared" si="37"/>
        <v/>
      </c>
      <c r="T32" s="17" t="str">
        <f t="shared" si="38"/>
        <v/>
      </c>
      <c r="U32" s="17" t="str">
        <f t="shared" si="39"/>
        <v/>
      </c>
      <c r="V32" s="17">
        <f t="shared" si="40"/>
        <v>0</v>
      </c>
    </row>
    <row r="33" spans="3:23" x14ac:dyDescent="0.25">
      <c r="C33" s="10">
        <v>21</v>
      </c>
      <c r="D33" s="7"/>
      <c r="E33" s="7">
        <v>10.5</v>
      </c>
      <c r="F33" s="7" t="s">
        <v>0</v>
      </c>
      <c r="G33" s="8">
        <v>1.76</v>
      </c>
      <c r="H33" s="8">
        <f t="shared" si="9"/>
        <v>18.48</v>
      </c>
      <c r="I33" s="8">
        <v>3500</v>
      </c>
      <c r="J33" s="9">
        <f t="shared" si="1"/>
        <v>64680</v>
      </c>
      <c r="M33" s="17" t="s">
        <v>4</v>
      </c>
      <c r="N33" s="17"/>
      <c r="O33" s="17"/>
      <c r="P33" s="17" t="str">
        <f t="shared" si="34"/>
        <v/>
      </c>
      <c r="Q33" s="17">
        <f t="shared" si="35"/>
        <v>18.48</v>
      </c>
      <c r="R33" s="17" t="str">
        <f t="shared" si="36"/>
        <v/>
      </c>
      <c r="S33" s="17" t="str">
        <f t="shared" si="37"/>
        <v/>
      </c>
      <c r="T33" s="17" t="str">
        <f t="shared" si="38"/>
        <v/>
      </c>
      <c r="U33" s="17" t="str">
        <f t="shared" si="39"/>
        <v/>
      </c>
      <c r="V33" s="17" t="str">
        <f t="shared" si="40"/>
        <v/>
      </c>
    </row>
    <row r="34" spans="3:23" x14ac:dyDescent="0.25">
      <c r="C34" s="10">
        <v>22</v>
      </c>
      <c r="D34" s="7" t="s">
        <v>17</v>
      </c>
      <c r="E34" s="7">
        <v>18</v>
      </c>
      <c r="F34" s="7" t="s">
        <v>3</v>
      </c>
      <c r="G34" s="8">
        <f>755.23/100</f>
        <v>7.5522999999999998</v>
      </c>
      <c r="H34" s="8">
        <f t="shared" si="9"/>
        <v>135.94139999999999</v>
      </c>
      <c r="I34" s="8">
        <v>3500</v>
      </c>
      <c r="J34" s="9">
        <f t="shared" si="1"/>
        <v>475794.89999999997</v>
      </c>
      <c r="M34" s="17" t="s">
        <v>6</v>
      </c>
      <c r="N34" s="17"/>
      <c r="O34" s="17"/>
      <c r="P34" s="17" t="str">
        <f t="shared" si="34"/>
        <v/>
      </c>
      <c r="Q34" s="17" t="str">
        <f t="shared" si="35"/>
        <v/>
      </c>
      <c r="R34" s="17" t="str">
        <f t="shared" si="36"/>
        <v/>
      </c>
      <c r="S34" s="17">
        <f t="shared" si="37"/>
        <v>135.94139999999999</v>
      </c>
      <c r="T34" s="17" t="str">
        <f t="shared" si="38"/>
        <v/>
      </c>
      <c r="U34" s="17" t="str">
        <f t="shared" si="39"/>
        <v/>
      </c>
      <c r="V34" s="17" t="str">
        <f t="shared" si="40"/>
        <v/>
      </c>
    </row>
    <row r="35" spans="3:23" x14ac:dyDescent="0.25">
      <c r="C35" s="10"/>
      <c r="D35" s="12" t="s">
        <v>34</v>
      </c>
      <c r="E35" s="7">
        <v>15000</v>
      </c>
      <c r="F35" s="7" t="s">
        <v>1</v>
      </c>
      <c r="G35" s="8">
        <f>1.66/100</f>
        <v>1.66E-2</v>
      </c>
      <c r="H35" s="8">
        <f t="shared" ref="H35" si="41">E35*G35</f>
        <v>249</v>
      </c>
      <c r="I35" s="8">
        <v>3500</v>
      </c>
      <c r="J35" s="9">
        <f t="shared" ref="J35" si="42">H35*I35</f>
        <v>871500</v>
      </c>
      <c r="M35" s="17"/>
      <c r="N35" s="17"/>
      <c r="O35" s="17"/>
      <c r="P35" s="17" t="str">
        <f t="shared" si="34"/>
        <v/>
      </c>
      <c r="Q35" s="17" t="str">
        <f t="shared" si="35"/>
        <v/>
      </c>
      <c r="R35" s="17" t="str">
        <f t="shared" si="36"/>
        <v/>
      </c>
      <c r="S35" s="17" t="str">
        <f t="shared" si="37"/>
        <v/>
      </c>
      <c r="T35" s="17" t="str">
        <f t="shared" si="38"/>
        <v/>
      </c>
      <c r="U35" s="17" t="str">
        <f t="shared" si="39"/>
        <v/>
      </c>
      <c r="V35" s="17">
        <f t="shared" si="40"/>
        <v>249</v>
      </c>
    </row>
    <row r="36" spans="3:23" x14ac:dyDescent="0.25">
      <c r="C36" s="10">
        <v>23</v>
      </c>
      <c r="D36" s="7" t="s">
        <v>18</v>
      </c>
      <c r="E36" s="7">
        <v>2</v>
      </c>
      <c r="F36" s="7" t="s">
        <v>2</v>
      </c>
      <c r="G36" s="8">
        <f>1571.18/100</f>
        <v>15.7118</v>
      </c>
      <c r="H36" s="8">
        <f t="shared" si="9"/>
        <v>31.4236</v>
      </c>
      <c r="I36" s="8">
        <v>3500</v>
      </c>
      <c r="J36" s="9">
        <f t="shared" si="1"/>
        <v>109982.6</v>
      </c>
      <c r="M36" s="17" t="s">
        <v>22</v>
      </c>
      <c r="N36" s="17"/>
      <c r="O36" s="17"/>
      <c r="P36" s="17" t="str">
        <f t="shared" si="34"/>
        <v/>
      </c>
      <c r="Q36" s="17" t="str">
        <f t="shared" si="35"/>
        <v/>
      </c>
      <c r="R36" s="17" t="str">
        <f t="shared" si="36"/>
        <v/>
      </c>
      <c r="S36" s="17" t="str">
        <f t="shared" si="37"/>
        <v/>
      </c>
      <c r="T36" s="17" t="str">
        <f t="shared" si="38"/>
        <v/>
      </c>
      <c r="U36" s="17">
        <f t="shared" si="39"/>
        <v>31.4236</v>
      </c>
      <c r="V36" s="17" t="str">
        <f t="shared" si="40"/>
        <v/>
      </c>
    </row>
    <row r="37" spans="3:23" x14ac:dyDescent="0.25">
      <c r="C37" s="13"/>
      <c r="D37" s="14" t="s">
        <v>19</v>
      </c>
      <c r="E37" s="14">
        <v>0.1</v>
      </c>
      <c r="F37" s="14" t="s">
        <v>2</v>
      </c>
      <c r="G37" s="15">
        <f>5.6/10</f>
        <v>0.55999999999999994</v>
      </c>
      <c r="H37" s="15">
        <f t="shared" si="9"/>
        <v>5.5999999999999994E-2</v>
      </c>
      <c r="I37" s="15">
        <v>3500</v>
      </c>
      <c r="J37" s="16">
        <f t="shared" si="1"/>
        <v>195.99999999999997</v>
      </c>
      <c r="K37" s="20" t="s">
        <v>24</v>
      </c>
      <c r="M37" s="18" t="s">
        <v>22</v>
      </c>
      <c r="N37" s="18"/>
      <c r="O37" s="18"/>
      <c r="P37" s="17" t="str">
        <f t="shared" si="34"/>
        <v/>
      </c>
      <c r="Q37" s="17" t="str">
        <f t="shared" si="35"/>
        <v/>
      </c>
      <c r="R37" s="17" t="str">
        <f t="shared" si="36"/>
        <v/>
      </c>
      <c r="S37" s="17" t="str">
        <f t="shared" si="37"/>
        <v/>
      </c>
      <c r="T37" s="17" t="str">
        <f t="shared" si="38"/>
        <v/>
      </c>
      <c r="U37" s="17">
        <f t="shared" si="39"/>
        <v>5.5999999999999994E-2</v>
      </c>
      <c r="V37" s="17" t="str">
        <f t="shared" si="40"/>
        <v/>
      </c>
    </row>
    <row r="38" spans="3:23" x14ac:dyDescent="0.25">
      <c r="I38" s="21" t="s">
        <v>25</v>
      </c>
      <c r="J38" s="21">
        <f>SUM(J2:J37)</f>
        <v>16604016.821</v>
      </c>
      <c r="K38" s="20">
        <f>J38/6</f>
        <v>2767336.1368333334</v>
      </c>
      <c r="M38" s="17"/>
      <c r="N38" s="17"/>
      <c r="O38" s="17"/>
      <c r="P38" s="17">
        <f t="shared" ref="P38:V38" si="43">SUM(P2:P37)</f>
        <v>13.810500000000001</v>
      </c>
      <c r="Q38" s="17">
        <f t="shared" si="43"/>
        <v>2250.5620000000004</v>
      </c>
      <c r="R38" s="17">
        <f t="shared" si="43"/>
        <v>28.274999999999999</v>
      </c>
      <c r="S38" s="17">
        <f t="shared" si="43"/>
        <v>167.3014</v>
      </c>
      <c r="T38" s="17">
        <f t="shared" si="43"/>
        <v>160.16</v>
      </c>
      <c r="U38" s="17">
        <f t="shared" si="43"/>
        <v>379.02047999999996</v>
      </c>
      <c r="V38" s="17">
        <f t="shared" si="43"/>
        <v>1744.8754260000001</v>
      </c>
      <c r="W38" s="17"/>
    </row>
    <row r="39" spans="3:23" x14ac:dyDescent="0.25">
      <c r="M39" s="17"/>
      <c r="N39" s="17"/>
      <c r="O39" s="17"/>
      <c r="P39" s="17">
        <f t="shared" ref="P39:V39" si="44">P38*3500</f>
        <v>48336.750000000007</v>
      </c>
      <c r="Q39" s="17">
        <f t="shared" si="44"/>
        <v>7876967.0000000009</v>
      </c>
      <c r="R39" s="17">
        <f t="shared" si="44"/>
        <v>98962.5</v>
      </c>
      <c r="S39" s="17">
        <f t="shared" si="44"/>
        <v>585554.9</v>
      </c>
      <c r="T39" s="17">
        <f t="shared" si="44"/>
        <v>560560</v>
      </c>
      <c r="U39" s="17">
        <f t="shared" si="44"/>
        <v>1326571.68</v>
      </c>
      <c r="V39" s="17">
        <f t="shared" si="44"/>
        <v>6107063.9910000004</v>
      </c>
      <c r="W39" s="22">
        <f>SUM(P39:V39)</f>
        <v>16604016.821</v>
      </c>
    </row>
    <row r="41" spans="3:23" hidden="1" x14ac:dyDescent="0.25"/>
    <row r="42" spans="3:23" hidden="1" x14ac:dyDescent="0.25"/>
    <row r="43" spans="3:23" hidden="1" x14ac:dyDescent="0.25">
      <c r="T43" s="2"/>
      <c r="U43" s="2"/>
    </row>
    <row r="44" spans="3:23" hidden="1" x14ac:dyDescent="0.25"/>
    <row r="45" spans="3:23" hidden="1" x14ac:dyDescent="0.25"/>
    <row r="46" spans="3:23" hidden="1" x14ac:dyDescent="0.25"/>
    <row r="47" spans="3:23" hidden="1" x14ac:dyDescent="0.25"/>
    <row r="48" spans="3:23" hidden="1" x14ac:dyDescent="0.25"/>
    <row r="49" spans="13:23" hidden="1" x14ac:dyDescent="0.25"/>
    <row r="50" spans="13:23" hidden="1" x14ac:dyDescent="0.25"/>
    <row r="51" spans="13:23" hidden="1" x14ac:dyDescent="0.25"/>
    <row r="52" spans="13:23" hidden="1" x14ac:dyDescent="0.25"/>
    <row r="53" spans="13:23" hidden="1" x14ac:dyDescent="0.25"/>
    <row r="54" spans="13:23" hidden="1" x14ac:dyDescent="0.25"/>
    <row r="57" spans="13:23" x14ac:dyDescent="0.25">
      <c r="M57" s="28">
        <v>1</v>
      </c>
      <c r="N57" s="5"/>
      <c r="O57" s="5"/>
      <c r="P57" s="5"/>
      <c r="Q57" s="5" t="s">
        <v>28</v>
      </c>
      <c r="R57" s="5"/>
      <c r="S57" s="5"/>
      <c r="T57" s="5"/>
      <c r="U57" s="5"/>
      <c r="V57" s="5"/>
      <c r="W57" s="28">
        <f>COUNTA(P57:V63)</f>
        <v>6</v>
      </c>
    </row>
    <row r="58" spans="13:23" x14ac:dyDescent="0.25">
      <c r="M58" s="29"/>
      <c r="N58" s="8"/>
      <c r="O58" s="8"/>
      <c r="P58" s="8"/>
      <c r="Q58" s="8" t="s">
        <v>29</v>
      </c>
      <c r="R58" s="8"/>
      <c r="S58" s="8"/>
      <c r="T58" s="8"/>
      <c r="U58" s="8"/>
      <c r="V58" s="8"/>
      <c r="W58" s="29"/>
    </row>
    <row r="59" spans="13:23" x14ac:dyDescent="0.25">
      <c r="M59" s="29"/>
      <c r="N59" s="8"/>
      <c r="O59" s="8"/>
      <c r="P59" s="8"/>
      <c r="Q59" s="8" t="s">
        <v>30</v>
      </c>
      <c r="R59" s="8"/>
      <c r="S59" s="8"/>
      <c r="T59" s="8"/>
      <c r="U59" s="8"/>
      <c r="V59" s="8"/>
      <c r="W59" s="29"/>
    </row>
    <row r="60" spans="13:23" x14ac:dyDescent="0.25">
      <c r="M60" s="29"/>
      <c r="N60" s="8"/>
      <c r="O60" s="8"/>
      <c r="P60" s="8"/>
      <c r="Q60" s="8" t="s">
        <v>31</v>
      </c>
      <c r="R60" s="8"/>
      <c r="S60" s="8"/>
      <c r="T60" s="8"/>
      <c r="U60" s="8"/>
      <c r="V60" s="8"/>
      <c r="W60" s="29"/>
    </row>
    <row r="61" spans="13:23" x14ac:dyDescent="0.25">
      <c r="M61" s="29"/>
      <c r="N61" s="8"/>
      <c r="O61" s="8"/>
      <c r="P61" s="8"/>
      <c r="Q61" s="8" t="s">
        <v>32</v>
      </c>
      <c r="R61" s="8"/>
      <c r="S61" s="8"/>
      <c r="T61" s="8"/>
      <c r="U61" s="8"/>
      <c r="V61" s="8"/>
      <c r="W61" s="29"/>
    </row>
    <row r="62" spans="13:23" x14ac:dyDescent="0.25">
      <c r="M62" s="29"/>
      <c r="N62" s="8"/>
      <c r="O62" s="8"/>
      <c r="P62" s="8"/>
      <c r="Q62" s="8" t="s">
        <v>35</v>
      </c>
      <c r="R62" s="8"/>
      <c r="S62" s="8"/>
      <c r="T62" s="8"/>
      <c r="U62" s="8"/>
      <c r="V62" s="8"/>
      <c r="W62" s="29"/>
    </row>
    <row r="63" spans="13:23" x14ac:dyDescent="0.25">
      <c r="M63" s="30"/>
      <c r="N63" s="15"/>
      <c r="O63" s="15"/>
      <c r="P63" s="15"/>
      <c r="Q63" s="15"/>
      <c r="R63" s="15"/>
      <c r="S63" s="15"/>
      <c r="T63" s="15"/>
      <c r="U63" s="15"/>
      <c r="V63" s="15"/>
      <c r="W63" s="30"/>
    </row>
    <row r="64" spans="13:23" x14ac:dyDescent="0.25">
      <c r="M64" s="28">
        <v>2</v>
      </c>
      <c r="N64" s="5"/>
      <c r="O64" s="5"/>
      <c r="P64" s="5"/>
      <c r="Q64" s="5" t="s">
        <v>28</v>
      </c>
      <c r="R64" s="5"/>
      <c r="S64" s="5"/>
      <c r="T64" s="5"/>
      <c r="U64" s="5"/>
      <c r="V64" s="5"/>
      <c r="W64" s="28">
        <f>COUNTA(P64:V70)</f>
        <v>6</v>
      </c>
    </row>
    <row r="65" spans="13:23" x14ac:dyDescent="0.25">
      <c r="M65" s="29"/>
      <c r="N65" s="8"/>
      <c r="O65" s="8"/>
      <c r="P65" s="8"/>
      <c r="Q65" s="8" t="s">
        <v>29</v>
      </c>
      <c r="R65" s="8"/>
      <c r="S65" s="8"/>
      <c r="T65" s="8"/>
      <c r="U65" s="8"/>
      <c r="V65" s="8"/>
      <c r="W65" s="29"/>
    </row>
    <row r="66" spans="13:23" x14ac:dyDescent="0.25">
      <c r="M66" s="29"/>
      <c r="N66" s="8"/>
      <c r="O66" s="8"/>
      <c r="P66" s="8"/>
      <c r="Q66" s="8" t="s">
        <v>30</v>
      </c>
      <c r="R66" s="8"/>
      <c r="S66" s="8"/>
      <c r="T66" s="8"/>
      <c r="U66" s="8"/>
      <c r="V66" s="8"/>
      <c r="W66" s="29"/>
    </row>
    <row r="67" spans="13:23" x14ac:dyDescent="0.25">
      <c r="M67" s="29"/>
      <c r="N67" s="8"/>
      <c r="O67" s="8"/>
      <c r="P67" s="8"/>
      <c r="Q67" s="8" t="s">
        <v>31</v>
      </c>
      <c r="R67" s="8"/>
      <c r="S67" s="8"/>
      <c r="T67" s="8"/>
      <c r="U67" s="8"/>
      <c r="V67" s="8"/>
      <c r="W67" s="29"/>
    </row>
    <row r="68" spans="13:23" x14ac:dyDescent="0.25">
      <c r="M68" s="29"/>
      <c r="N68" s="8"/>
      <c r="O68" s="8"/>
      <c r="P68" s="8"/>
      <c r="Q68" s="8" t="s">
        <v>32</v>
      </c>
      <c r="R68" s="8"/>
      <c r="S68" s="8"/>
      <c r="T68" s="8"/>
      <c r="U68" s="8"/>
      <c r="V68" s="8"/>
      <c r="W68" s="29"/>
    </row>
    <row r="69" spans="13:23" x14ac:dyDescent="0.25">
      <c r="M69" s="29"/>
      <c r="N69" s="8"/>
      <c r="O69" s="8"/>
      <c r="P69" s="8"/>
      <c r="Q69" s="8" t="s">
        <v>35</v>
      </c>
      <c r="R69" s="8"/>
      <c r="S69" s="8"/>
      <c r="T69" s="8"/>
      <c r="U69" s="8"/>
      <c r="V69" s="8"/>
      <c r="W69" s="29"/>
    </row>
    <row r="70" spans="13:23" x14ac:dyDescent="0.25">
      <c r="M70" s="30"/>
      <c r="N70" s="15"/>
      <c r="O70" s="15"/>
      <c r="P70" s="15"/>
      <c r="Q70" s="15"/>
      <c r="R70" s="15"/>
      <c r="S70" s="15"/>
      <c r="T70" s="15"/>
      <c r="U70" s="15"/>
      <c r="V70" s="15"/>
      <c r="W70" s="30"/>
    </row>
    <row r="71" spans="13:23" x14ac:dyDescent="0.25">
      <c r="M71" s="31">
        <v>3</v>
      </c>
      <c r="N71" s="25"/>
      <c r="O71" s="25"/>
      <c r="P71" s="25"/>
      <c r="Q71" s="25"/>
      <c r="R71" s="25"/>
      <c r="S71" s="25"/>
      <c r="T71" s="25"/>
      <c r="U71" s="25"/>
      <c r="V71" s="25"/>
      <c r="W71" s="31">
        <f t="shared" ref="W71" si="45">COUNTA(P71:V77)</f>
        <v>0</v>
      </c>
    </row>
    <row r="72" spans="13:23" x14ac:dyDescent="0.25">
      <c r="M72" s="32"/>
      <c r="N72" s="26"/>
      <c r="O72" s="26"/>
      <c r="P72" s="26"/>
      <c r="Q72" s="26"/>
      <c r="R72" s="26"/>
      <c r="S72" s="26"/>
      <c r="T72" s="26"/>
      <c r="U72" s="26"/>
      <c r="V72" s="26"/>
      <c r="W72" s="32"/>
    </row>
    <row r="73" spans="13:23" x14ac:dyDescent="0.25">
      <c r="M73" s="32"/>
      <c r="N73" s="26"/>
      <c r="O73" s="26"/>
      <c r="P73" s="26"/>
      <c r="Q73" s="26"/>
      <c r="R73" s="26"/>
      <c r="S73" s="26"/>
      <c r="T73" s="26"/>
      <c r="U73" s="26"/>
      <c r="V73" s="26"/>
      <c r="W73" s="32"/>
    </row>
    <row r="74" spans="13:23" x14ac:dyDescent="0.25">
      <c r="M74" s="32"/>
      <c r="N74" s="26"/>
      <c r="O74" s="26"/>
      <c r="P74" s="26"/>
      <c r="Q74" s="26"/>
      <c r="R74" s="26"/>
      <c r="S74" s="26"/>
      <c r="T74" s="26"/>
      <c r="U74" s="26"/>
      <c r="V74" s="26"/>
      <c r="W74" s="32"/>
    </row>
    <row r="75" spans="13:23" x14ac:dyDescent="0.25">
      <c r="M75" s="32"/>
      <c r="N75" s="26"/>
      <c r="O75" s="26"/>
      <c r="P75" s="26"/>
      <c r="Q75" s="26"/>
      <c r="R75" s="26"/>
      <c r="S75" s="26"/>
      <c r="T75" s="26"/>
      <c r="U75" s="26"/>
      <c r="V75" s="26"/>
      <c r="W75" s="32"/>
    </row>
    <row r="76" spans="13:23" x14ac:dyDescent="0.25">
      <c r="M76" s="32"/>
      <c r="N76" s="26"/>
      <c r="O76" s="26"/>
      <c r="P76" s="26"/>
      <c r="Q76" s="26"/>
      <c r="R76" s="26"/>
      <c r="S76" s="26"/>
      <c r="T76" s="26"/>
      <c r="U76" s="26"/>
      <c r="V76" s="26"/>
      <c r="W76" s="32"/>
    </row>
    <row r="77" spans="13:23" x14ac:dyDescent="0.25">
      <c r="M77" s="33"/>
      <c r="N77" s="27"/>
      <c r="O77" s="27"/>
      <c r="P77" s="27"/>
      <c r="Q77" s="27"/>
      <c r="R77" s="27"/>
      <c r="S77" s="27"/>
      <c r="T77" s="27"/>
      <c r="U77" s="27"/>
      <c r="V77" s="27"/>
      <c r="W77" s="33"/>
    </row>
    <row r="78" spans="13:23" x14ac:dyDescent="0.25">
      <c r="M78" s="31">
        <v>4</v>
      </c>
      <c r="N78" s="25"/>
      <c r="O78" s="25"/>
      <c r="P78" s="25"/>
      <c r="Q78" s="25"/>
      <c r="R78" s="25"/>
      <c r="S78" s="25"/>
      <c r="T78" s="25"/>
      <c r="U78" s="25"/>
      <c r="V78" s="25"/>
      <c r="W78" s="31">
        <f t="shared" ref="W78" si="46">COUNTA(P78:V84)</f>
        <v>0</v>
      </c>
    </row>
    <row r="79" spans="13:23" x14ac:dyDescent="0.25">
      <c r="M79" s="32"/>
      <c r="N79" s="26"/>
      <c r="O79" s="26"/>
      <c r="P79" s="26"/>
      <c r="Q79" s="26"/>
      <c r="R79" s="26"/>
      <c r="S79" s="26"/>
      <c r="T79" s="26"/>
      <c r="U79" s="26"/>
      <c r="V79" s="26"/>
      <c r="W79" s="32"/>
    </row>
    <row r="80" spans="13:23" x14ac:dyDescent="0.25">
      <c r="M80" s="32"/>
      <c r="N80" s="26"/>
      <c r="O80" s="26"/>
      <c r="P80" s="26"/>
      <c r="Q80" s="26"/>
      <c r="R80" s="26"/>
      <c r="S80" s="26"/>
      <c r="T80" s="26"/>
      <c r="U80" s="26"/>
      <c r="V80" s="26"/>
      <c r="W80" s="32"/>
    </row>
    <row r="81" spans="13:23" x14ac:dyDescent="0.25">
      <c r="M81" s="32"/>
      <c r="N81" s="26"/>
      <c r="O81" s="26"/>
      <c r="P81" s="26"/>
      <c r="Q81" s="26"/>
      <c r="R81" s="26"/>
      <c r="S81" s="26"/>
      <c r="T81" s="26"/>
      <c r="U81" s="26"/>
      <c r="V81" s="26"/>
      <c r="W81" s="32"/>
    </row>
    <row r="82" spans="13:23" x14ac:dyDescent="0.25">
      <c r="M82" s="32"/>
      <c r="N82" s="26"/>
      <c r="O82" s="26"/>
      <c r="P82" s="26"/>
      <c r="Q82" s="26"/>
      <c r="R82" s="26"/>
      <c r="S82" s="26"/>
      <c r="T82" s="26"/>
      <c r="U82" s="26"/>
      <c r="V82" s="26"/>
      <c r="W82" s="32"/>
    </row>
    <row r="83" spans="13:23" x14ac:dyDescent="0.25">
      <c r="M83" s="32"/>
      <c r="N83" s="26"/>
      <c r="O83" s="26"/>
      <c r="P83" s="26"/>
      <c r="Q83" s="26"/>
      <c r="R83" s="26"/>
      <c r="S83" s="26"/>
      <c r="T83" s="26"/>
      <c r="U83" s="26"/>
      <c r="V83" s="26"/>
      <c r="W83" s="32"/>
    </row>
    <row r="84" spans="13:23" x14ac:dyDescent="0.25">
      <c r="M84" s="33"/>
      <c r="N84" s="27"/>
      <c r="O84" s="27"/>
      <c r="P84" s="27"/>
      <c r="Q84" s="27"/>
      <c r="R84" s="27"/>
      <c r="S84" s="27"/>
      <c r="T84" s="27"/>
      <c r="U84" s="27"/>
      <c r="V84" s="27"/>
      <c r="W84" s="33"/>
    </row>
    <row r="85" spans="13:23" x14ac:dyDescent="0.25">
      <c r="M85" s="28">
        <v>5</v>
      </c>
      <c r="N85" s="5"/>
      <c r="O85" s="5"/>
      <c r="P85" s="5"/>
      <c r="Q85" s="5"/>
      <c r="R85" s="5" t="s">
        <v>28</v>
      </c>
      <c r="S85" s="5"/>
      <c r="T85" s="5"/>
      <c r="U85" s="5"/>
      <c r="V85" s="5"/>
      <c r="W85" s="28">
        <f t="shared" ref="W85" si="47">COUNTA(P85:V91)</f>
        <v>6</v>
      </c>
    </row>
    <row r="86" spans="13:23" x14ac:dyDescent="0.25">
      <c r="M86" s="29"/>
      <c r="N86" s="8"/>
      <c r="O86" s="8"/>
      <c r="P86" s="8"/>
      <c r="Q86" s="8"/>
      <c r="R86" s="8" t="s">
        <v>29</v>
      </c>
      <c r="S86" s="8"/>
      <c r="T86" s="8"/>
      <c r="U86" s="8"/>
      <c r="V86" s="8"/>
      <c r="W86" s="29"/>
    </row>
    <row r="87" spans="13:23" x14ac:dyDescent="0.25">
      <c r="M87" s="29"/>
      <c r="N87" s="8"/>
      <c r="O87" s="8"/>
      <c r="P87" s="8"/>
      <c r="Q87" s="8"/>
      <c r="R87" s="8" t="s">
        <v>30</v>
      </c>
      <c r="S87" s="8"/>
      <c r="T87" s="8"/>
      <c r="U87" s="8"/>
      <c r="V87" s="8"/>
      <c r="W87" s="29"/>
    </row>
    <row r="88" spans="13:23" x14ac:dyDescent="0.25">
      <c r="M88" s="29"/>
      <c r="N88" s="8"/>
      <c r="O88" s="8"/>
      <c r="P88" s="8"/>
      <c r="Q88" s="8"/>
      <c r="R88" s="8" t="s">
        <v>31</v>
      </c>
      <c r="S88" s="8"/>
      <c r="T88" s="8"/>
      <c r="U88" s="8"/>
      <c r="V88" s="8"/>
      <c r="W88" s="29"/>
    </row>
    <row r="89" spans="13:23" x14ac:dyDescent="0.25">
      <c r="M89" s="29"/>
      <c r="N89" s="8"/>
      <c r="O89" s="8"/>
      <c r="P89" s="8"/>
      <c r="Q89" s="8"/>
      <c r="R89" s="8" t="s">
        <v>32</v>
      </c>
      <c r="S89" s="8"/>
      <c r="T89" s="8"/>
      <c r="U89" s="8"/>
      <c r="V89" s="8"/>
      <c r="W89" s="29"/>
    </row>
    <row r="90" spans="13:23" x14ac:dyDescent="0.25">
      <c r="M90" s="29"/>
      <c r="N90" s="8"/>
      <c r="O90" s="8"/>
      <c r="P90" s="8"/>
      <c r="Q90" s="8"/>
      <c r="R90" s="8" t="s">
        <v>35</v>
      </c>
      <c r="S90" s="8"/>
      <c r="T90" s="8"/>
      <c r="U90" s="8"/>
      <c r="V90" s="8"/>
      <c r="W90" s="29"/>
    </row>
    <row r="91" spans="13:23" x14ac:dyDescent="0.25">
      <c r="M91" s="30"/>
      <c r="N91" s="15"/>
      <c r="O91" s="15"/>
      <c r="P91" s="15"/>
      <c r="Q91" s="15"/>
      <c r="R91" s="15"/>
      <c r="S91" s="15"/>
      <c r="T91" s="15"/>
      <c r="U91" s="15"/>
      <c r="V91" s="15"/>
      <c r="W91" s="30"/>
    </row>
    <row r="92" spans="13:23" x14ac:dyDescent="0.25">
      <c r="M92" s="28">
        <v>6</v>
      </c>
      <c r="N92" s="5"/>
      <c r="O92" s="5"/>
      <c r="P92" s="5"/>
      <c r="Q92" s="5"/>
      <c r="R92" s="5"/>
      <c r="S92" s="5"/>
      <c r="T92" s="5"/>
      <c r="U92" s="5"/>
      <c r="V92" s="5" t="s">
        <v>28</v>
      </c>
      <c r="W92" s="28">
        <f t="shared" ref="W92" si="48">COUNTA(P92:V98)</f>
        <v>6</v>
      </c>
    </row>
    <row r="93" spans="13:23" x14ac:dyDescent="0.25">
      <c r="M93" s="29"/>
      <c r="N93" s="8"/>
      <c r="O93" s="8"/>
      <c r="P93" s="8"/>
      <c r="Q93" s="8"/>
      <c r="R93" s="8"/>
      <c r="S93" s="8"/>
      <c r="T93" s="8"/>
      <c r="U93" s="8"/>
      <c r="V93" s="8" t="s">
        <v>29</v>
      </c>
      <c r="W93" s="29"/>
    </row>
    <row r="94" spans="13:23" x14ac:dyDescent="0.25">
      <c r="M94" s="29"/>
      <c r="N94" s="8"/>
      <c r="O94" s="8"/>
      <c r="P94" s="8"/>
      <c r="Q94" s="8"/>
      <c r="R94" s="8"/>
      <c r="S94" s="8"/>
      <c r="T94" s="8"/>
      <c r="U94" s="8"/>
      <c r="V94" s="8" t="s">
        <v>30</v>
      </c>
      <c r="W94" s="29"/>
    </row>
    <row r="95" spans="13:23" x14ac:dyDescent="0.25">
      <c r="M95" s="29"/>
      <c r="N95" s="8"/>
      <c r="O95" s="8"/>
      <c r="P95" s="8"/>
      <c r="Q95" s="8"/>
      <c r="R95" s="8"/>
      <c r="S95" s="8"/>
      <c r="T95" s="8"/>
      <c r="U95" s="8"/>
      <c r="V95" s="8" t="s">
        <v>31</v>
      </c>
      <c r="W95" s="29"/>
    </row>
    <row r="96" spans="13:23" x14ac:dyDescent="0.25">
      <c r="M96" s="29"/>
      <c r="N96" s="8"/>
      <c r="O96" s="8"/>
      <c r="P96" s="8"/>
      <c r="Q96" s="8"/>
      <c r="R96" s="8"/>
      <c r="S96" s="8"/>
      <c r="T96" s="8"/>
      <c r="U96" s="8"/>
      <c r="V96" s="8" t="s">
        <v>32</v>
      </c>
      <c r="W96" s="29"/>
    </row>
    <row r="97" spans="13:23" x14ac:dyDescent="0.25">
      <c r="M97" s="29"/>
      <c r="N97" s="8"/>
      <c r="O97" s="8"/>
      <c r="P97" s="8"/>
      <c r="Q97" s="8"/>
      <c r="R97" s="8"/>
      <c r="S97" s="8"/>
      <c r="T97" s="8"/>
      <c r="U97" s="8"/>
      <c r="V97" s="8" t="s">
        <v>35</v>
      </c>
      <c r="W97" s="29"/>
    </row>
    <row r="98" spans="13:23" x14ac:dyDescent="0.25">
      <c r="M98" s="30"/>
      <c r="N98" s="15"/>
      <c r="O98" s="15"/>
      <c r="P98" s="15"/>
      <c r="Q98" s="15"/>
      <c r="R98" s="15"/>
      <c r="S98" s="15"/>
      <c r="T98" s="15"/>
      <c r="U98" s="15"/>
      <c r="V98" s="15"/>
      <c r="W98" s="30"/>
    </row>
    <row r="99" spans="13:23" x14ac:dyDescent="0.25">
      <c r="M99" s="28">
        <v>7</v>
      </c>
      <c r="N99" s="5"/>
      <c r="O99" s="5"/>
      <c r="P99" s="5"/>
      <c r="Q99" s="5"/>
      <c r="R99" s="5"/>
      <c r="S99" s="5"/>
      <c r="T99" s="5"/>
      <c r="U99" s="5"/>
      <c r="V99" s="5" t="s">
        <v>28</v>
      </c>
      <c r="W99" s="28">
        <f t="shared" ref="W99" si="49">COUNTA(P99:V105)</f>
        <v>6</v>
      </c>
    </row>
    <row r="100" spans="13:23" x14ac:dyDescent="0.25">
      <c r="M100" s="29"/>
      <c r="N100" s="8"/>
      <c r="O100" s="8"/>
      <c r="P100" s="8"/>
      <c r="Q100" s="8"/>
      <c r="R100" s="8"/>
      <c r="S100" s="8"/>
      <c r="T100" s="8"/>
      <c r="U100" s="8"/>
      <c r="V100" s="8" t="s">
        <v>29</v>
      </c>
      <c r="W100" s="29"/>
    </row>
    <row r="101" spans="13:23" x14ac:dyDescent="0.25">
      <c r="M101" s="29"/>
      <c r="N101" s="8"/>
      <c r="O101" s="8"/>
      <c r="P101" s="8"/>
      <c r="Q101" s="8"/>
      <c r="R101" s="8"/>
      <c r="S101" s="8"/>
      <c r="T101" s="8"/>
      <c r="U101" s="8"/>
      <c r="V101" s="8" t="s">
        <v>30</v>
      </c>
      <c r="W101" s="29"/>
    </row>
    <row r="102" spans="13:23" x14ac:dyDescent="0.25">
      <c r="M102" s="29"/>
      <c r="N102" s="8"/>
      <c r="O102" s="8"/>
      <c r="P102" s="8"/>
      <c r="Q102" s="8"/>
      <c r="R102" s="8"/>
      <c r="S102" s="8"/>
      <c r="T102" s="8"/>
      <c r="U102" s="8"/>
      <c r="V102" s="8" t="s">
        <v>31</v>
      </c>
      <c r="W102" s="29"/>
    </row>
    <row r="103" spans="13:23" x14ac:dyDescent="0.25">
      <c r="M103" s="29"/>
      <c r="N103" s="8"/>
      <c r="O103" s="8"/>
      <c r="P103" s="8"/>
      <c r="Q103" s="8"/>
      <c r="R103" s="8"/>
      <c r="S103" s="8"/>
      <c r="T103" s="8"/>
      <c r="U103" s="8"/>
      <c r="V103" s="8" t="s">
        <v>32</v>
      </c>
      <c r="W103" s="29"/>
    </row>
    <row r="104" spans="13:23" x14ac:dyDescent="0.25">
      <c r="M104" s="29"/>
      <c r="N104" s="8"/>
      <c r="O104" s="8"/>
      <c r="P104" s="8"/>
      <c r="Q104" s="8"/>
      <c r="R104" s="8"/>
      <c r="S104" s="8"/>
      <c r="T104" s="8"/>
      <c r="U104" s="8"/>
      <c r="V104" s="8" t="s">
        <v>35</v>
      </c>
      <c r="W104" s="29"/>
    </row>
    <row r="105" spans="13:23" x14ac:dyDescent="0.25">
      <c r="M105" s="30"/>
      <c r="N105" s="15"/>
      <c r="O105" s="15"/>
      <c r="P105" s="15"/>
      <c r="Q105" s="15"/>
      <c r="R105" s="15"/>
      <c r="S105" s="15"/>
      <c r="T105" s="15"/>
      <c r="U105" s="15"/>
      <c r="V105" s="15"/>
      <c r="W105" s="30"/>
    </row>
    <row r="106" spans="13:23" x14ac:dyDescent="0.25">
      <c r="M106" s="28">
        <v>8</v>
      </c>
      <c r="N106" s="5"/>
      <c r="O106" s="5"/>
      <c r="P106" s="5"/>
      <c r="Q106" s="5" t="s">
        <v>28</v>
      </c>
      <c r="R106" s="5"/>
      <c r="S106" s="5"/>
      <c r="T106" s="5"/>
      <c r="U106" s="5"/>
      <c r="V106" s="5"/>
      <c r="W106" s="28">
        <f t="shared" ref="W106" si="50">COUNTA(P106:V112)</f>
        <v>7</v>
      </c>
    </row>
    <row r="107" spans="13:23" x14ac:dyDescent="0.25">
      <c r="M107" s="29"/>
      <c r="N107" s="8"/>
      <c r="O107" s="8"/>
      <c r="P107" s="8"/>
      <c r="Q107" s="8" t="s">
        <v>29</v>
      </c>
      <c r="R107" s="8"/>
      <c r="S107" s="8"/>
      <c r="T107" s="8"/>
      <c r="U107" s="8"/>
      <c r="V107" s="8"/>
      <c r="W107" s="29"/>
    </row>
    <row r="108" spans="13:23" x14ac:dyDescent="0.25">
      <c r="M108" s="29"/>
      <c r="N108" s="8"/>
      <c r="O108" s="8"/>
      <c r="P108" s="8"/>
      <c r="Q108" s="8" t="s">
        <v>30</v>
      </c>
      <c r="R108" s="8"/>
      <c r="S108" s="8"/>
      <c r="T108" s="8"/>
      <c r="U108" s="8"/>
      <c r="V108" s="8"/>
      <c r="W108" s="29"/>
    </row>
    <row r="109" spans="13:23" x14ac:dyDescent="0.25">
      <c r="M109" s="29"/>
      <c r="N109" s="8"/>
      <c r="O109" s="8"/>
      <c r="P109" s="8"/>
      <c r="Q109" s="8" t="s">
        <v>31</v>
      </c>
      <c r="R109" s="8"/>
      <c r="S109" s="8"/>
      <c r="T109" s="8"/>
      <c r="U109" s="8"/>
      <c r="V109" s="8"/>
      <c r="W109" s="29"/>
    </row>
    <row r="110" spans="13:23" x14ac:dyDescent="0.25">
      <c r="M110" s="29"/>
      <c r="N110" s="8"/>
      <c r="O110" s="8"/>
      <c r="P110" s="8"/>
      <c r="Q110" s="8" t="s">
        <v>32</v>
      </c>
      <c r="R110" s="8"/>
      <c r="S110" s="8"/>
      <c r="T110" s="8"/>
      <c r="U110" s="8"/>
      <c r="V110" s="8"/>
      <c r="W110" s="29"/>
    </row>
    <row r="111" spans="13:23" x14ac:dyDescent="0.25">
      <c r="M111" s="29"/>
      <c r="N111" s="8"/>
      <c r="O111" s="8"/>
      <c r="P111" s="8"/>
      <c r="Q111" s="8" t="s">
        <v>35</v>
      </c>
      <c r="R111" s="8"/>
      <c r="S111" s="8"/>
      <c r="T111" s="8"/>
      <c r="U111" s="8"/>
      <c r="V111" s="8"/>
      <c r="W111" s="29"/>
    </row>
    <row r="112" spans="13:23" x14ac:dyDescent="0.25">
      <c r="M112" s="30"/>
      <c r="N112" s="15"/>
      <c r="O112" s="15"/>
      <c r="P112" s="15"/>
      <c r="Q112" s="15" t="s">
        <v>38</v>
      </c>
      <c r="R112" s="15"/>
      <c r="S112" s="15"/>
      <c r="T112" s="15"/>
      <c r="U112" s="15"/>
      <c r="V112" s="15"/>
      <c r="W112" s="30"/>
    </row>
    <row r="113" spans="13:23" x14ac:dyDescent="0.25">
      <c r="M113" s="31">
        <v>9</v>
      </c>
      <c r="N113" s="25"/>
      <c r="O113" s="25"/>
      <c r="P113" s="25"/>
      <c r="Q113" s="25"/>
      <c r="R113" s="25"/>
      <c r="S113" s="25"/>
      <c r="T113" s="25"/>
      <c r="U113" s="25"/>
      <c r="V113" s="25"/>
      <c r="W113" s="31">
        <f t="shared" ref="W113" si="51">COUNTA(P113:V119)</f>
        <v>0</v>
      </c>
    </row>
    <row r="114" spans="13:23" x14ac:dyDescent="0.25">
      <c r="M114" s="32"/>
      <c r="N114" s="26"/>
      <c r="O114" s="26"/>
      <c r="P114" s="26"/>
      <c r="Q114" s="26"/>
      <c r="R114" s="26"/>
      <c r="S114" s="26"/>
      <c r="T114" s="26"/>
      <c r="U114" s="26"/>
      <c r="V114" s="26"/>
      <c r="W114" s="32"/>
    </row>
    <row r="115" spans="13:23" x14ac:dyDescent="0.25">
      <c r="M115" s="32"/>
      <c r="N115" s="26"/>
      <c r="O115" s="26"/>
      <c r="P115" s="26"/>
      <c r="Q115" s="26"/>
      <c r="R115" s="26"/>
      <c r="S115" s="26"/>
      <c r="T115" s="26"/>
      <c r="U115" s="26"/>
      <c r="V115" s="26"/>
      <c r="W115" s="32"/>
    </row>
    <row r="116" spans="13:23" x14ac:dyDescent="0.25">
      <c r="M116" s="32"/>
      <c r="N116" s="26"/>
      <c r="O116" s="26"/>
      <c r="P116" s="26"/>
      <c r="Q116" s="26"/>
      <c r="R116" s="26"/>
      <c r="S116" s="26"/>
      <c r="T116" s="26"/>
      <c r="U116" s="26"/>
      <c r="V116" s="26"/>
      <c r="W116" s="32"/>
    </row>
    <row r="117" spans="13:23" x14ac:dyDescent="0.25">
      <c r="M117" s="32"/>
      <c r="N117" s="26"/>
      <c r="O117" s="26"/>
      <c r="P117" s="26"/>
      <c r="Q117" s="26"/>
      <c r="R117" s="26"/>
      <c r="S117" s="26"/>
      <c r="T117" s="26"/>
      <c r="U117" s="26"/>
      <c r="V117" s="26"/>
      <c r="W117" s="32"/>
    </row>
    <row r="118" spans="13:23" x14ac:dyDescent="0.25">
      <c r="M118" s="32"/>
      <c r="N118" s="26"/>
      <c r="O118" s="26"/>
      <c r="P118" s="26"/>
      <c r="Q118" s="26"/>
      <c r="R118" s="26"/>
      <c r="S118" s="26"/>
      <c r="T118" s="26"/>
      <c r="U118" s="26"/>
      <c r="V118" s="26"/>
      <c r="W118" s="32"/>
    </row>
    <row r="119" spans="13:23" x14ac:dyDescent="0.25">
      <c r="M119" s="33"/>
      <c r="N119" s="27"/>
      <c r="O119" s="27"/>
      <c r="P119" s="27"/>
      <c r="Q119" s="27"/>
      <c r="R119" s="27"/>
      <c r="S119" s="27"/>
      <c r="T119" s="27"/>
      <c r="U119" s="27"/>
      <c r="V119" s="27"/>
      <c r="W119" s="33"/>
    </row>
    <row r="120" spans="13:23" x14ac:dyDescent="0.25">
      <c r="M120" s="31">
        <v>10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31">
        <f t="shared" ref="W120" si="52">COUNTA(P120:V126)</f>
        <v>0</v>
      </c>
    </row>
    <row r="121" spans="13:23" x14ac:dyDescent="0.25">
      <c r="M121" s="32"/>
      <c r="N121" s="26"/>
      <c r="O121" s="26"/>
      <c r="P121" s="26"/>
      <c r="Q121" s="26"/>
      <c r="R121" s="26"/>
      <c r="S121" s="26"/>
      <c r="T121" s="26"/>
      <c r="U121" s="26"/>
      <c r="V121" s="26"/>
      <c r="W121" s="32"/>
    </row>
    <row r="122" spans="13:23" x14ac:dyDescent="0.25">
      <c r="M122" s="32"/>
      <c r="N122" s="26"/>
      <c r="O122" s="26"/>
      <c r="P122" s="26"/>
      <c r="Q122" s="26"/>
      <c r="R122" s="26"/>
      <c r="S122" s="26"/>
      <c r="T122" s="26"/>
      <c r="U122" s="26"/>
      <c r="V122" s="26"/>
      <c r="W122" s="32"/>
    </row>
    <row r="123" spans="13:23" x14ac:dyDescent="0.25">
      <c r="M123" s="32"/>
      <c r="N123" s="26"/>
      <c r="O123" s="26"/>
      <c r="P123" s="26"/>
      <c r="Q123" s="26"/>
      <c r="R123" s="26"/>
      <c r="S123" s="26"/>
      <c r="T123" s="26"/>
      <c r="U123" s="26"/>
      <c r="V123" s="26"/>
      <c r="W123" s="32"/>
    </row>
    <row r="124" spans="13:23" x14ac:dyDescent="0.25">
      <c r="M124" s="32"/>
      <c r="N124" s="26"/>
      <c r="O124" s="26"/>
      <c r="P124" s="26"/>
      <c r="Q124" s="26"/>
      <c r="R124" s="26"/>
      <c r="S124" s="26"/>
      <c r="T124" s="26"/>
      <c r="U124" s="26"/>
      <c r="V124" s="26"/>
      <c r="W124" s="32"/>
    </row>
    <row r="125" spans="13:23" x14ac:dyDescent="0.25">
      <c r="M125" s="32"/>
      <c r="N125" s="26"/>
      <c r="O125" s="26"/>
      <c r="P125" s="26"/>
      <c r="Q125" s="26"/>
      <c r="R125" s="26"/>
      <c r="S125" s="26"/>
      <c r="T125" s="26"/>
      <c r="U125" s="26"/>
      <c r="V125" s="26"/>
      <c r="W125" s="32"/>
    </row>
    <row r="126" spans="13:23" x14ac:dyDescent="0.25">
      <c r="M126" s="33"/>
      <c r="N126" s="27"/>
      <c r="O126" s="27"/>
      <c r="P126" s="27"/>
      <c r="Q126" s="27"/>
      <c r="R126" s="27"/>
      <c r="S126" s="27"/>
      <c r="T126" s="27"/>
      <c r="U126" s="27"/>
      <c r="V126" s="27"/>
      <c r="W126" s="33"/>
    </row>
    <row r="127" spans="13:23" x14ac:dyDescent="0.25">
      <c r="M127" s="31">
        <v>11</v>
      </c>
      <c r="N127" s="25"/>
      <c r="O127" s="25"/>
      <c r="P127" s="25"/>
      <c r="Q127" s="25"/>
      <c r="R127" s="25"/>
      <c r="S127" s="25"/>
      <c r="T127" s="25"/>
      <c r="U127" s="25"/>
      <c r="V127" s="25"/>
      <c r="W127" s="31">
        <f t="shared" ref="W127" si="53">COUNTA(P127:V133)</f>
        <v>0</v>
      </c>
    </row>
    <row r="128" spans="13:23" x14ac:dyDescent="0.25">
      <c r="M128" s="32"/>
      <c r="N128" s="26"/>
      <c r="O128" s="26"/>
      <c r="P128" s="26"/>
      <c r="Q128" s="26"/>
      <c r="R128" s="26"/>
      <c r="S128" s="26"/>
      <c r="T128" s="26"/>
      <c r="U128" s="26"/>
      <c r="V128" s="26"/>
      <c r="W128" s="32"/>
    </row>
    <row r="129" spans="13:23" x14ac:dyDescent="0.25">
      <c r="M129" s="32"/>
      <c r="N129" s="26"/>
      <c r="O129" s="26"/>
      <c r="P129" s="26"/>
      <c r="Q129" s="26"/>
      <c r="R129" s="26"/>
      <c r="S129" s="26"/>
      <c r="T129" s="26"/>
      <c r="U129" s="26"/>
      <c r="V129" s="26"/>
      <c r="W129" s="32"/>
    </row>
    <row r="130" spans="13:23" x14ac:dyDescent="0.25">
      <c r="M130" s="32"/>
      <c r="N130" s="26"/>
      <c r="O130" s="26"/>
      <c r="P130" s="26"/>
      <c r="Q130" s="26"/>
      <c r="R130" s="26"/>
      <c r="S130" s="26"/>
      <c r="T130" s="26"/>
      <c r="U130" s="26"/>
      <c r="V130" s="26"/>
      <c r="W130" s="32"/>
    </row>
    <row r="131" spans="13:23" x14ac:dyDescent="0.25">
      <c r="M131" s="32"/>
      <c r="N131" s="26"/>
      <c r="O131" s="26"/>
      <c r="P131" s="26"/>
      <c r="Q131" s="26"/>
      <c r="R131" s="26"/>
      <c r="S131" s="26"/>
      <c r="T131" s="26"/>
      <c r="U131" s="26"/>
      <c r="V131" s="26"/>
      <c r="W131" s="32"/>
    </row>
    <row r="132" spans="13:23" x14ac:dyDescent="0.25">
      <c r="M132" s="32"/>
      <c r="N132" s="26"/>
      <c r="O132" s="26"/>
      <c r="P132" s="26"/>
      <c r="Q132" s="26"/>
      <c r="R132" s="26"/>
      <c r="S132" s="26"/>
      <c r="T132" s="26"/>
      <c r="U132" s="26"/>
      <c r="V132" s="26"/>
      <c r="W132" s="32"/>
    </row>
    <row r="133" spans="13:23" x14ac:dyDescent="0.25">
      <c r="M133" s="33"/>
      <c r="N133" s="27"/>
      <c r="O133" s="27"/>
      <c r="P133" s="27"/>
      <c r="Q133" s="27"/>
      <c r="R133" s="27"/>
      <c r="S133" s="27"/>
      <c r="T133" s="27"/>
      <c r="U133" s="27"/>
      <c r="V133" s="27"/>
      <c r="W133" s="33"/>
    </row>
    <row r="134" spans="13:23" x14ac:dyDescent="0.25">
      <c r="M134" s="28">
        <v>12</v>
      </c>
      <c r="N134" s="5"/>
      <c r="O134" s="5"/>
      <c r="P134" s="5"/>
      <c r="Q134" s="5"/>
      <c r="R134" s="5"/>
      <c r="S134" s="5"/>
      <c r="T134" s="5"/>
      <c r="U134" s="5"/>
      <c r="V134" s="5"/>
      <c r="W134" s="28">
        <f t="shared" ref="W134" si="54">COUNTA(P134:V140)</f>
        <v>0</v>
      </c>
    </row>
    <row r="135" spans="13:23" x14ac:dyDescent="0.25">
      <c r="M135" s="29"/>
      <c r="N135" s="8"/>
      <c r="O135" s="8"/>
      <c r="P135" s="8"/>
      <c r="Q135" s="8"/>
      <c r="R135" s="8"/>
      <c r="S135" s="8"/>
      <c r="T135" s="8"/>
      <c r="U135" s="8"/>
      <c r="V135" s="8"/>
      <c r="W135" s="29"/>
    </row>
    <row r="136" spans="13:23" x14ac:dyDescent="0.25">
      <c r="M136" s="29"/>
      <c r="N136" s="8"/>
      <c r="O136" s="8"/>
      <c r="P136" s="8"/>
      <c r="Q136" s="8"/>
      <c r="R136" s="8"/>
      <c r="S136" s="8"/>
      <c r="T136" s="8"/>
      <c r="U136" s="8"/>
      <c r="V136" s="8"/>
      <c r="W136" s="29"/>
    </row>
    <row r="137" spans="13:23" x14ac:dyDescent="0.25">
      <c r="M137" s="29"/>
      <c r="N137" s="8"/>
      <c r="O137" s="8"/>
      <c r="P137" s="8"/>
      <c r="Q137" s="8"/>
      <c r="R137" s="8"/>
      <c r="S137" s="8"/>
      <c r="T137" s="8"/>
      <c r="U137" s="8"/>
      <c r="V137" s="8"/>
      <c r="W137" s="29"/>
    </row>
    <row r="138" spans="13:23" x14ac:dyDescent="0.25">
      <c r="M138" s="29"/>
      <c r="N138" s="8"/>
      <c r="O138" s="8"/>
      <c r="P138" s="8"/>
      <c r="Q138" s="8"/>
      <c r="R138" s="8"/>
      <c r="S138" s="8"/>
      <c r="T138" s="8"/>
      <c r="U138" s="8"/>
      <c r="V138" s="8"/>
      <c r="W138" s="29"/>
    </row>
    <row r="139" spans="13:23" x14ac:dyDescent="0.25">
      <c r="M139" s="29"/>
      <c r="N139" s="8"/>
      <c r="O139" s="8"/>
      <c r="P139" s="8"/>
      <c r="Q139" s="8"/>
      <c r="R139" s="8"/>
      <c r="S139" s="8"/>
      <c r="T139" s="8"/>
      <c r="U139" s="8"/>
      <c r="V139" s="8"/>
      <c r="W139" s="29"/>
    </row>
    <row r="140" spans="13:23" x14ac:dyDescent="0.25">
      <c r="M140" s="30"/>
      <c r="N140" s="15"/>
      <c r="O140" s="15"/>
      <c r="P140" s="15"/>
      <c r="Q140" s="15"/>
      <c r="R140" s="15"/>
      <c r="S140" s="15"/>
      <c r="T140" s="15"/>
      <c r="U140" s="15"/>
      <c r="V140" s="15"/>
      <c r="W140" s="30"/>
    </row>
    <row r="141" spans="13:23" x14ac:dyDescent="0.25">
      <c r="M141" s="28">
        <v>13</v>
      </c>
      <c r="N141" s="5"/>
      <c r="O141" s="5"/>
      <c r="P141" s="5"/>
      <c r="Q141" s="5"/>
      <c r="R141" s="5"/>
      <c r="S141" s="5"/>
      <c r="T141" s="5"/>
      <c r="U141" s="5"/>
      <c r="V141" s="5"/>
      <c r="W141" s="28">
        <f t="shared" ref="W141" si="55">COUNTA(P141:V147)</f>
        <v>0</v>
      </c>
    </row>
    <row r="142" spans="13:23" x14ac:dyDescent="0.25">
      <c r="M142" s="29"/>
      <c r="N142" s="8"/>
      <c r="O142" s="8"/>
      <c r="P142" s="8"/>
      <c r="Q142" s="8"/>
      <c r="R142" s="8"/>
      <c r="S142" s="8"/>
      <c r="T142" s="8"/>
      <c r="U142" s="8"/>
      <c r="V142" s="8"/>
      <c r="W142" s="29"/>
    </row>
    <row r="143" spans="13:23" x14ac:dyDescent="0.25">
      <c r="M143" s="29"/>
      <c r="N143" s="8"/>
      <c r="O143" s="8"/>
      <c r="P143" s="8"/>
      <c r="Q143" s="8"/>
      <c r="R143" s="8"/>
      <c r="S143" s="8"/>
      <c r="T143" s="8"/>
      <c r="U143" s="8"/>
      <c r="V143" s="8"/>
      <c r="W143" s="29"/>
    </row>
    <row r="144" spans="13:23" x14ac:dyDescent="0.25">
      <c r="M144" s="29"/>
      <c r="N144" s="8"/>
      <c r="O144" s="8"/>
      <c r="P144" s="8"/>
      <c r="Q144" s="8"/>
      <c r="R144" s="8"/>
      <c r="S144" s="8"/>
      <c r="T144" s="8"/>
      <c r="U144" s="8"/>
      <c r="V144" s="8"/>
      <c r="W144" s="29"/>
    </row>
    <row r="145" spans="13:23" x14ac:dyDescent="0.25">
      <c r="M145" s="29"/>
      <c r="N145" s="8"/>
      <c r="O145" s="8"/>
      <c r="P145" s="8"/>
      <c r="Q145" s="8"/>
      <c r="R145" s="8"/>
      <c r="S145" s="8"/>
      <c r="T145" s="8"/>
      <c r="U145" s="8"/>
      <c r="V145" s="8"/>
      <c r="W145" s="29"/>
    </row>
    <row r="146" spans="13:23" x14ac:dyDescent="0.25">
      <c r="M146" s="29"/>
      <c r="N146" s="8"/>
      <c r="O146" s="8"/>
      <c r="P146" s="8"/>
      <c r="Q146" s="8"/>
      <c r="R146" s="8"/>
      <c r="S146" s="8"/>
      <c r="T146" s="8"/>
      <c r="U146" s="8"/>
      <c r="V146" s="8"/>
      <c r="W146" s="29"/>
    </row>
    <row r="147" spans="13:23" x14ac:dyDescent="0.25">
      <c r="M147" s="30"/>
      <c r="N147" s="15"/>
      <c r="O147" s="15"/>
      <c r="P147" s="15"/>
      <c r="Q147" s="15"/>
      <c r="R147" s="15"/>
      <c r="S147" s="15"/>
      <c r="T147" s="15"/>
      <c r="U147" s="15"/>
      <c r="V147" s="15"/>
      <c r="W147" s="30"/>
    </row>
    <row r="148" spans="13:23" x14ac:dyDescent="0.25">
      <c r="M148" s="28">
        <v>14</v>
      </c>
      <c r="N148" s="5"/>
      <c r="O148" s="5"/>
      <c r="P148" s="5"/>
      <c r="Q148" s="5" t="s">
        <v>28</v>
      </c>
      <c r="R148" s="5"/>
      <c r="S148" s="5"/>
      <c r="T148" s="5"/>
      <c r="U148" s="5"/>
      <c r="V148" s="5"/>
      <c r="W148" s="28">
        <f t="shared" ref="W148" si="56">COUNTA(P148:V154)</f>
        <v>6</v>
      </c>
    </row>
    <row r="149" spans="13:23" x14ac:dyDescent="0.25">
      <c r="M149" s="29"/>
      <c r="N149" s="8"/>
      <c r="O149" s="8"/>
      <c r="P149" s="8"/>
      <c r="Q149" s="8" t="s">
        <v>29</v>
      </c>
      <c r="R149" s="8"/>
      <c r="S149" s="8"/>
      <c r="T149" s="8"/>
      <c r="U149" s="8"/>
      <c r="V149" s="8"/>
      <c r="W149" s="29"/>
    </row>
    <row r="150" spans="13:23" x14ac:dyDescent="0.25">
      <c r="M150" s="29"/>
      <c r="N150" s="8"/>
      <c r="O150" s="8"/>
      <c r="P150" s="8"/>
      <c r="Q150" s="8" t="s">
        <v>30</v>
      </c>
      <c r="R150" s="8"/>
      <c r="S150" s="8"/>
      <c r="T150" s="8"/>
      <c r="U150" s="8"/>
      <c r="V150" s="8"/>
      <c r="W150" s="29"/>
    </row>
    <row r="151" spans="13:23" x14ac:dyDescent="0.25">
      <c r="M151" s="29"/>
      <c r="N151" s="8"/>
      <c r="O151" s="8"/>
      <c r="P151" s="8"/>
      <c r="Q151" s="8" t="s">
        <v>31</v>
      </c>
      <c r="R151" s="8"/>
      <c r="S151" s="8"/>
      <c r="T151" s="8"/>
      <c r="U151" s="8"/>
      <c r="V151" s="8"/>
      <c r="W151" s="29"/>
    </row>
    <row r="152" spans="13:23" x14ac:dyDescent="0.25">
      <c r="M152" s="29"/>
      <c r="N152" s="8"/>
      <c r="O152" s="8"/>
      <c r="P152" s="8"/>
      <c r="Q152" s="8" t="s">
        <v>32</v>
      </c>
      <c r="R152" s="8"/>
      <c r="S152" s="8"/>
      <c r="T152" s="8"/>
      <c r="U152" s="8"/>
      <c r="V152" s="8"/>
      <c r="W152" s="29"/>
    </row>
    <row r="153" spans="13:23" x14ac:dyDescent="0.25">
      <c r="M153" s="29"/>
      <c r="N153" s="8"/>
      <c r="O153" s="8"/>
      <c r="P153" s="8"/>
      <c r="Q153" s="8" t="s">
        <v>38</v>
      </c>
      <c r="R153" s="8"/>
      <c r="S153" s="8"/>
      <c r="T153" s="8"/>
      <c r="U153" s="8"/>
      <c r="V153" s="8"/>
      <c r="W153" s="29"/>
    </row>
    <row r="154" spans="13:23" x14ac:dyDescent="0.25">
      <c r="M154" s="30"/>
      <c r="N154" s="15"/>
      <c r="O154" s="15"/>
      <c r="P154" s="15"/>
      <c r="Q154" s="15"/>
      <c r="R154" s="15"/>
      <c r="S154" s="15"/>
      <c r="T154" s="15"/>
      <c r="U154" s="15"/>
      <c r="V154" s="15"/>
      <c r="W154" s="30"/>
    </row>
    <row r="155" spans="13:23" x14ac:dyDescent="0.25">
      <c r="M155" s="28">
        <v>15</v>
      </c>
      <c r="N155" s="5"/>
      <c r="O155" s="5"/>
      <c r="P155" s="5"/>
      <c r="Q155" s="5" t="s">
        <v>28</v>
      </c>
      <c r="R155" s="5"/>
      <c r="S155" s="5"/>
      <c r="T155" s="5"/>
      <c r="U155" s="5"/>
      <c r="V155" s="5"/>
      <c r="W155" s="28">
        <f t="shared" ref="W155" si="57">COUNTA(P155:V161)</f>
        <v>6</v>
      </c>
    </row>
    <row r="156" spans="13:23" x14ac:dyDescent="0.25">
      <c r="M156" s="29"/>
      <c r="N156" s="8"/>
      <c r="O156" s="8"/>
      <c r="P156" s="8"/>
      <c r="Q156" s="8" t="s">
        <v>29</v>
      </c>
      <c r="R156" s="8"/>
      <c r="S156" s="8"/>
      <c r="T156" s="8"/>
      <c r="U156" s="8"/>
      <c r="V156" s="8"/>
      <c r="W156" s="29"/>
    </row>
    <row r="157" spans="13:23" x14ac:dyDescent="0.25">
      <c r="M157" s="29"/>
      <c r="N157" s="8"/>
      <c r="O157" s="8"/>
      <c r="P157" s="8"/>
      <c r="Q157" s="8" t="s">
        <v>30</v>
      </c>
      <c r="R157" s="8"/>
      <c r="S157" s="8"/>
      <c r="T157" s="8"/>
      <c r="U157" s="8"/>
      <c r="V157" s="8"/>
      <c r="W157" s="29"/>
    </row>
    <row r="158" spans="13:23" x14ac:dyDescent="0.25">
      <c r="M158" s="29"/>
      <c r="N158" s="8"/>
      <c r="O158" s="8"/>
      <c r="P158" s="8"/>
      <c r="Q158" s="8" t="s">
        <v>31</v>
      </c>
      <c r="R158" s="8"/>
      <c r="S158" s="8"/>
      <c r="T158" s="8"/>
      <c r="U158" s="8"/>
      <c r="V158" s="8"/>
      <c r="W158" s="29"/>
    </row>
    <row r="159" spans="13:23" x14ac:dyDescent="0.25">
      <c r="M159" s="29"/>
      <c r="N159" s="8"/>
      <c r="O159" s="8"/>
      <c r="P159" s="8"/>
      <c r="Q159" s="8" t="s">
        <v>32</v>
      </c>
      <c r="R159" s="8"/>
      <c r="S159" s="8"/>
      <c r="T159" s="8"/>
      <c r="U159" s="8"/>
      <c r="V159" s="8"/>
      <c r="W159" s="29"/>
    </row>
    <row r="160" spans="13:23" x14ac:dyDescent="0.25">
      <c r="M160" s="29"/>
      <c r="N160" s="8"/>
      <c r="O160" s="8"/>
      <c r="P160" s="8"/>
      <c r="Q160" s="8" t="s">
        <v>38</v>
      </c>
      <c r="R160" s="8"/>
      <c r="S160" s="8"/>
      <c r="T160" s="8"/>
      <c r="U160" s="8"/>
      <c r="V160" s="8"/>
      <c r="W160" s="29"/>
    </row>
    <row r="161" spans="13:23" x14ac:dyDescent="0.25">
      <c r="M161" s="30"/>
      <c r="N161" s="15"/>
      <c r="O161" s="15"/>
      <c r="P161" s="15"/>
      <c r="Q161" s="15"/>
      <c r="R161" s="15"/>
      <c r="S161" s="15"/>
      <c r="T161" s="15"/>
      <c r="U161" s="15"/>
      <c r="V161" s="15"/>
      <c r="W161" s="30"/>
    </row>
    <row r="162" spans="13:23" x14ac:dyDescent="0.25">
      <c r="M162" s="28">
        <v>16</v>
      </c>
      <c r="N162" s="5"/>
      <c r="O162" s="5"/>
      <c r="P162" s="5"/>
      <c r="Q162" s="5"/>
      <c r="R162" s="5"/>
      <c r="S162" s="5" t="s">
        <v>28</v>
      </c>
      <c r="T162" s="5"/>
      <c r="U162" s="5"/>
      <c r="V162" s="5"/>
      <c r="W162" s="28">
        <f t="shared" ref="W162" si="58">COUNTA(P162:V168)</f>
        <v>6</v>
      </c>
    </row>
    <row r="163" spans="13:23" x14ac:dyDescent="0.25">
      <c r="M163" s="29"/>
      <c r="N163" s="8"/>
      <c r="O163" s="8"/>
      <c r="P163" s="8"/>
      <c r="Q163" s="8"/>
      <c r="R163" s="8"/>
      <c r="S163" s="8" t="s">
        <v>29</v>
      </c>
      <c r="T163" s="8"/>
      <c r="U163" s="8"/>
      <c r="V163" s="8"/>
      <c r="W163" s="29"/>
    </row>
    <row r="164" spans="13:23" x14ac:dyDescent="0.25">
      <c r="M164" s="29"/>
      <c r="N164" s="8"/>
      <c r="O164" s="8"/>
      <c r="P164" s="8"/>
      <c r="Q164" s="8"/>
      <c r="R164" s="8"/>
      <c r="S164" s="8" t="s">
        <v>30</v>
      </c>
      <c r="T164" s="8"/>
      <c r="U164" s="8"/>
      <c r="V164" s="8"/>
      <c r="W164" s="29"/>
    </row>
    <row r="165" spans="13:23" x14ac:dyDescent="0.25">
      <c r="M165" s="29"/>
      <c r="N165" s="8"/>
      <c r="O165" s="8"/>
      <c r="P165" s="8"/>
      <c r="Q165" s="8"/>
      <c r="R165" s="8"/>
      <c r="S165" s="8" t="s">
        <v>31</v>
      </c>
      <c r="T165" s="8"/>
      <c r="U165" s="8"/>
      <c r="V165" s="8"/>
      <c r="W165" s="29"/>
    </row>
    <row r="166" spans="13:23" x14ac:dyDescent="0.25">
      <c r="M166" s="29"/>
      <c r="N166" s="8"/>
      <c r="O166" s="8"/>
      <c r="P166" s="8"/>
      <c r="Q166" s="8"/>
      <c r="R166" s="8"/>
      <c r="S166" s="8" t="s">
        <v>32</v>
      </c>
      <c r="T166" s="8"/>
      <c r="U166" s="8"/>
      <c r="V166" s="8"/>
      <c r="W166" s="29"/>
    </row>
    <row r="167" spans="13:23" x14ac:dyDescent="0.25">
      <c r="M167" s="29"/>
      <c r="N167" s="8"/>
      <c r="O167" s="8"/>
      <c r="P167" s="8"/>
      <c r="Q167" s="8"/>
      <c r="R167" s="8"/>
      <c r="S167" s="23" t="s">
        <v>38</v>
      </c>
      <c r="T167" s="8"/>
      <c r="U167" s="8"/>
      <c r="V167" s="8"/>
      <c r="W167" s="29"/>
    </row>
    <row r="168" spans="13:23" x14ac:dyDescent="0.25">
      <c r="M168" s="30"/>
      <c r="N168" s="15"/>
      <c r="O168" s="15"/>
      <c r="P168" s="15"/>
      <c r="Q168" s="15"/>
      <c r="R168" s="15"/>
      <c r="S168" s="15"/>
      <c r="T168" s="15"/>
      <c r="U168" s="15"/>
      <c r="V168" s="15"/>
      <c r="W168" s="30"/>
    </row>
    <row r="169" spans="13:23" x14ac:dyDescent="0.25">
      <c r="M169" s="28">
        <v>17</v>
      </c>
      <c r="N169" s="5"/>
      <c r="O169" s="5"/>
      <c r="P169" s="5" t="s">
        <v>28</v>
      </c>
      <c r="Q169" s="5"/>
      <c r="R169" s="5"/>
      <c r="S169" s="5"/>
      <c r="T169" s="5"/>
      <c r="U169" s="5"/>
      <c r="V169" s="5"/>
      <c r="W169" s="28">
        <f t="shared" ref="W169" si="59">COUNTA(P169:V175)</f>
        <v>5</v>
      </c>
    </row>
    <row r="170" spans="13:23" x14ac:dyDescent="0.25">
      <c r="M170" s="29"/>
      <c r="N170" s="8"/>
      <c r="O170" s="8"/>
      <c r="P170" s="8" t="s">
        <v>29</v>
      </c>
      <c r="Q170" s="8"/>
      <c r="R170" s="8"/>
      <c r="S170" s="8"/>
      <c r="T170" s="8"/>
      <c r="U170" s="8"/>
      <c r="V170" s="8"/>
      <c r="W170" s="29"/>
    </row>
    <row r="171" spans="13:23" x14ac:dyDescent="0.25">
      <c r="M171" s="29"/>
      <c r="N171" s="8"/>
      <c r="O171" s="8"/>
      <c r="P171" s="8" t="s">
        <v>30</v>
      </c>
      <c r="Q171" s="8"/>
      <c r="R171" s="8"/>
      <c r="S171" s="8"/>
      <c r="T171" s="8"/>
      <c r="U171" s="8"/>
      <c r="V171" s="8"/>
      <c r="W171" s="29"/>
    </row>
    <row r="172" spans="13:23" x14ac:dyDescent="0.25">
      <c r="M172" s="29"/>
      <c r="N172" s="8"/>
      <c r="O172" s="8"/>
      <c r="P172" s="8" t="s">
        <v>31</v>
      </c>
      <c r="Q172" s="8"/>
      <c r="R172" s="8"/>
      <c r="S172" s="8"/>
      <c r="T172" s="8"/>
      <c r="U172" s="8"/>
      <c r="V172" s="8"/>
      <c r="W172" s="29"/>
    </row>
    <row r="173" spans="13:23" x14ac:dyDescent="0.25">
      <c r="M173" s="29"/>
      <c r="N173" s="8"/>
      <c r="O173" s="8"/>
      <c r="P173" s="8" t="s">
        <v>32</v>
      </c>
      <c r="Q173" s="8"/>
      <c r="R173" s="8"/>
      <c r="S173" s="8"/>
      <c r="T173" s="8"/>
      <c r="U173" s="8"/>
      <c r="V173" s="8"/>
      <c r="W173" s="29"/>
    </row>
    <row r="174" spans="13:23" x14ac:dyDescent="0.25">
      <c r="M174" s="29"/>
      <c r="N174" s="8"/>
      <c r="O174" s="8"/>
      <c r="P174" s="8"/>
      <c r="Q174" s="8"/>
      <c r="R174" s="8"/>
      <c r="S174" s="8"/>
      <c r="T174" s="8"/>
      <c r="U174" s="8"/>
      <c r="V174" s="8"/>
      <c r="W174" s="29"/>
    </row>
    <row r="175" spans="13:23" x14ac:dyDescent="0.25">
      <c r="M175" s="30"/>
      <c r="N175" s="15"/>
      <c r="O175" s="15"/>
      <c r="P175" s="15"/>
      <c r="Q175" s="15"/>
      <c r="R175" s="15"/>
      <c r="S175" s="15"/>
      <c r="T175" s="15"/>
      <c r="U175" s="15"/>
      <c r="V175" s="15"/>
      <c r="W175" s="30"/>
    </row>
    <row r="176" spans="13:23" x14ac:dyDescent="0.25">
      <c r="M176" s="31">
        <v>18</v>
      </c>
      <c r="N176" s="25"/>
      <c r="O176" s="25"/>
      <c r="P176" s="25"/>
      <c r="Q176" s="25"/>
      <c r="R176" s="25"/>
      <c r="S176" s="25"/>
      <c r="T176" s="25"/>
      <c r="U176" s="25"/>
      <c r="V176" s="25"/>
      <c r="W176" s="31">
        <f t="shared" ref="W176" si="60">COUNTA(P176:V182)</f>
        <v>0</v>
      </c>
    </row>
    <row r="177" spans="13:23" x14ac:dyDescent="0.25">
      <c r="M177" s="32"/>
      <c r="N177" s="26"/>
      <c r="O177" s="26"/>
      <c r="P177" s="26"/>
      <c r="Q177" s="26"/>
      <c r="R177" s="26"/>
      <c r="S177" s="26"/>
      <c r="T177" s="26"/>
      <c r="U177" s="26"/>
      <c r="V177" s="26"/>
      <c r="W177" s="32"/>
    </row>
    <row r="178" spans="13:23" x14ac:dyDescent="0.25">
      <c r="M178" s="32"/>
      <c r="N178" s="26"/>
      <c r="O178" s="26"/>
      <c r="P178" s="26"/>
      <c r="Q178" s="26"/>
      <c r="R178" s="26"/>
      <c r="S178" s="26"/>
      <c r="T178" s="26"/>
      <c r="U178" s="26"/>
      <c r="V178" s="26"/>
      <c r="W178" s="32"/>
    </row>
    <row r="179" spans="13:23" x14ac:dyDescent="0.25">
      <c r="M179" s="32"/>
      <c r="N179" s="26"/>
      <c r="O179" s="26"/>
      <c r="P179" s="26"/>
      <c r="Q179" s="26"/>
      <c r="R179" s="26"/>
      <c r="S179" s="26"/>
      <c r="T179" s="26"/>
      <c r="U179" s="26"/>
      <c r="V179" s="26"/>
      <c r="W179" s="32"/>
    </row>
    <row r="180" spans="13:23" x14ac:dyDescent="0.25">
      <c r="M180" s="32"/>
      <c r="N180" s="26"/>
      <c r="O180" s="26"/>
      <c r="P180" s="26"/>
      <c r="Q180" s="26"/>
      <c r="R180" s="26"/>
      <c r="S180" s="26"/>
      <c r="T180" s="26"/>
      <c r="U180" s="26"/>
      <c r="V180" s="26"/>
      <c r="W180" s="32"/>
    </row>
    <row r="181" spans="13:23" x14ac:dyDescent="0.25">
      <c r="M181" s="32"/>
      <c r="N181" s="26"/>
      <c r="O181" s="26"/>
      <c r="P181" s="26"/>
      <c r="Q181" s="26"/>
      <c r="R181" s="26"/>
      <c r="S181" s="26"/>
      <c r="T181" s="26"/>
      <c r="U181" s="26"/>
      <c r="V181" s="26"/>
      <c r="W181" s="32"/>
    </row>
    <row r="182" spans="13:23" x14ac:dyDescent="0.25">
      <c r="M182" s="33"/>
      <c r="N182" s="27"/>
      <c r="O182" s="27"/>
      <c r="P182" s="27"/>
      <c r="Q182" s="27"/>
      <c r="R182" s="27"/>
      <c r="S182" s="27"/>
      <c r="T182" s="27"/>
      <c r="U182" s="27"/>
      <c r="V182" s="27"/>
      <c r="W182" s="33"/>
    </row>
    <row r="183" spans="13:23" x14ac:dyDescent="0.25">
      <c r="M183" s="28">
        <v>19</v>
      </c>
      <c r="N183" s="5"/>
      <c r="O183" s="5"/>
      <c r="P183" s="5"/>
      <c r="Q183" s="5" t="s">
        <v>28</v>
      </c>
      <c r="R183" s="5"/>
      <c r="S183" s="5"/>
      <c r="T183" s="5"/>
      <c r="U183" s="5"/>
      <c r="V183" s="5"/>
      <c r="W183" s="28">
        <f t="shared" ref="W183" si="61">COUNTA(P183:V189)</f>
        <v>6</v>
      </c>
    </row>
    <row r="184" spans="13:23" x14ac:dyDescent="0.25">
      <c r="M184" s="29"/>
      <c r="N184" s="8"/>
      <c r="O184" s="8"/>
      <c r="P184" s="8"/>
      <c r="Q184" s="8" t="s">
        <v>29</v>
      </c>
      <c r="R184" s="8"/>
      <c r="S184" s="8"/>
      <c r="T184" s="8"/>
      <c r="U184" s="8"/>
      <c r="V184" s="8"/>
      <c r="W184" s="29"/>
    </row>
    <row r="185" spans="13:23" x14ac:dyDescent="0.25">
      <c r="M185" s="29"/>
      <c r="N185" s="8"/>
      <c r="O185" s="8"/>
      <c r="P185" s="8"/>
      <c r="Q185" s="8" t="s">
        <v>30</v>
      </c>
      <c r="R185" s="8"/>
      <c r="S185" s="8"/>
      <c r="T185" s="8"/>
      <c r="U185" s="8"/>
      <c r="V185" s="8"/>
      <c r="W185" s="29"/>
    </row>
    <row r="186" spans="13:23" x14ac:dyDescent="0.25">
      <c r="M186" s="29"/>
      <c r="N186" s="8"/>
      <c r="O186" s="8"/>
      <c r="P186" s="8"/>
      <c r="Q186" s="8" t="s">
        <v>31</v>
      </c>
      <c r="R186" s="8"/>
      <c r="S186" s="8"/>
      <c r="T186" s="8"/>
      <c r="U186" s="8"/>
      <c r="V186" s="8"/>
      <c r="W186" s="29"/>
    </row>
    <row r="187" spans="13:23" x14ac:dyDescent="0.25">
      <c r="M187" s="29"/>
      <c r="N187" s="8"/>
      <c r="O187" s="8"/>
      <c r="P187" s="8"/>
      <c r="Q187" s="8" t="s">
        <v>32</v>
      </c>
      <c r="R187" s="8"/>
      <c r="S187" s="8"/>
      <c r="T187" s="8"/>
      <c r="U187" s="8"/>
      <c r="V187" s="8"/>
      <c r="W187" s="29"/>
    </row>
    <row r="188" spans="13:23" x14ac:dyDescent="0.25">
      <c r="M188" s="29"/>
      <c r="N188" s="8"/>
      <c r="O188" s="8"/>
      <c r="P188" s="8"/>
      <c r="Q188" s="8" t="s">
        <v>38</v>
      </c>
      <c r="R188" s="8"/>
      <c r="S188" s="8"/>
      <c r="T188" s="8"/>
      <c r="U188" s="8"/>
      <c r="V188" s="8"/>
      <c r="W188" s="29"/>
    </row>
    <row r="189" spans="13:23" x14ac:dyDescent="0.25">
      <c r="M189" s="30"/>
      <c r="N189" s="15"/>
      <c r="O189" s="15"/>
      <c r="P189" s="15"/>
      <c r="Q189" s="15"/>
      <c r="R189" s="15"/>
      <c r="S189" s="15"/>
      <c r="T189" s="15"/>
      <c r="U189" s="15"/>
      <c r="V189" s="15"/>
      <c r="W189" s="30"/>
    </row>
    <row r="190" spans="13:23" x14ac:dyDescent="0.25">
      <c r="M190" s="28">
        <v>20</v>
      </c>
      <c r="N190" s="5"/>
      <c r="O190" s="5"/>
      <c r="P190" s="5"/>
      <c r="Q190" s="5" t="s">
        <v>28</v>
      </c>
      <c r="R190" s="5"/>
      <c r="S190" s="5"/>
      <c r="T190" s="5"/>
      <c r="U190" s="5"/>
      <c r="V190" s="5"/>
      <c r="W190" s="28">
        <f t="shared" ref="W190" si="62">COUNTA(P190:V196)</f>
        <v>6</v>
      </c>
    </row>
    <row r="191" spans="13:23" x14ac:dyDescent="0.25">
      <c r="M191" s="29"/>
      <c r="N191" s="8"/>
      <c r="O191" s="8"/>
      <c r="P191" s="8"/>
      <c r="Q191" s="8" t="s">
        <v>29</v>
      </c>
      <c r="R191" s="8"/>
      <c r="S191" s="8"/>
      <c r="T191" s="8"/>
      <c r="U191" s="8"/>
      <c r="V191" s="8"/>
      <c r="W191" s="29"/>
    </row>
    <row r="192" spans="13:23" x14ac:dyDescent="0.25">
      <c r="M192" s="29"/>
      <c r="N192" s="8"/>
      <c r="O192" s="8"/>
      <c r="P192" s="8"/>
      <c r="Q192" s="8" t="s">
        <v>30</v>
      </c>
      <c r="R192" s="8"/>
      <c r="S192" s="8"/>
      <c r="T192" s="8"/>
      <c r="U192" s="8"/>
      <c r="V192" s="8"/>
      <c r="W192" s="29"/>
    </row>
    <row r="193" spans="13:23" x14ac:dyDescent="0.25">
      <c r="M193" s="29"/>
      <c r="N193" s="8"/>
      <c r="O193" s="8"/>
      <c r="P193" s="8"/>
      <c r="Q193" s="8" t="s">
        <v>31</v>
      </c>
      <c r="R193" s="8"/>
      <c r="S193" s="8"/>
      <c r="T193" s="8"/>
      <c r="U193" s="8"/>
      <c r="V193" s="8"/>
      <c r="W193" s="29"/>
    </row>
    <row r="194" spans="13:23" x14ac:dyDescent="0.25">
      <c r="M194" s="29"/>
      <c r="N194" s="8"/>
      <c r="O194" s="8"/>
      <c r="P194" s="8"/>
      <c r="Q194" s="8" t="s">
        <v>32</v>
      </c>
      <c r="R194" s="8"/>
      <c r="S194" s="8"/>
      <c r="T194" s="8"/>
      <c r="U194" s="8"/>
      <c r="V194" s="8"/>
      <c r="W194" s="29"/>
    </row>
    <row r="195" spans="13:23" x14ac:dyDescent="0.25">
      <c r="M195" s="29"/>
      <c r="N195" s="8"/>
      <c r="O195" s="8"/>
      <c r="P195" s="8"/>
      <c r="Q195" s="8" t="s">
        <v>38</v>
      </c>
      <c r="R195" s="8"/>
      <c r="S195" s="8"/>
      <c r="T195" s="8"/>
      <c r="U195" s="8"/>
      <c r="V195" s="8"/>
      <c r="W195" s="29"/>
    </row>
    <row r="196" spans="13:23" x14ac:dyDescent="0.25">
      <c r="M196" s="30"/>
      <c r="N196" s="15"/>
      <c r="O196" s="15"/>
      <c r="P196" s="15"/>
      <c r="Q196" s="15"/>
      <c r="R196" s="15"/>
      <c r="S196" s="15"/>
      <c r="T196" s="15"/>
      <c r="U196" s="15"/>
      <c r="V196" s="15"/>
      <c r="W196" s="30"/>
    </row>
    <row r="197" spans="13:23" x14ac:dyDescent="0.25">
      <c r="M197" s="28">
        <v>21</v>
      </c>
      <c r="N197" s="5"/>
      <c r="O197" s="5"/>
      <c r="P197" s="5"/>
      <c r="Q197" s="5"/>
      <c r="R197" s="5"/>
      <c r="S197" s="5"/>
      <c r="T197" s="5"/>
      <c r="U197" s="5"/>
      <c r="V197" s="5" t="s">
        <v>28</v>
      </c>
      <c r="W197" s="28">
        <f t="shared" ref="W197" si="63">COUNTA(P197:V203)</f>
        <v>6</v>
      </c>
    </row>
    <row r="198" spans="13:23" x14ac:dyDescent="0.25">
      <c r="M198" s="29"/>
      <c r="N198" s="8"/>
      <c r="O198" s="8"/>
      <c r="P198" s="8"/>
      <c r="Q198" s="8"/>
      <c r="R198" s="8"/>
      <c r="S198" s="8"/>
      <c r="T198" s="8"/>
      <c r="U198" s="8"/>
      <c r="V198" s="8" t="s">
        <v>29</v>
      </c>
      <c r="W198" s="29"/>
    </row>
    <row r="199" spans="13:23" x14ac:dyDescent="0.25">
      <c r="M199" s="29"/>
      <c r="N199" s="8"/>
      <c r="O199" s="8"/>
      <c r="P199" s="8"/>
      <c r="Q199" s="8"/>
      <c r="R199" s="8"/>
      <c r="S199" s="8"/>
      <c r="T199" s="8"/>
      <c r="U199" s="8"/>
      <c r="V199" s="8" t="s">
        <v>30</v>
      </c>
      <c r="W199" s="29"/>
    </row>
    <row r="200" spans="13:23" x14ac:dyDescent="0.25">
      <c r="M200" s="29"/>
      <c r="N200" s="8"/>
      <c r="O200" s="8"/>
      <c r="P200" s="8"/>
      <c r="Q200" s="8"/>
      <c r="R200" s="8"/>
      <c r="S200" s="8"/>
      <c r="T200" s="8"/>
      <c r="U200" s="8"/>
      <c r="V200" s="8" t="s">
        <v>31</v>
      </c>
      <c r="W200" s="29"/>
    </row>
    <row r="201" spans="13:23" x14ac:dyDescent="0.25">
      <c r="M201" s="29"/>
      <c r="N201" s="8"/>
      <c r="O201" s="8"/>
      <c r="P201" s="8"/>
      <c r="Q201" s="8"/>
      <c r="R201" s="8"/>
      <c r="S201" s="8"/>
      <c r="T201" s="8"/>
      <c r="U201" s="8"/>
      <c r="V201" s="8" t="s">
        <v>32</v>
      </c>
      <c r="W201" s="29"/>
    </row>
    <row r="202" spans="13:23" x14ac:dyDescent="0.25">
      <c r="M202" s="29"/>
      <c r="N202" s="8"/>
      <c r="O202" s="8"/>
      <c r="P202" s="8"/>
      <c r="Q202" s="8"/>
      <c r="R202" s="8"/>
      <c r="S202" s="8"/>
      <c r="T202" s="8"/>
      <c r="U202" s="8"/>
      <c r="V202" s="23" t="s">
        <v>38</v>
      </c>
      <c r="W202" s="29"/>
    </row>
    <row r="203" spans="13:23" x14ac:dyDescent="0.25">
      <c r="M203" s="30"/>
      <c r="N203" s="15"/>
      <c r="O203" s="15"/>
      <c r="P203" s="15"/>
      <c r="Q203" s="15"/>
      <c r="R203" s="15"/>
      <c r="S203" s="15"/>
      <c r="T203" s="15"/>
      <c r="U203" s="15"/>
      <c r="V203" s="15"/>
      <c r="W203" s="30"/>
    </row>
    <row r="204" spans="13:23" x14ac:dyDescent="0.25">
      <c r="M204" s="28">
        <v>22</v>
      </c>
      <c r="N204" s="5"/>
      <c r="O204" s="5"/>
      <c r="P204" s="5"/>
      <c r="Q204" s="5"/>
      <c r="R204" s="5"/>
      <c r="S204" s="5"/>
      <c r="T204" s="5"/>
      <c r="U204" s="5"/>
      <c r="V204" s="5"/>
      <c r="W204" s="28">
        <f t="shared" ref="W204" si="64">COUNTA(P204:V210)</f>
        <v>5</v>
      </c>
    </row>
    <row r="205" spans="13:23" x14ac:dyDescent="0.25">
      <c r="M205" s="29"/>
      <c r="N205" s="8"/>
      <c r="O205" s="8"/>
      <c r="P205" s="8"/>
      <c r="Q205" s="8"/>
      <c r="R205" s="8"/>
      <c r="S205" s="8"/>
      <c r="T205" s="8"/>
      <c r="U205" s="8"/>
      <c r="V205" s="8" t="s">
        <v>29</v>
      </c>
      <c r="W205" s="29"/>
    </row>
    <row r="206" spans="13:23" x14ac:dyDescent="0.25">
      <c r="M206" s="29"/>
      <c r="N206" s="8"/>
      <c r="O206" s="8"/>
      <c r="P206" s="8"/>
      <c r="Q206" s="8"/>
      <c r="R206" s="8"/>
      <c r="S206" s="8"/>
      <c r="T206" s="8"/>
      <c r="U206" s="8"/>
      <c r="V206" s="8" t="s">
        <v>30</v>
      </c>
      <c r="W206" s="29"/>
    </row>
    <row r="207" spans="13:23" x14ac:dyDescent="0.25">
      <c r="M207" s="29"/>
      <c r="N207" s="8"/>
      <c r="O207" s="8"/>
      <c r="P207" s="8"/>
      <c r="Q207" s="8"/>
      <c r="R207" s="8"/>
      <c r="S207" s="8"/>
      <c r="T207" s="8"/>
      <c r="U207" s="8"/>
      <c r="V207" s="8" t="s">
        <v>31</v>
      </c>
      <c r="W207" s="29"/>
    </row>
    <row r="208" spans="13:23" x14ac:dyDescent="0.25">
      <c r="M208" s="29"/>
      <c r="N208" s="8"/>
      <c r="O208" s="8"/>
      <c r="P208" s="8"/>
      <c r="Q208" s="8"/>
      <c r="R208" s="8"/>
      <c r="S208" s="8"/>
      <c r="T208" s="8"/>
      <c r="U208" s="8"/>
      <c r="V208" s="8" t="s">
        <v>32</v>
      </c>
      <c r="W208" s="29"/>
    </row>
    <row r="209" spans="13:23" x14ac:dyDescent="0.25">
      <c r="M209" s="29"/>
      <c r="N209" s="8"/>
      <c r="O209" s="8"/>
      <c r="P209" s="8"/>
      <c r="Q209" s="8"/>
      <c r="R209" s="8"/>
      <c r="S209" s="8"/>
      <c r="T209" s="8"/>
      <c r="U209" s="8"/>
      <c r="V209" s="8" t="s">
        <v>38</v>
      </c>
      <c r="W209" s="29"/>
    </row>
    <row r="210" spans="13:23" x14ac:dyDescent="0.25">
      <c r="M210" s="30"/>
      <c r="N210" s="15"/>
      <c r="O210" s="15"/>
      <c r="P210" s="15"/>
      <c r="Q210" s="15"/>
      <c r="R210" s="15"/>
      <c r="S210" s="15"/>
      <c r="T210" s="15"/>
      <c r="U210" s="15"/>
      <c r="V210" s="15"/>
      <c r="W210" s="30"/>
    </row>
    <row r="211" spans="13:23" x14ac:dyDescent="0.25">
      <c r="M211" s="28">
        <v>23</v>
      </c>
      <c r="N211" s="5"/>
      <c r="O211" s="5"/>
      <c r="P211" s="5"/>
      <c r="Q211" s="5"/>
      <c r="R211" s="5"/>
      <c r="S211" s="5"/>
      <c r="T211" s="5"/>
      <c r="U211" s="5"/>
      <c r="V211" s="5"/>
      <c r="W211" s="28">
        <f t="shared" ref="W211" si="65">COUNTA(P211:V217)</f>
        <v>5</v>
      </c>
    </row>
    <row r="212" spans="13:23" x14ac:dyDescent="0.25">
      <c r="M212" s="29"/>
      <c r="N212" s="8"/>
      <c r="O212" s="8"/>
      <c r="P212" s="8"/>
      <c r="Q212" s="8"/>
      <c r="R212" s="8"/>
      <c r="S212" s="8"/>
      <c r="T212" s="8"/>
      <c r="U212" s="8" t="s">
        <v>29</v>
      </c>
      <c r="V212" s="8"/>
      <c r="W212" s="29"/>
    </row>
    <row r="213" spans="13:23" x14ac:dyDescent="0.25">
      <c r="M213" s="29"/>
      <c r="N213" s="8"/>
      <c r="O213" s="8"/>
      <c r="P213" s="8"/>
      <c r="Q213" s="8"/>
      <c r="R213" s="8"/>
      <c r="S213" s="8"/>
      <c r="T213" s="8"/>
      <c r="U213" s="8" t="s">
        <v>30</v>
      </c>
      <c r="V213" s="8"/>
      <c r="W213" s="29"/>
    </row>
    <row r="214" spans="13:23" x14ac:dyDescent="0.25">
      <c r="M214" s="29"/>
      <c r="N214" s="8"/>
      <c r="O214" s="8"/>
      <c r="P214" s="8"/>
      <c r="Q214" s="8"/>
      <c r="R214" s="8"/>
      <c r="S214" s="8"/>
      <c r="T214" s="8"/>
      <c r="U214" s="8" t="s">
        <v>31</v>
      </c>
      <c r="V214" s="8"/>
      <c r="W214" s="29"/>
    </row>
    <row r="215" spans="13:23" x14ac:dyDescent="0.25">
      <c r="M215" s="29"/>
      <c r="N215" s="8"/>
      <c r="O215" s="8"/>
      <c r="P215" s="8"/>
      <c r="Q215" s="8"/>
      <c r="R215" s="8"/>
      <c r="S215" s="8"/>
      <c r="T215" s="8"/>
      <c r="U215" s="8" t="s">
        <v>32</v>
      </c>
      <c r="V215" s="8"/>
      <c r="W215" s="29"/>
    </row>
    <row r="216" spans="13:23" x14ac:dyDescent="0.25">
      <c r="M216" s="29"/>
      <c r="N216" s="8"/>
      <c r="O216" s="8"/>
      <c r="P216" s="8"/>
      <c r="Q216" s="8"/>
      <c r="R216" s="8"/>
      <c r="S216" s="8"/>
      <c r="T216" s="8"/>
      <c r="U216" s="8" t="s">
        <v>38</v>
      </c>
      <c r="V216" s="8"/>
      <c r="W216" s="29"/>
    </row>
    <row r="217" spans="13:23" x14ac:dyDescent="0.25">
      <c r="M217" s="30"/>
      <c r="N217" s="15"/>
      <c r="O217" s="15"/>
      <c r="P217" s="15"/>
      <c r="Q217" s="15"/>
      <c r="R217" s="15"/>
      <c r="S217" s="15"/>
      <c r="T217" s="15"/>
      <c r="U217" s="15"/>
      <c r="V217" s="15"/>
      <c r="W217" s="30"/>
    </row>
    <row r="218" spans="13:23" x14ac:dyDescent="0.25">
      <c r="M218" s="28">
        <v>24</v>
      </c>
      <c r="N218" s="5"/>
      <c r="O218" s="5"/>
      <c r="P218" s="5"/>
      <c r="Q218" s="5"/>
      <c r="R218" s="5"/>
      <c r="S218" s="5"/>
      <c r="T218" s="5"/>
      <c r="U218" s="5"/>
      <c r="V218" s="5" t="s">
        <v>28</v>
      </c>
      <c r="W218" s="28">
        <f t="shared" ref="W218" si="66">COUNTA(P218:V224)</f>
        <v>6</v>
      </c>
    </row>
    <row r="219" spans="13:23" x14ac:dyDescent="0.25">
      <c r="M219" s="29"/>
      <c r="N219" s="8"/>
      <c r="O219" s="8"/>
      <c r="P219" s="8"/>
      <c r="Q219" s="8"/>
      <c r="R219" s="8"/>
      <c r="S219" s="8"/>
      <c r="T219" s="8"/>
      <c r="U219" s="8"/>
      <c r="V219" s="8" t="s">
        <v>29</v>
      </c>
      <c r="W219" s="29"/>
    </row>
    <row r="220" spans="13:23" x14ac:dyDescent="0.25">
      <c r="M220" s="29"/>
      <c r="N220" s="8"/>
      <c r="O220" s="8"/>
      <c r="P220" s="8"/>
      <c r="Q220" s="8"/>
      <c r="R220" s="8"/>
      <c r="S220" s="8"/>
      <c r="T220" s="8"/>
      <c r="U220" s="8"/>
      <c r="V220" s="8" t="s">
        <v>30</v>
      </c>
      <c r="W220" s="29"/>
    </row>
    <row r="221" spans="13:23" x14ac:dyDescent="0.25">
      <c r="M221" s="29"/>
      <c r="N221" s="8"/>
      <c r="O221" s="8"/>
      <c r="P221" s="8"/>
      <c r="Q221" s="8"/>
      <c r="R221" s="8"/>
      <c r="S221" s="8"/>
      <c r="T221" s="8"/>
      <c r="U221" s="8"/>
      <c r="V221" s="8" t="s">
        <v>31</v>
      </c>
      <c r="W221" s="29"/>
    </row>
    <row r="222" spans="13:23" x14ac:dyDescent="0.25">
      <c r="M222" s="29"/>
      <c r="N222" s="8"/>
      <c r="O222" s="8"/>
      <c r="P222" s="8"/>
      <c r="Q222" s="8"/>
      <c r="R222" s="8"/>
      <c r="S222" s="8"/>
      <c r="T222" s="8"/>
      <c r="U222" s="8"/>
      <c r="V222" s="8" t="s">
        <v>32</v>
      </c>
      <c r="W222" s="29"/>
    </row>
    <row r="223" spans="13:23" x14ac:dyDescent="0.25">
      <c r="M223" s="29"/>
      <c r="N223" s="8"/>
      <c r="O223" s="8"/>
      <c r="P223" s="8"/>
      <c r="Q223" s="8"/>
      <c r="R223" s="8"/>
      <c r="S223" s="8"/>
      <c r="T223" s="8"/>
      <c r="U223" s="8"/>
      <c r="V223" s="23" t="s">
        <v>35</v>
      </c>
      <c r="W223" s="29"/>
    </row>
    <row r="224" spans="13:23" x14ac:dyDescent="0.25">
      <c r="M224" s="30"/>
      <c r="N224" s="15"/>
      <c r="O224" s="15"/>
      <c r="P224" s="15"/>
      <c r="Q224" s="15"/>
      <c r="R224" s="15"/>
      <c r="S224" s="15"/>
      <c r="T224" s="15"/>
      <c r="U224" s="15"/>
      <c r="V224" s="15"/>
      <c r="W224" s="30"/>
    </row>
    <row r="225" spans="13:23" x14ac:dyDescent="0.25">
      <c r="M225" s="31">
        <v>25</v>
      </c>
      <c r="N225" s="25"/>
      <c r="O225" s="25"/>
      <c r="P225" s="25"/>
      <c r="Q225" s="25"/>
      <c r="R225" s="25"/>
      <c r="S225" s="25"/>
      <c r="T225" s="25"/>
      <c r="U225" s="25"/>
      <c r="V225" s="25"/>
      <c r="W225" s="31">
        <f t="shared" ref="W225" si="67">COUNTA(P225:V231)</f>
        <v>0</v>
      </c>
    </row>
    <row r="226" spans="13:23" x14ac:dyDescent="0.25">
      <c r="M226" s="32"/>
      <c r="N226" s="26"/>
      <c r="O226" s="26"/>
      <c r="P226" s="26"/>
      <c r="Q226" s="26"/>
      <c r="R226" s="26"/>
      <c r="S226" s="26"/>
      <c r="T226" s="26"/>
      <c r="U226" s="26"/>
      <c r="V226" s="26"/>
      <c r="W226" s="32"/>
    </row>
    <row r="227" spans="13:23" x14ac:dyDescent="0.25">
      <c r="M227" s="32"/>
      <c r="N227" s="26"/>
      <c r="O227" s="26"/>
      <c r="P227" s="26"/>
      <c r="Q227" s="26"/>
      <c r="R227" s="26"/>
      <c r="S227" s="26"/>
      <c r="T227" s="26"/>
      <c r="U227" s="26"/>
      <c r="V227" s="26"/>
      <c r="W227" s="32"/>
    </row>
    <row r="228" spans="13:23" x14ac:dyDescent="0.25">
      <c r="M228" s="32"/>
      <c r="N228" s="26"/>
      <c r="O228" s="26"/>
      <c r="P228" s="26"/>
      <c r="Q228" s="26"/>
      <c r="R228" s="26"/>
      <c r="S228" s="26"/>
      <c r="T228" s="26"/>
      <c r="U228" s="26"/>
      <c r="V228" s="26"/>
      <c r="W228" s="32"/>
    </row>
    <row r="229" spans="13:23" x14ac:dyDescent="0.25">
      <c r="M229" s="32"/>
      <c r="N229" s="26"/>
      <c r="O229" s="26"/>
      <c r="P229" s="26"/>
      <c r="Q229" s="26"/>
      <c r="R229" s="26"/>
      <c r="S229" s="26"/>
      <c r="T229" s="26"/>
      <c r="U229" s="26"/>
      <c r="V229" s="26"/>
      <c r="W229" s="32"/>
    </row>
    <row r="230" spans="13:23" x14ac:dyDescent="0.25">
      <c r="M230" s="32"/>
      <c r="N230" s="26"/>
      <c r="O230" s="26"/>
      <c r="P230" s="26"/>
      <c r="Q230" s="26"/>
      <c r="R230" s="26"/>
      <c r="S230" s="26"/>
      <c r="T230" s="26"/>
      <c r="U230" s="26"/>
      <c r="V230" s="26"/>
      <c r="W230" s="32"/>
    </row>
    <row r="231" spans="13:23" x14ac:dyDescent="0.25">
      <c r="M231" s="33"/>
      <c r="N231" s="27"/>
      <c r="O231" s="27"/>
      <c r="P231" s="27"/>
      <c r="Q231" s="27"/>
      <c r="R231" s="27"/>
      <c r="S231" s="27"/>
      <c r="T231" s="27"/>
      <c r="U231" s="27"/>
      <c r="V231" s="27"/>
      <c r="W231" s="33"/>
    </row>
    <row r="232" spans="13:23" x14ac:dyDescent="0.25">
      <c r="M232" s="28">
        <v>26</v>
      </c>
      <c r="N232" s="5"/>
      <c r="O232" s="5"/>
      <c r="P232" s="5"/>
      <c r="Q232" s="5"/>
      <c r="R232" s="5"/>
      <c r="S232" s="5"/>
      <c r="T232" s="5"/>
      <c r="U232" s="5" t="s">
        <v>28</v>
      </c>
      <c r="V232" s="5"/>
      <c r="W232" s="28">
        <f t="shared" ref="W232" si="68">COUNTA(P232:V238)</f>
        <v>6</v>
      </c>
    </row>
    <row r="233" spans="13:23" x14ac:dyDescent="0.25">
      <c r="M233" s="29"/>
      <c r="N233" s="8"/>
      <c r="O233" s="8"/>
      <c r="P233" s="8"/>
      <c r="Q233" s="8"/>
      <c r="R233" s="8"/>
      <c r="S233" s="8"/>
      <c r="T233" s="8"/>
      <c r="U233" s="8" t="s">
        <v>29</v>
      </c>
      <c r="V233" s="8"/>
      <c r="W233" s="29"/>
    </row>
    <row r="234" spans="13:23" x14ac:dyDescent="0.25">
      <c r="M234" s="29"/>
      <c r="N234" s="8"/>
      <c r="O234" s="8"/>
      <c r="P234" s="8"/>
      <c r="Q234" s="8"/>
      <c r="R234" s="8"/>
      <c r="S234" s="8"/>
      <c r="T234" s="8"/>
      <c r="U234" s="8" t="s">
        <v>30</v>
      </c>
      <c r="V234" s="8"/>
      <c r="W234" s="29"/>
    </row>
    <row r="235" spans="13:23" x14ac:dyDescent="0.25">
      <c r="M235" s="29"/>
      <c r="N235" s="8"/>
      <c r="O235" s="8"/>
      <c r="P235" s="8"/>
      <c r="Q235" s="8"/>
      <c r="R235" s="8"/>
      <c r="S235" s="8"/>
      <c r="T235" s="8"/>
      <c r="U235" s="8" t="s">
        <v>31</v>
      </c>
      <c r="V235" s="8"/>
      <c r="W235" s="29"/>
    </row>
    <row r="236" spans="13:23" x14ac:dyDescent="0.25">
      <c r="M236" s="29"/>
      <c r="N236" s="8"/>
      <c r="O236" s="8"/>
      <c r="P236" s="8"/>
      <c r="Q236" s="8"/>
      <c r="R236" s="8"/>
      <c r="S236" s="8"/>
      <c r="T236" s="8"/>
      <c r="U236" s="8" t="s">
        <v>32</v>
      </c>
      <c r="V236" s="8"/>
      <c r="W236" s="29"/>
    </row>
    <row r="237" spans="13:23" x14ac:dyDescent="0.25">
      <c r="M237" s="29"/>
      <c r="N237" s="8"/>
      <c r="O237" s="8"/>
      <c r="P237" s="8"/>
      <c r="Q237" s="8"/>
      <c r="R237" s="8"/>
      <c r="S237" s="8"/>
      <c r="T237" s="8"/>
      <c r="U237" s="23" t="s">
        <v>35</v>
      </c>
      <c r="V237" s="8"/>
      <c r="W237" s="29"/>
    </row>
    <row r="238" spans="13:23" x14ac:dyDescent="0.25">
      <c r="M238" s="30"/>
      <c r="N238" s="15"/>
      <c r="O238" s="15"/>
      <c r="P238" s="15"/>
      <c r="Q238" s="15"/>
      <c r="R238" s="15"/>
      <c r="S238" s="15"/>
      <c r="T238" s="15"/>
      <c r="U238" s="15"/>
      <c r="V238" s="15"/>
      <c r="W238" s="30"/>
    </row>
    <row r="239" spans="13:23" x14ac:dyDescent="0.25">
      <c r="M239" s="28">
        <v>27</v>
      </c>
      <c r="N239" s="5"/>
      <c r="O239" s="5"/>
      <c r="P239" s="5"/>
      <c r="Q239" s="5"/>
      <c r="R239" s="5"/>
      <c r="S239" s="5"/>
      <c r="T239" s="5"/>
      <c r="U239" s="5" t="s">
        <v>28</v>
      </c>
      <c r="V239" s="5"/>
      <c r="W239" s="28">
        <f t="shared" ref="W239" si="69">COUNTA(P239:V245)</f>
        <v>5</v>
      </c>
    </row>
    <row r="240" spans="13:23" x14ac:dyDescent="0.25">
      <c r="M240" s="29"/>
      <c r="N240" s="8"/>
      <c r="O240" s="8"/>
      <c r="P240" s="8"/>
      <c r="Q240" s="8"/>
      <c r="R240" s="8"/>
      <c r="S240" s="8"/>
      <c r="T240" s="8"/>
      <c r="U240" s="8" t="s">
        <v>29</v>
      </c>
      <c r="V240" s="8"/>
      <c r="W240" s="29"/>
    </row>
    <row r="241" spans="13:23" x14ac:dyDescent="0.25">
      <c r="M241" s="29"/>
      <c r="N241" s="8"/>
      <c r="O241" s="8"/>
      <c r="P241" s="8"/>
      <c r="Q241" s="8"/>
      <c r="R241" s="8"/>
      <c r="S241" s="8"/>
      <c r="T241" s="8"/>
      <c r="U241" s="8"/>
      <c r="V241" s="8"/>
      <c r="W241" s="29"/>
    </row>
    <row r="242" spans="13:23" x14ac:dyDescent="0.25">
      <c r="M242" s="29"/>
      <c r="N242" s="8"/>
      <c r="O242" s="8"/>
      <c r="P242" s="8"/>
      <c r="Q242" s="8"/>
      <c r="R242" s="8"/>
      <c r="S242" s="8"/>
      <c r="T242" s="8"/>
      <c r="U242" s="8" t="s">
        <v>31</v>
      </c>
      <c r="V242" s="8"/>
      <c r="W242" s="29"/>
    </row>
    <row r="243" spans="13:23" x14ac:dyDescent="0.25">
      <c r="M243" s="29"/>
      <c r="N243" s="8"/>
      <c r="O243" s="8"/>
      <c r="P243" s="8"/>
      <c r="Q243" s="8"/>
      <c r="R243" s="8"/>
      <c r="S243" s="8"/>
      <c r="T243" s="8"/>
      <c r="U243" s="8" t="s">
        <v>32</v>
      </c>
      <c r="V243" s="8"/>
      <c r="W243" s="29"/>
    </row>
    <row r="244" spans="13:23" x14ac:dyDescent="0.25">
      <c r="M244" s="29"/>
      <c r="N244" s="8"/>
      <c r="O244" s="8"/>
      <c r="P244" s="8"/>
      <c r="Q244" s="8"/>
      <c r="R244" s="8"/>
      <c r="S244" s="8"/>
      <c r="T244" s="8"/>
      <c r="U244" s="23" t="s">
        <v>35</v>
      </c>
      <c r="V244" s="8"/>
      <c r="W244" s="29"/>
    </row>
    <row r="245" spans="13:23" x14ac:dyDescent="0.25">
      <c r="M245" s="30"/>
      <c r="N245" s="15"/>
      <c r="O245" s="15"/>
      <c r="P245" s="15"/>
      <c r="Q245" s="15"/>
      <c r="R245" s="15"/>
      <c r="S245" s="15"/>
      <c r="T245" s="15"/>
      <c r="U245" s="15"/>
      <c r="V245" s="15"/>
      <c r="W245" s="30"/>
    </row>
    <row r="246" spans="13:23" x14ac:dyDescent="0.25">
      <c r="M246" s="28">
        <v>28</v>
      </c>
      <c r="N246" s="5"/>
      <c r="O246" s="5"/>
      <c r="P246" s="5"/>
      <c r="Q246" s="5"/>
      <c r="R246" s="5"/>
      <c r="S246" s="5"/>
      <c r="T246" s="5"/>
      <c r="U246" s="5" t="s">
        <v>28</v>
      </c>
      <c r="V246" s="5"/>
      <c r="W246" s="28">
        <f t="shared" ref="W246" si="70">COUNTA(P246:V252)</f>
        <v>6</v>
      </c>
    </row>
    <row r="247" spans="13:23" x14ac:dyDescent="0.25">
      <c r="M247" s="29"/>
      <c r="N247" s="8"/>
      <c r="O247" s="8"/>
      <c r="P247" s="8"/>
      <c r="Q247" s="8"/>
      <c r="R247" s="8"/>
      <c r="S247" s="8"/>
      <c r="T247" s="8"/>
      <c r="U247" s="8" t="s">
        <v>29</v>
      </c>
      <c r="V247" s="8"/>
      <c r="W247" s="29"/>
    </row>
    <row r="248" spans="13:23" x14ac:dyDescent="0.25">
      <c r="M248" s="29"/>
      <c r="N248" s="8"/>
      <c r="O248" s="8"/>
      <c r="P248" s="8"/>
      <c r="Q248" s="8"/>
      <c r="R248" s="8"/>
      <c r="S248" s="8"/>
      <c r="T248" s="8"/>
      <c r="U248" s="8" t="s">
        <v>30</v>
      </c>
      <c r="V248" s="8"/>
      <c r="W248" s="29"/>
    </row>
    <row r="249" spans="13:23" x14ac:dyDescent="0.25">
      <c r="M249" s="29"/>
      <c r="N249" s="8"/>
      <c r="O249" s="8"/>
      <c r="P249" s="8"/>
      <c r="Q249" s="8"/>
      <c r="R249" s="8"/>
      <c r="S249" s="8"/>
      <c r="T249" s="8"/>
      <c r="U249" s="8" t="s">
        <v>31</v>
      </c>
      <c r="V249" s="8"/>
      <c r="W249" s="29"/>
    </row>
    <row r="250" spans="13:23" x14ac:dyDescent="0.25">
      <c r="M250" s="29"/>
      <c r="N250" s="8"/>
      <c r="O250" s="8"/>
      <c r="P250" s="8"/>
      <c r="Q250" s="8"/>
      <c r="R250" s="8"/>
      <c r="S250" s="8"/>
      <c r="T250" s="8"/>
      <c r="U250" s="8" t="s">
        <v>32</v>
      </c>
      <c r="V250" s="8"/>
      <c r="W250" s="29"/>
    </row>
    <row r="251" spans="13:23" x14ac:dyDescent="0.25">
      <c r="M251" s="29"/>
      <c r="N251" s="8"/>
      <c r="O251" s="8"/>
      <c r="P251" s="8"/>
      <c r="Q251" s="8"/>
      <c r="R251" s="8"/>
      <c r="S251" s="8"/>
      <c r="T251" s="8"/>
      <c r="U251" s="23" t="s">
        <v>35</v>
      </c>
      <c r="V251" s="8"/>
      <c r="W251" s="29"/>
    </row>
    <row r="252" spans="13:23" x14ac:dyDescent="0.25">
      <c r="M252" s="30"/>
      <c r="N252" s="15"/>
      <c r="O252" s="15"/>
      <c r="P252" s="15"/>
      <c r="Q252" s="15"/>
      <c r="R252" s="15"/>
      <c r="S252" s="15"/>
      <c r="T252" s="15"/>
      <c r="U252" s="15"/>
      <c r="V252" s="15"/>
      <c r="W252" s="30"/>
    </row>
    <row r="253" spans="13:23" x14ac:dyDescent="0.25">
      <c r="M253" s="28">
        <v>29</v>
      </c>
      <c r="N253" s="5"/>
      <c r="O253" s="5"/>
      <c r="P253" s="5"/>
      <c r="Q253" s="5"/>
      <c r="R253" s="5"/>
      <c r="S253" s="5"/>
      <c r="T253" s="5"/>
      <c r="U253" s="5" t="s">
        <v>28</v>
      </c>
      <c r="V253" s="5"/>
      <c r="W253" s="28">
        <f t="shared" ref="W253" si="71">COUNTA(P253:V259)</f>
        <v>6</v>
      </c>
    </row>
    <row r="254" spans="13:23" x14ac:dyDescent="0.25">
      <c r="M254" s="29"/>
      <c r="N254" s="8"/>
      <c r="O254" s="8"/>
      <c r="P254" s="8"/>
      <c r="Q254" s="8"/>
      <c r="R254" s="8"/>
      <c r="S254" s="8"/>
      <c r="T254" s="8"/>
      <c r="U254" s="8" t="s">
        <v>29</v>
      </c>
      <c r="V254" s="8"/>
      <c r="W254" s="29"/>
    </row>
    <row r="255" spans="13:23" x14ac:dyDescent="0.25">
      <c r="M255" s="29"/>
      <c r="N255" s="8"/>
      <c r="O255" s="8"/>
      <c r="P255" s="8"/>
      <c r="Q255" s="8"/>
      <c r="R255" s="8"/>
      <c r="S255" s="8"/>
      <c r="T255" s="8"/>
      <c r="U255" s="8" t="s">
        <v>30</v>
      </c>
      <c r="V255" s="8"/>
      <c r="W255" s="29"/>
    </row>
    <row r="256" spans="13:23" x14ac:dyDescent="0.25">
      <c r="M256" s="29"/>
      <c r="N256" s="8"/>
      <c r="O256" s="8"/>
      <c r="P256" s="8"/>
      <c r="Q256" s="8"/>
      <c r="R256" s="8"/>
      <c r="S256" s="8"/>
      <c r="T256" s="8"/>
      <c r="U256" s="8" t="s">
        <v>31</v>
      </c>
      <c r="V256" s="8"/>
      <c r="W256" s="29"/>
    </row>
    <row r="257" spans="13:23" x14ac:dyDescent="0.25">
      <c r="M257" s="29"/>
      <c r="N257" s="8"/>
      <c r="O257" s="8"/>
      <c r="P257" s="8"/>
      <c r="Q257" s="8"/>
      <c r="R257" s="8"/>
      <c r="S257" s="8"/>
      <c r="T257" s="8"/>
      <c r="U257" s="8" t="s">
        <v>32</v>
      </c>
      <c r="V257" s="8"/>
      <c r="W257" s="29"/>
    </row>
    <row r="258" spans="13:23" x14ac:dyDescent="0.25">
      <c r="M258" s="29"/>
      <c r="N258" s="8"/>
      <c r="O258" s="8"/>
      <c r="P258" s="8"/>
      <c r="Q258" s="8"/>
      <c r="R258" s="8"/>
      <c r="S258" s="8"/>
      <c r="T258" s="8"/>
      <c r="U258" s="8" t="s">
        <v>35</v>
      </c>
      <c r="V258" s="8"/>
      <c r="W258" s="29"/>
    </row>
    <row r="259" spans="13:23" x14ac:dyDescent="0.25">
      <c r="M259" s="30"/>
      <c r="N259" s="15"/>
      <c r="O259" s="15"/>
      <c r="P259" s="15"/>
      <c r="Q259" s="15"/>
      <c r="R259" s="15"/>
      <c r="S259" s="15"/>
      <c r="T259" s="15"/>
      <c r="U259" s="15"/>
      <c r="V259" s="15"/>
      <c r="W259" s="30"/>
    </row>
    <row r="260" spans="13:23" x14ac:dyDescent="0.25">
      <c r="M260" s="28">
        <v>30</v>
      </c>
      <c r="N260" s="5"/>
      <c r="O260" s="5"/>
      <c r="P260" s="5"/>
      <c r="Q260" s="5"/>
      <c r="R260" s="5"/>
      <c r="S260" s="5"/>
      <c r="T260" s="5" t="s">
        <v>35</v>
      </c>
      <c r="U260" s="5" t="s">
        <v>28</v>
      </c>
      <c r="V260" s="5"/>
      <c r="W260" s="28">
        <f t="shared" ref="W260" si="72">COUNTA(P260:V266)</f>
        <v>6</v>
      </c>
    </row>
    <row r="261" spans="13:23" x14ac:dyDescent="0.25">
      <c r="M261" s="29"/>
      <c r="N261" s="8"/>
      <c r="O261" s="8"/>
      <c r="P261" s="8"/>
      <c r="Q261" s="8"/>
      <c r="R261" s="8"/>
      <c r="S261" s="8"/>
      <c r="T261" s="8"/>
      <c r="U261" s="8" t="s">
        <v>29</v>
      </c>
      <c r="V261" s="8"/>
      <c r="W261" s="29"/>
    </row>
    <row r="262" spans="13:23" x14ac:dyDescent="0.25">
      <c r="M262" s="29"/>
      <c r="N262" s="8"/>
      <c r="O262" s="8"/>
      <c r="P262" s="8"/>
      <c r="Q262" s="8"/>
      <c r="R262" s="8"/>
      <c r="S262" s="8"/>
      <c r="T262" s="8"/>
      <c r="U262" s="8" t="s">
        <v>30</v>
      </c>
      <c r="V262" s="8"/>
      <c r="W262" s="29"/>
    </row>
    <row r="263" spans="13:23" x14ac:dyDescent="0.25">
      <c r="M263" s="29"/>
      <c r="N263" s="8"/>
      <c r="O263" s="8"/>
      <c r="P263" s="8"/>
      <c r="Q263" s="8"/>
      <c r="R263" s="8"/>
      <c r="S263" s="8"/>
      <c r="T263" s="8"/>
      <c r="U263" s="8" t="s">
        <v>31</v>
      </c>
      <c r="V263" s="8"/>
      <c r="W263" s="29"/>
    </row>
    <row r="264" spans="13:23" x14ac:dyDescent="0.25">
      <c r="M264" s="29"/>
      <c r="N264" s="8"/>
      <c r="O264" s="8"/>
      <c r="P264" s="8"/>
      <c r="Q264" s="8"/>
      <c r="R264" s="8"/>
      <c r="S264" s="8"/>
      <c r="T264" s="8"/>
      <c r="U264" s="8" t="s">
        <v>32</v>
      </c>
      <c r="V264" s="8"/>
      <c r="W264" s="29"/>
    </row>
    <row r="265" spans="13:23" x14ac:dyDescent="0.25">
      <c r="M265" s="29"/>
      <c r="N265" s="8"/>
      <c r="O265" s="8"/>
      <c r="P265" s="8"/>
      <c r="Q265" s="8"/>
      <c r="R265" s="8"/>
      <c r="S265" s="8"/>
      <c r="T265" s="8"/>
      <c r="U265" s="8"/>
      <c r="V265" s="8"/>
      <c r="W265" s="29"/>
    </row>
    <row r="266" spans="13:23" x14ac:dyDescent="0.25">
      <c r="M266" s="30"/>
      <c r="N266" s="15"/>
      <c r="O266" s="15"/>
      <c r="P266" s="15"/>
      <c r="Q266" s="15"/>
      <c r="R266" s="15"/>
      <c r="S266" s="15"/>
      <c r="T266" s="15"/>
      <c r="U266" s="15"/>
      <c r="V266" s="15"/>
      <c r="W266" s="30"/>
    </row>
    <row r="267" spans="13:23" x14ac:dyDescent="0.25">
      <c r="M267" s="28">
        <v>31</v>
      </c>
      <c r="N267" s="5"/>
      <c r="O267" s="5"/>
      <c r="P267" s="5"/>
      <c r="Q267" s="5"/>
      <c r="R267" s="5"/>
      <c r="S267" s="5"/>
      <c r="T267" s="5"/>
      <c r="U267" s="5"/>
      <c r="V267" s="5" t="s">
        <v>28</v>
      </c>
      <c r="W267" s="28">
        <f>COUNTA(P267:V273)</f>
        <v>3</v>
      </c>
    </row>
    <row r="268" spans="13:23" x14ac:dyDescent="0.25">
      <c r="M268" s="29"/>
      <c r="N268" s="8"/>
      <c r="O268" s="8"/>
      <c r="P268" s="8"/>
      <c r="Q268" s="8"/>
      <c r="R268" s="8"/>
      <c r="S268" s="8"/>
      <c r="T268" s="8"/>
      <c r="U268" s="8"/>
      <c r="V268" s="8" t="s">
        <v>29</v>
      </c>
      <c r="W268" s="29"/>
    </row>
    <row r="269" spans="13:23" x14ac:dyDescent="0.25">
      <c r="M269" s="29"/>
      <c r="N269" s="8"/>
      <c r="O269" s="8"/>
      <c r="P269" s="8"/>
      <c r="Q269" s="8"/>
      <c r="R269" s="8"/>
      <c r="S269" s="8"/>
      <c r="T269" s="8"/>
      <c r="U269" s="8"/>
      <c r="V269" s="8" t="s">
        <v>35</v>
      </c>
      <c r="W269" s="29"/>
    </row>
    <row r="270" spans="13:23" x14ac:dyDescent="0.25">
      <c r="M270" s="29"/>
      <c r="N270" s="8"/>
      <c r="O270" s="8"/>
      <c r="P270" s="8"/>
      <c r="Q270" s="8"/>
      <c r="R270" s="8"/>
      <c r="S270" s="8"/>
      <c r="T270" s="8"/>
      <c r="U270" s="8"/>
      <c r="V270" s="8"/>
      <c r="W270" s="29"/>
    </row>
    <row r="271" spans="13:23" x14ac:dyDescent="0.25">
      <c r="M271" s="29"/>
      <c r="N271" s="8"/>
      <c r="O271" s="8"/>
      <c r="P271" s="8"/>
      <c r="Q271" s="8"/>
      <c r="R271" s="8"/>
      <c r="S271" s="8"/>
      <c r="T271" s="8"/>
      <c r="U271" s="8"/>
      <c r="V271" s="8"/>
      <c r="W271" s="29"/>
    </row>
    <row r="272" spans="13:23" x14ac:dyDescent="0.25">
      <c r="M272" s="29"/>
      <c r="N272" s="8"/>
      <c r="O272" s="8"/>
      <c r="P272" s="8"/>
      <c r="Q272" s="8"/>
      <c r="R272" s="8"/>
      <c r="S272" s="8"/>
      <c r="T272" s="8"/>
      <c r="U272" s="8"/>
      <c r="V272" s="8"/>
      <c r="W272" s="29"/>
    </row>
    <row r="273" spans="3:24" x14ac:dyDescent="0.25">
      <c r="M273" s="30"/>
      <c r="N273" s="15"/>
      <c r="O273" s="15"/>
      <c r="P273" s="15"/>
      <c r="Q273" s="15"/>
      <c r="R273" s="15"/>
      <c r="S273" s="15"/>
      <c r="T273" s="15"/>
      <c r="U273" s="15"/>
      <c r="V273" s="15"/>
      <c r="W273" s="30"/>
    </row>
    <row r="274" spans="3:24" x14ac:dyDescent="0.25">
      <c r="P274">
        <f>COUNTA(P57:P273)</f>
        <v>5</v>
      </c>
      <c r="Q274">
        <f t="shared" ref="Q274:V274" si="73">COUNTA(Q57:Q273)</f>
        <v>43</v>
      </c>
      <c r="R274">
        <f t="shared" si="73"/>
        <v>6</v>
      </c>
      <c r="S274">
        <f t="shared" si="73"/>
        <v>6</v>
      </c>
      <c r="T274">
        <f t="shared" si="73"/>
        <v>1</v>
      </c>
      <c r="U274">
        <f t="shared" si="73"/>
        <v>33</v>
      </c>
      <c r="V274">
        <f t="shared" si="73"/>
        <v>32</v>
      </c>
    </row>
    <row r="275" spans="3:24" x14ac:dyDescent="0.25">
      <c r="P275">
        <f>P274*8</f>
        <v>40</v>
      </c>
      <c r="Q275">
        <f t="shared" ref="Q275:V275" si="74">Q274*8</f>
        <v>344</v>
      </c>
      <c r="R275">
        <f t="shared" si="74"/>
        <v>48</v>
      </c>
      <c r="S275">
        <f t="shared" si="74"/>
        <v>48</v>
      </c>
      <c r="T275">
        <f t="shared" si="74"/>
        <v>8</v>
      </c>
      <c r="U275">
        <f t="shared" si="74"/>
        <v>264</v>
      </c>
      <c r="V275">
        <f t="shared" si="74"/>
        <v>256</v>
      </c>
    </row>
    <row r="276" spans="3:24" x14ac:dyDescent="0.25">
      <c r="C276" s="3"/>
      <c r="E276" s="3"/>
      <c r="F276" s="3"/>
      <c r="P276">
        <f>P277/P274</f>
        <v>9667.3500000000022</v>
      </c>
      <c r="Q276">
        <f t="shared" ref="Q276:V276" si="75">Q277/Q274</f>
        <v>183185.27906976745</v>
      </c>
      <c r="R276">
        <f t="shared" si="75"/>
        <v>16493.75</v>
      </c>
      <c r="S276">
        <f t="shared" si="75"/>
        <v>97592.483333333337</v>
      </c>
      <c r="T276">
        <f t="shared" si="75"/>
        <v>560560</v>
      </c>
      <c r="U276">
        <f t="shared" si="75"/>
        <v>40199.141818181815</v>
      </c>
      <c r="V276">
        <f t="shared" si="75"/>
        <v>190845.74971875001</v>
      </c>
    </row>
    <row r="277" spans="3:24" x14ac:dyDescent="0.25">
      <c r="C277" s="3"/>
      <c r="E277" s="3"/>
      <c r="F277" s="3"/>
      <c r="P277">
        <f>P39</f>
        <v>48336.750000000007</v>
      </c>
      <c r="Q277">
        <f>Q39</f>
        <v>7876967.0000000009</v>
      </c>
      <c r="R277">
        <f>R39</f>
        <v>98962.5</v>
      </c>
      <c r="S277">
        <f>S39</f>
        <v>585554.9</v>
      </c>
      <c r="T277">
        <f>T39</f>
        <v>560560</v>
      </c>
      <c r="U277">
        <f>U39</f>
        <v>1326571.68</v>
      </c>
      <c r="V277">
        <f>V39</f>
        <v>6107063.9910000004</v>
      </c>
    </row>
    <row r="279" spans="3:24" ht="15.75" thickBot="1" x14ac:dyDescent="0.3"/>
    <row r="280" spans="3:24" ht="15.75" thickBot="1" x14ac:dyDescent="0.3">
      <c r="L280" s="43" t="s">
        <v>35</v>
      </c>
      <c r="M280" s="46" t="s">
        <v>36</v>
      </c>
      <c r="N280" s="47"/>
      <c r="O280" s="47"/>
      <c r="P280" s="48">
        <f>COUNTIF(P57:P273,"михаленя")</f>
        <v>0</v>
      </c>
      <c r="Q280" s="48">
        <f>COUNTIF(Q57:Q273,"михаленя")</f>
        <v>3</v>
      </c>
      <c r="R280" s="48">
        <f>COUNTIF(R57:R273,"михаленя")</f>
        <v>1</v>
      </c>
      <c r="S280" s="48">
        <f>COUNTIF(S57:S273,"михаленя")</f>
        <v>0</v>
      </c>
      <c r="T280" s="48">
        <f>COUNTIF(T57:T273,"михаленя")</f>
        <v>1</v>
      </c>
      <c r="U280" s="48">
        <f>COUNTIF(U57:U273,"михаленя")</f>
        <v>4</v>
      </c>
      <c r="V280" s="48">
        <f>COUNTIF(V57:V273,"михаленя")</f>
        <v>4</v>
      </c>
      <c r="W280" s="54"/>
      <c r="X280" s="49">
        <f>SUM(P280:V280)</f>
        <v>13</v>
      </c>
    </row>
    <row r="281" spans="3:24" ht="30.75" thickBot="1" x14ac:dyDescent="0.3">
      <c r="C281" s="3"/>
      <c r="E281" s="3"/>
      <c r="F281" s="3"/>
      <c r="L281" s="43"/>
      <c r="M281" s="50" t="s">
        <v>37</v>
      </c>
      <c r="N281" s="51"/>
      <c r="O281" s="51"/>
      <c r="P281" s="52">
        <f>P277/P274*P280</f>
        <v>0</v>
      </c>
      <c r="Q281" s="52">
        <f t="shared" ref="Q281:V281" si="76">Q277/Q274*Q280</f>
        <v>549555.83720930235</v>
      </c>
      <c r="R281" s="52">
        <f t="shared" si="76"/>
        <v>16493.75</v>
      </c>
      <c r="S281" s="52">
        <f t="shared" si="76"/>
        <v>0</v>
      </c>
      <c r="T281" s="52">
        <f t="shared" si="76"/>
        <v>560560</v>
      </c>
      <c r="U281" s="52">
        <f t="shared" si="76"/>
        <v>160796.56727272726</v>
      </c>
      <c r="V281" s="52">
        <f t="shared" si="76"/>
        <v>763382.99887500005</v>
      </c>
      <c r="W281" s="55"/>
      <c r="X281" s="53">
        <f t="shared" ref="X281:X293" si="77">SUM(P281:V281)</f>
        <v>2050789.1533570299</v>
      </c>
    </row>
    <row r="282" spans="3:24" x14ac:dyDescent="0.25">
      <c r="L282" s="44" t="s">
        <v>28</v>
      </c>
      <c r="M282" s="46" t="s">
        <v>36</v>
      </c>
      <c r="N282" s="47"/>
      <c r="O282" s="47"/>
      <c r="P282" s="48">
        <f>COUNTIF(P57:P273,"тищук")</f>
        <v>1</v>
      </c>
      <c r="Q282" s="48">
        <f t="shared" ref="Q282:V282" si="78">COUNTIF(Q57:Q273,"тищук")</f>
        <v>7</v>
      </c>
      <c r="R282" s="48">
        <f t="shared" si="78"/>
        <v>1</v>
      </c>
      <c r="S282" s="48">
        <f t="shared" si="78"/>
        <v>1</v>
      </c>
      <c r="T282" s="48">
        <f t="shared" si="78"/>
        <v>0</v>
      </c>
      <c r="U282" s="48">
        <f t="shared" si="78"/>
        <v>5</v>
      </c>
      <c r="V282" s="48">
        <f t="shared" si="78"/>
        <v>5</v>
      </c>
      <c r="W282" s="54"/>
      <c r="X282" s="49">
        <f t="shared" si="77"/>
        <v>20</v>
      </c>
    </row>
    <row r="283" spans="3:24" ht="30.75" thickBot="1" x14ac:dyDescent="0.3">
      <c r="C283" s="3"/>
      <c r="E283" s="3"/>
      <c r="F283" s="3"/>
      <c r="L283" s="45"/>
      <c r="M283" s="50" t="s">
        <v>37</v>
      </c>
      <c r="N283" s="51"/>
      <c r="O283" s="51"/>
      <c r="P283" s="52">
        <f>P277/P274*P282</f>
        <v>9667.3500000000022</v>
      </c>
      <c r="Q283" s="52">
        <f t="shared" ref="Q283:V283" si="79">Q277/Q274*Q282</f>
        <v>1282296.9534883723</v>
      </c>
      <c r="R283" s="52">
        <f t="shared" si="79"/>
        <v>16493.75</v>
      </c>
      <c r="S283" s="52">
        <f t="shared" si="79"/>
        <v>97592.483333333337</v>
      </c>
      <c r="T283" s="52">
        <f t="shared" si="79"/>
        <v>0</v>
      </c>
      <c r="U283" s="52">
        <f t="shared" si="79"/>
        <v>200995.70909090908</v>
      </c>
      <c r="V283" s="52">
        <f t="shared" si="79"/>
        <v>954228.74859375006</v>
      </c>
      <c r="W283" s="55"/>
      <c r="X283" s="53">
        <f t="shared" si="77"/>
        <v>2561274.9945063647</v>
      </c>
    </row>
    <row r="284" spans="3:24" x14ac:dyDescent="0.25">
      <c r="L284" s="44" t="s">
        <v>29</v>
      </c>
      <c r="M284" s="46" t="s">
        <v>36</v>
      </c>
      <c r="N284" s="47"/>
      <c r="O284" s="47"/>
      <c r="P284" s="48">
        <f>COUNTIF(P57:P273,"губчик")</f>
        <v>1</v>
      </c>
      <c r="Q284" s="48">
        <f>COUNTIF(Q57:Q273,"губчик")</f>
        <v>7</v>
      </c>
      <c r="R284" s="48">
        <f>COUNTIF(R57:R273,"губчик")</f>
        <v>1</v>
      </c>
      <c r="S284" s="48">
        <f>COUNTIF(S57:S273,"губчик")</f>
        <v>1</v>
      </c>
      <c r="T284" s="48">
        <f>COUNTIF(T57:T273,"губчик")</f>
        <v>0</v>
      </c>
      <c r="U284" s="48">
        <f>COUNTIF(U57:U273,"губчик")</f>
        <v>6</v>
      </c>
      <c r="V284" s="48">
        <f>COUNTIF(V57:V273,"губчик")</f>
        <v>6</v>
      </c>
      <c r="W284" s="54"/>
      <c r="X284" s="49">
        <f t="shared" si="77"/>
        <v>22</v>
      </c>
    </row>
    <row r="285" spans="3:24" ht="30.75" thickBot="1" x14ac:dyDescent="0.3">
      <c r="C285" s="3"/>
      <c r="E285" s="3"/>
      <c r="F285" s="3"/>
      <c r="L285" s="45"/>
      <c r="M285" s="50" t="s">
        <v>37</v>
      </c>
      <c r="N285" s="51"/>
      <c r="O285" s="51"/>
      <c r="P285" s="52">
        <f>P277/P274*P284</f>
        <v>9667.3500000000022</v>
      </c>
      <c r="Q285" s="52">
        <f t="shared" ref="Q285:V285" si="80">Q277/Q274*Q284</f>
        <v>1282296.9534883723</v>
      </c>
      <c r="R285" s="52">
        <f t="shared" si="80"/>
        <v>16493.75</v>
      </c>
      <c r="S285" s="52">
        <f t="shared" si="80"/>
        <v>97592.483333333337</v>
      </c>
      <c r="T285" s="52">
        <f t="shared" si="80"/>
        <v>0</v>
      </c>
      <c r="U285" s="52">
        <f t="shared" si="80"/>
        <v>241194.85090909089</v>
      </c>
      <c r="V285" s="52">
        <f t="shared" si="80"/>
        <v>1145074.4983125001</v>
      </c>
      <c r="W285" s="55"/>
      <c r="X285" s="53">
        <f t="shared" si="77"/>
        <v>2792319.8860432967</v>
      </c>
    </row>
    <row r="286" spans="3:24" x14ac:dyDescent="0.25">
      <c r="L286" s="44" t="s">
        <v>30</v>
      </c>
      <c r="M286" s="46" t="s">
        <v>36</v>
      </c>
      <c r="N286" s="47"/>
      <c r="O286" s="47"/>
      <c r="P286" s="48">
        <f>COUNTIF(P57:P273,"филюта")</f>
        <v>1</v>
      </c>
      <c r="Q286" s="48">
        <f>COUNTIF(Q57:Q273,"филюта")</f>
        <v>7</v>
      </c>
      <c r="R286" s="48">
        <f>COUNTIF(R57:R273,"филюта")</f>
        <v>1</v>
      </c>
      <c r="S286" s="48">
        <f>COUNTIF(S57:S273,"филюта")</f>
        <v>1</v>
      </c>
      <c r="T286" s="48">
        <f>COUNTIF(T57:T273,"филюта")</f>
        <v>0</v>
      </c>
      <c r="U286" s="48">
        <f>COUNTIF(U57:U273,"филюта")</f>
        <v>5</v>
      </c>
      <c r="V286" s="48">
        <f>COUNTIF(V57:V273,"филюта")</f>
        <v>5</v>
      </c>
      <c r="W286" s="54"/>
      <c r="X286" s="49">
        <f t="shared" si="77"/>
        <v>20</v>
      </c>
    </row>
    <row r="287" spans="3:24" ht="30.75" thickBot="1" x14ac:dyDescent="0.3">
      <c r="C287" s="3"/>
      <c r="E287" s="3"/>
      <c r="F287" s="3"/>
      <c r="L287" s="45"/>
      <c r="M287" s="50" t="s">
        <v>37</v>
      </c>
      <c r="N287" s="51"/>
      <c r="O287" s="51"/>
      <c r="P287" s="52">
        <f>P277/P274*P286</f>
        <v>9667.3500000000022</v>
      </c>
      <c r="Q287" s="52">
        <f t="shared" ref="Q287:V287" si="81">Q277/Q274*Q286</f>
        <v>1282296.9534883723</v>
      </c>
      <c r="R287" s="52">
        <f t="shared" si="81"/>
        <v>16493.75</v>
      </c>
      <c r="S287" s="52">
        <f t="shared" si="81"/>
        <v>97592.483333333337</v>
      </c>
      <c r="T287" s="52">
        <f t="shared" si="81"/>
        <v>0</v>
      </c>
      <c r="U287" s="52">
        <f t="shared" si="81"/>
        <v>200995.70909090908</v>
      </c>
      <c r="V287" s="52">
        <f t="shared" si="81"/>
        <v>954228.74859375006</v>
      </c>
      <c r="W287" s="55"/>
      <c r="X287" s="53">
        <f t="shared" si="77"/>
        <v>2561274.9945063647</v>
      </c>
    </row>
    <row r="288" spans="3:24" x14ac:dyDescent="0.25">
      <c r="L288" s="44" t="s">
        <v>31</v>
      </c>
      <c r="M288" s="46" t="s">
        <v>36</v>
      </c>
      <c r="N288" s="47"/>
      <c r="O288" s="47"/>
      <c r="P288" s="48">
        <f>COUNTIF(P57:P273,"бадыль")</f>
        <v>1</v>
      </c>
      <c r="Q288" s="48">
        <f t="shared" ref="Q288:V288" si="82">COUNTIF(Q57:Q273,"бадыль")</f>
        <v>7</v>
      </c>
      <c r="R288" s="48">
        <f t="shared" si="82"/>
        <v>1</v>
      </c>
      <c r="S288" s="48">
        <f t="shared" si="82"/>
        <v>1</v>
      </c>
      <c r="T288" s="48">
        <f t="shared" si="82"/>
        <v>0</v>
      </c>
      <c r="U288" s="48">
        <f t="shared" si="82"/>
        <v>6</v>
      </c>
      <c r="V288" s="48">
        <f t="shared" si="82"/>
        <v>5</v>
      </c>
      <c r="W288" s="54"/>
      <c r="X288" s="49">
        <f t="shared" si="77"/>
        <v>21</v>
      </c>
    </row>
    <row r="289" spans="3:24" ht="30.75" thickBot="1" x14ac:dyDescent="0.3">
      <c r="C289" s="3"/>
      <c r="E289" s="3"/>
      <c r="F289" s="3"/>
      <c r="L289" s="45"/>
      <c r="M289" s="50" t="s">
        <v>37</v>
      </c>
      <c r="N289" s="51"/>
      <c r="O289" s="51"/>
      <c r="P289" s="52">
        <f>P277/P274*P288</f>
        <v>9667.3500000000022</v>
      </c>
      <c r="Q289" s="52">
        <f t="shared" ref="Q289:V289" si="83">Q277/Q274*Q288</f>
        <v>1282296.9534883723</v>
      </c>
      <c r="R289" s="52">
        <f t="shared" si="83"/>
        <v>16493.75</v>
      </c>
      <c r="S289" s="52">
        <f t="shared" si="83"/>
        <v>97592.483333333337</v>
      </c>
      <c r="T289" s="52">
        <f t="shared" si="83"/>
        <v>0</v>
      </c>
      <c r="U289" s="52">
        <f t="shared" si="83"/>
        <v>241194.85090909089</v>
      </c>
      <c r="V289" s="52">
        <f t="shared" si="83"/>
        <v>954228.74859375006</v>
      </c>
      <c r="W289" s="55"/>
      <c r="X289" s="53">
        <f t="shared" si="77"/>
        <v>2601474.1363245468</v>
      </c>
    </row>
    <row r="290" spans="3:24" ht="15" customHeight="1" x14ac:dyDescent="0.25">
      <c r="L290" s="39" t="s">
        <v>32</v>
      </c>
      <c r="M290" s="46" t="s">
        <v>36</v>
      </c>
      <c r="N290" s="47"/>
      <c r="O290" s="47"/>
      <c r="P290" s="48">
        <f>COUNTIF(P57:P273,"семенов а.в")</f>
        <v>1</v>
      </c>
      <c r="Q290" s="48">
        <f t="shared" ref="Q290:V290" si="84">COUNTIF(Q57:Q273,"семенов а.в")</f>
        <v>7</v>
      </c>
      <c r="R290" s="48">
        <f t="shared" si="84"/>
        <v>1</v>
      </c>
      <c r="S290" s="48">
        <f t="shared" si="84"/>
        <v>1</v>
      </c>
      <c r="T290" s="48">
        <f t="shared" si="84"/>
        <v>0</v>
      </c>
      <c r="U290" s="48">
        <f t="shared" si="84"/>
        <v>6</v>
      </c>
      <c r="V290" s="48">
        <f t="shared" si="84"/>
        <v>5</v>
      </c>
      <c r="W290" s="54"/>
      <c r="X290" s="49">
        <f t="shared" si="77"/>
        <v>21</v>
      </c>
    </row>
    <row r="291" spans="3:24" ht="30.75" thickBot="1" x14ac:dyDescent="0.3">
      <c r="L291" s="40"/>
      <c r="M291" s="50" t="s">
        <v>37</v>
      </c>
      <c r="N291" s="51"/>
      <c r="O291" s="51"/>
      <c r="P291" s="52">
        <f>P277/P274*P290</f>
        <v>9667.3500000000022</v>
      </c>
      <c r="Q291" s="52">
        <f t="shared" ref="Q291:V291" si="85">Q277/Q274*Q290</f>
        <v>1282296.9534883723</v>
      </c>
      <c r="R291" s="52">
        <f t="shared" si="85"/>
        <v>16493.75</v>
      </c>
      <c r="S291" s="52">
        <f t="shared" si="85"/>
        <v>97592.483333333337</v>
      </c>
      <c r="T291" s="52">
        <f t="shared" si="85"/>
        <v>0</v>
      </c>
      <c r="U291" s="52">
        <f t="shared" si="85"/>
        <v>241194.85090909089</v>
      </c>
      <c r="V291" s="52">
        <f t="shared" si="85"/>
        <v>954228.74859375006</v>
      </c>
      <c r="W291" s="55"/>
      <c r="X291" s="53">
        <f t="shared" si="77"/>
        <v>2601474.1363245468</v>
      </c>
    </row>
    <row r="292" spans="3:24" ht="15" customHeight="1" x14ac:dyDescent="0.25">
      <c r="L292" s="39" t="s">
        <v>38</v>
      </c>
      <c r="M292" s="46" t="s">
        <v>36</v>
      </c>
      <c r="N292" s="47"/>
      <c r="O292" s="47"/>
      <c r="P292" s="48">
        <f>COUNTIF(P57:P273,"семенов в.г")</f>
        <v>0</v>
      </c>
      <c r="Q292" s="48">
        <f t="shared" ref="Q292:V292" si="86">COUNTIF(Q57:Q273,"семенов в.г")</f>
        <v>5</v>
      </c>
      <c r="R292" s="48">
        <f t="shared" si="86"/>
        <v>0</v>
      </c>
      <c r="S292" s="48">
        <f t="shared" si="86"/>
        <v>1</v>
      </c>
      <c r="T292" s="48">
        <f t="shared" si="86"/>
        <v>0</v>
      </c>
      <c r="U292" s="48">
        <f t="shared" si="86"/>
        <v>1</v>
      </c>
      <c r="V292" s="48">
        <f t="shared" si="86"/>
        <v>2</v>
      </c>
      <c r="W292" s="54"/>
      <c r="X292" s="48">
        <f t="shared" si="77"/>
        <v>9</v>
      </c>
    </row>
    <row r="293" spans="3:24" ht="30.75" thickBot="1" x14ac:dyDescent="0.3">
      <c r="L293" s="40"/>
      <c r="M293" s="50" t="s">
        <v>37</v>
      </c>
      <c r="N293" s="51"/>
      <c r="O293" s="51"/>
      <c r="P293" s="52">
        <f>P277/P274*P292</f>
        <v>0</v>
      </c>
      <c r="Q293" s="52">
        <f t="shared" ref="Q293:V293" si="87">Q277/Q274*Q292</f>
        <v>915926.39534883725</v>
      </c>
      <c r="R293" s="52">
        <f t="shared" si="87"/>
        <v>0</v>
      </c>
      <c r="S293" s="52">
        <f t="shared" si="87"/>
        <v>97592.483333333337</v>
      </c>
      <c r="T293" s="52">
        <f t="shared" si="87"/>
        <v>0</v>
      </c>
      <c r="U293" s="52">
        <f t="shared" si="87"/>
        <v>40199.141818181815</v>
      </c>
      <c r="V293" s="52">
        <f t="shared" si="87"/>
        <v>381691.49943750002</v>
      </c>
      <c r="W293" s="55"/>
      <c r="X293" s="53">
        <f t="shared" si="77"/>
        <v>1435409.5199378524</v>
      </c>
    </row>
    <row r="294" spans="3:24" x14ac:dyDescent="0.25">
      <c r="X294" s="21">
        <f>X281+X283+X285+X287+X289+X291+X293</f>
        <v>16604016.821000002</v>
      </c>
    </row>
  </sheetData>
  <dataConsolidate/>
  <mergeCells count="74">
    <mergeCell ref="L290:L291"/>
    <mergeCell ref="L292:L293"/>
    <mergeCell ref="L280:L281"/>
    <mergeCell ref="L282:L283"/>
    <mergeCell ref="L284:L285"/>
    <mergeCell ref="L286:L287"/>
    <mergeCell ref="L288:L289"/>
    <mergeCell ref="C24:C25"/>
    <mergeCell ref="C2:C6"/>
    <mergeCell ref="K4:L4"/>
    <mergeCell ref="C10:C12"/>
    <mergeCell ref="C15:C19"/>
    <mergeCell ref="W267:W273"/>
    <mergeCell ref="W260:W266"/>
    <mergeCell ref="W239:W245"/>
    <mergeCell ref="W246:W252"/>
    <mergeCell ref="W253:W259"/>
    <mergeCell ref="W57:W63"/>
    <mergeCell ref="W64:W70"/>
    <mergeCell ref="W71:W77"/>
    <mergeCell ref="W78:W84"/>
    <mergeCell ref="W85:W91"/>
    <mergeCell ref="W92:W98"/>
    <mergeCell ref="W99:W105"/>
    <mergeCell ref="W106:W112"/>
    <mergeCell ref="W113:W119"/>
    <mergeCell ref="W120:W126"/>
    <mergeCell ref="W127:W133"/>
    <mergeCell ref="W134:W140"/>
    <mergeCell ref="W141:W147"/>
    <mergeCell ref="W148:W154"/>
    <mergeCell ref="W155:W161"/>
    <mergeCell ref="W162:W168"/>
    <mergeCell ref="W169:W175"/>
    <mergeCell ref="W176:W182"/>
    <mergeCell ref="W183:W189"/>
    <mergeCell ref="W190:W196"/>
    <mergeCell ref="W197:W203"/>
    <mergeCell ref="W204:W210"/>
    <mergeCell ref="W211:W217"/>
    <mergeCell ref="W218:W224"/>
    <mergeCell ref="W225:W231"/>
    <mergeCell ref="W232:W238"/>
    <mergeCell ref="M57:M63"/>
    <mergeCell ref="M64:M70"/>
    <mergeCell ref="M71:M77"/>
    <mergeCell ref="M78:M84"/>
    <mergeCell ref="M85:M91"/>
    <mergeCell ref="M92:M98"/>
    <mergeCell ref="M99:M105"/>
    <mergeCell ref="M106:M112"/>
    <mergeCell ref="M113:M119"/>
    <mergeCell ref="M120:M126"/>
    <mergeCell ref="M127:M133"/>
    <mergeCell ref="M134:M140"/>
    <mergeCell ref="M141:M147"/>
    <mergeCell ref="M148:M154"/>
    <mergeCell ref="M155:M161"/>
    <mergeCell ref="M162:M168"/>
    <mergeCell ref="M169:M175"/>
    <mergeCell ref="M176:M182"/>
    <mergeCell ref="M183:M189"/>
    <mergeCell ref="M190:M196"/>
    <mergeCell ref="M197:M203"/>
    <mergeCell ref="M204:M210"/>
    <mergeCell ref="M211:M217"/>
    <mergeCell ref="M218:M224"/>
    <mergeCell ref="M225:M231"/>
    <mergeCell ref="M267:M273"/>
    <mergeCell ref="M232:M238"/>
    <mergeCell ref="M239:M245"/>
    <mergeCell ref="M246:M252"/>
    <mergeCell ref="M253:M259"/>
    <mergeCell ref="M260:M26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H15" sqref="H15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8333333333333337" top="0.75" bottom="0.75" header="0.3" footer="0.3"/>
  <pageSetup paperSize="9" orientation="landscape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I9" sqref="I9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8333333333333337" top="0.75" bottom="0.75" header="0.3" footer="0.3"/>
  <pageSetup paperSize="9" orientation="landscape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H10" sqref="H10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7291666666666663" top="0.75" bottom="0.75" header="0.3" footer="0.3"/>
  <pageSetup paperSize="9" orientation="landscape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L7" sqref="L7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8333333333333337" top="0.75" bottom="0.75" header="0.3" footer="0.3"/>
  <pageSetup paperSize="9" orientation="landscape" horizontalDpi="300" verticalDpi="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L6" sqref="L6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7291666666666663" top="0.75" bottom="0.75" header="0.3" footer="0.3"/>
  <pageSetup paperSize="9" orientation="landscape" horizontalDpi="300" verticalDpi="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topLeftCell="A5" zoomScaleNormal="100" workbookViewId="0">
      <selection activeCell="J20" sqref="J20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R2:R3"/>
    <mergeCell ref="S2:S3"/>
    <mergeCell ref="T1:T3"/>
  </mergeCells>
  <pageMargins left="0.7" right="0.58333333333333337" top="0.75" bottom="0.75" header="0.3" footer="0.3"/>
  <pageSetup paperSize="9" orientation="landscape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Layout" zoomScaleNormal="100" workbookViewId="0">
      <selection activeCell="D6" sqref="D6"/>
    </sheetView>
  </sheetViews>
  <sheetFormatPr defaultRowHeight="15" x14ac:dyDescent="0.25"/>
  <cols>
    <col min="1" max="1" width="24.7109375" customWidth="1"/>
    <col min="2" max="17" width="5.140625" customWidth="1"/>
    <col min="18" max="19" width="7.7109375" customWidth="1"/>
    <col min="20" max="20" width="12.85546875" customWidth="1"/>
  </cols>
  <sheetData>
    <row r="1" spans="1:20" ht="15.75" thickTop="1" x14ac:dyDescent="0.25">
      <c r="A1" s="63" t="s">
        <v>44</v>
      </c>
      <c r="B1" s="64" t="s">
        <v>39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 t="s">
        <v>40</v>
      </c>
      <c r="S1" s="65"/>
      <c r="T1" s="66" t="s">
        <v>43</v>
      </c>
    </row>
    <row r="2" spans="1:20" x14ac:dyDescent="0.25">
      <c r="A2" s="57"/>
      <c r="B2" s="56">
        <v>1</v>
      </c>
      <c r="C2" s="56">
        <v>2</v>
      </c>
      <c r="D2" s="56">
        <v>3</v>
      </c>
      <c r="E2" s="56">
        <v>4</v>
      </c>
      <c r="F2" s="56">
        <v>5</v>
      </c>
      <c r="G2" s="56">
        <v>6</v>
      </c>
      <c r="H2" s="56">
        <v>7</v>
      </c>
      <c r="I2" s="56">
        <v>8</v>
      </c>
      <c r="J2" s="56">
        <v>9</v>
      </c>
      <c r="K2" s="56">
        <v>10</v>
      </c>
      <c r="L2" s="56">
        <v>11</v>
      </c>
      <c r="M2" s="56">
        <v>12</v>
      </c>
      <c r="N2" s="56">
        <v>13</v>
      </c>
      <c r="O2" s="56">
        <v>14</v>
      </c>
      <c r="P2" s="56">
        <v>15</v>
      </c>
      <c r="Q2" s="56"/>
      <c r="R2" s="38" t="s">
        <v>41</v>
      </c>
      <c r="S2" s="38" t="s">
        <v>42</v>
      </c>
      <c r="T2" s="59"/>
    </row>
    <row r="3" spans="1:20" x14ac:dyDescent="0.25">
      <c r="A3" s="57"/>
      <c r="B3" s="56">
        <v>16</v>
      </c>
      <c r="C3" s="56">
        <v>17</v>
      </c>
      <c r="D3" s="56">
        <v>18</v>
      </c>
      <c r="E3" s="56">
        <v>19</v>
      </c>
      <c r="F3" s="56">
        <v>20</v>
      </c>
      <c r="G3" s="56">
        <v>21</v>
      </c>
      <c r="H3" s="56">
        <v>22</v>
      </c>
      <c r="I3" s="56">
        <v>23</v>
      </c>
      <c r="J3" s="56">
        <v>24</v>
      </c>
      <c r="K3" s="56">
        <v>25</v>
      </c>
      <c r="L3" s="56">
        <v>26</v>
      </c>
      <c r="M3" s="56">
        <v>27</v>
      </c>
      <c r="N3" s="56">
        <v>28</v>
      </c>
      <c r="O3" s="56">
        <v>29</v>
      </c>
      <c r="P3" s="56">
        <v>30</v>
      </c>
      <c r="Q3" s="56">
        <v>31</v>
      </c>
      <c r="R3" s="38"/>
      <c r="S3" s="38"/>
      <c r="T3" s="59"/>
    </row>
    <row r="4" spans="1:20" ht="15.75" thickBot="1" x14ac:dyDescent="0.3">
      <c r="A4" s="68">
        <v>1</v>
      </c>
      <c r="B4" s="42">
        <v>2</v>
      </c>
      <c r="C4" s="42">
        <v>3</v>
      </c>
      <c r="D4" s="42">
        <v>4</v>
      </c>
      <c r="E4" s="42">
        <v>5</v>
      </c>
      <c r="F4" s="42">
        <v>6</v>
      </c>
      <c r="G4" s="42">
        <v>7</v>
      </c>
      <c r="H4" s="42">
        <v>8</v>
      </c>
      <c r="I4" s="42">
        <v>9</v>
      </c>
      <c r="J4" s="42">
        <v>10</v>
      </c>
      <c r="K4" s="42">
        <v>11</v>
      </c>
      <c r="L4" s="42">
        <v>12</v>
      </c>
      <c r="M4" s="42">
        <v>13</v>
      </c>
      <c r="N4" s="42">
        <v>14</v>
      </c>
      <c r="O4" s="42">
        <v>15</v>
      </c>
      <c r="P4" s="42">
        <v>16</v>
      </c>
      <c r="Q4" s="42">
        <v>17</v>
      </c>
      <c r="R4" s="42">
        <v>18</v>
      </c>
      <c r="S4" s="42">
        <v>19</v>
      </c>
      <c r="T4" s="69">
        <v>20</v>
      </c>
    </row>
    <row r="5" spans="1:20" x14ac:dyDescent="0.25">
      <c r="A5" s="1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7"/>
    </row>
    <row r="6" spans="1:20" x14ac:dyDescent="0.25">
      <c r="A6" s="58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60"/>
    </row>
    <row r="7" spans="1:20" x14ac:dyDescent="0.25">
      <c r="A7" s="5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60"/>
    </row>
    <row r="8" spans="1:20" x14ac:dyDescent="0.25">
      <c r="A8" s="58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60"/>
    </row>
    <row r="9" spans="1:20" x14ac:dyDescent="0.25">
      <c r="A9" s="5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60"/>
    </row>
    <row r="10" spans="1:20" x14ac:dyDescent="0.25">
      <c r="A10" s="58" t="s">
        <v>29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60"/>
    </row>
    <row r="11" spans="1:20" x14ac:dyDescent="0.25">
      <c r="A11" s="5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60"/>
    </row>
    <row r="12" spans="1:20" x14ac:dyDescent="0.25">
      <c r="A12" s="58" t="s">
        <v>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60"/>
    </row>
    <row r="13" spans="1:20" x14ac:dyDescent="0.25">
      <c r="A13" s="5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60"/>
    </row>
    <row r="14" spans="1:20" x14ac:dyDescent="0.25">
      <c r="A14" s="58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60"/>
    </row>
    <row r="15" spans="1:20" x14ac:dyDescent="0.25">
      <c r="A15" s="5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60"/>
    </row>
    <row r="16" spans="1:20" x14ac:dyDescent="0.25">
      <c r="A16" s="58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60"/>
    </row>
    <row r="17" spans="1:20" x14ac:dyDescent="0.25">
      <c r="A17" s="5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60"/>
    </row>
    <row r="18" spans="1:20" x14ac:dyDescent="0.25">
      <c r="A18" s="58" t="s">
        <v>38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60"/>
    </row>
    <row r="19" spans="1:20" x14ac:dyDescent="0.25">
      <c r="A19" s="5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60"/>
    </row>
    <row r="20" spans="1:20" x14ac:dyDescent="0.25">
      <c r="A20" s="5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60"/>
    </row>
    <row r="21" spans="1:20" x14ac:dyDescent="0.25">
      <c r="A21" s="5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60"/>
    </row>
    <row r="22" spans="1:20" x14ac:dyDescent="0.25">
      <c r="A22" s="5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60"/>
    </row>
    <row r="23" spans="1:20" x14ac:dyDescent="0.2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 t="s">
        <v>45</v>
      </c>
      <c r="R23" s="17"/>
      <c r="S23" s="17"/>
      <c r="T23" s="61"/>
    </row>
  </sheetData>
  <mergeCells count="6">
    <mergeCell ref="A1:A3"/>
    <mergeCell ref="B1:Q1"/>
    <mergeCell ref="R1:S1"/>
    <mergeCell ref="T1:T3"/>
    <mergeCell ref="R2:R3"/>
    <mergeCell ref="S2:S3"/>
  </mergeCells>
  <pageMargins left="0.7" right="0.58333333333333337" top="0.75" bottom="0.75" header="0.3" footer="0.3"/>
  <pageSetup paperSize="9" orientation="landscape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май</vt:lpstr>
      <vt:lpstr>избудище</vt:lpstr>
      <vt:lpstr>мелешки</vt:lpstr>
      <vt:lpstr>березовка</vt:lpstr>
      <vt:lpstr>весея</vt:lpstr>
      <vt:lpstr>старый гутков</vt:lpstr>
      <vt:lpstr>муравищино</vt:lpstr>
      <vt:lpstr>ост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Evgeniy</cp:lastModifiedBy>
  <dcterms:created xsi:type="dcterms:W3CDTF">2014-05-05T09:26:27Z</dcterms:created>
  <dcterms:modified xsi:type="dcterms:W3CDTF">2014-06-02T21:13:17Z</dcterms:modified>
</cp:coreProperties>
</file>