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50" windowWidth="10515" windowHeight="102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Лист1!$A$2:$O$12</definedName>
  </definedNames>
  <calcPr calcId="125725"/>
</workbook>
</file>

<file path=xl/calcChain.xml><?xml version="1.0" encoding="utf-8"?>
<calcChain xmlns="http://schemas.openxmlformats.org/spreadsheetml/2006/main">
  <c r="P9" i="1"/>
  <c r="Q9"/>
  <c r="R9"/>
  <c r="S9"/>
  <c r="U9" s="1"/>
  <c r="S11"/>
  <c r="S3"/>
  <c r="S4"/>
  <c r="S5"/>
  <c r="S6"/>
  <c r="S7"/>
  <c r="S8"/>
  <c r="S10"/>
  <c r="R11"/>
  <c r="Q11"/>
  <c r="P11"/>
  <c r="S12" l="1"/>
  <c r="T9"/>
  <c r="V9" s="1"/>
  <c r="T11"/>
  <c r="S2"/>
  <c r="R4" l="1"/>
  <c r="R5"/>
  <c r="R6"/>
  <c r="R7"/>
  <c r="R8"/>
  <c r="R10"/>
  <c r="R3"/>
  <c r="R12" l="1"/>
  <c r="R2" s="1"/>
  <c r="Q4"/>
  <c r="Q5"/>
  <c r="Q6"/>
  <c r="Q3"/>
  <c r="Q7"/>
  <c r="Q8"/>
  <c r="Q10"/>
  <c r="Q12" l="1"/>
  <c r="Q2" s="1"/>
  <c r="P4"/>
  <c r="P5"/>
  <c r="P6"/>
  <c r="P7"/>
  <c r="P8"/>
  <c r="P10"/>
  <c r="P3"/>
  <c r="T3" l="1"/>
  <c r="V3" s="1"/>
  <c r="V12" s="1"/>
  <c r="P12"/>
  <c r="T10"/>
  <c r="V10" s="1"/>
  <c r="U10"/>
  <c r="T4"/>
  <c r="V4" s="1"/>
  <c r="U4"/>
  <c r="V11"/>
  <c r="U11"/>
  <c r="T8"/>
  <c r="V8" s="1"/>
  <c r="U8"/>
  <c r="T6"/>
  <c r="V6" s="1"/>
  <c r="T7"/>
  <c r="V7" s="1"/>
  <c r="T5"/>
  <c r="V5" s="1"/>
  <c r="U5"/>
  <c r="U6"/>
  <c r="U7"/>
  <c r="P2"/>
  <c r="U3"/>
  <c r="U12" l="1"/>
  <c r="U2" s="1"/>
  <c r="V2"/>
  <c r="W2" l="1"/>
  <c r="X2" s="1"/>
  <c r="Y2" l="1"/>
  <c r="Z2"/>
</calcChain>
</file>

<file path=xl/sharedStrings.xml><?xml version="1.0" encoding="utf-8"?>
<sst xmlns="http://schemas.openxmlformats.org/spreadsheetml/2006/main" count="67" uniqueCount="50">
  <si>
    <t>L</t>
  </si>
  <si>
    <t>B</t>
  </si>
  <si>
    <t>H</t>
  </si>
  <si>
    <t>Материал</t>
  </si>
  <si>
    <t>Кол-во</t>
  </si>
  <si>
    <t>№№ заказов</t>
  </si>
  <si>
    <t>Артикул</t>
  </si>
  <si>
    <t>Цвет</t>
  </si>
  <si>
    <t>ШК</t>
  </si>
  <si>
    <t>Стекло</t>
  </si>
  <si>
    <t>Фрезеровка</t>
  </si>
  <si>
    <t>м2</t>
  </si>
  <si>
    <t>Принцеса-П (5 мин. - 300 сек. На 1м2)</t>
  </si>
  <si>
    <t>Принцесса-П (шт.)</t>
  </si>
  <si>
    <t>Фаворит (без фрезировки) (шт.)</t>
  </si>
  <si>
    <t>Если фрезировка =1</t>
  </si>
  <si>
    <t>Фаворит (б/ф) (2,13 мин. - 128 сек. На 1м2)</t>
  </si>
  <si>
    <t>Общее время в минутах</t>
  </si>
  <si>
    <t>2ч</t>
  </si>
  <si>
    <t>3ч</t>
  </si>
  <si>
    <t>Потери 15%</t>
  </si>
  <si>
    <t>MDF</t>
  </si>
  <si>
    <t xml:space="preserve">КД18532             </t>
  </si>
  <si>
    <t>FP-P121-000</t>
  </si>
  <si>
    <t>CS023G</t>
  </si>
  <si>
    <t>Принцесса-П</t>
  </si>
  <si>
    <t xml:space="preserve">К18461              </t>
  </si>
  <si>
    <t>FF-1310-000</t>
  </si>
  <si>
    <t>CS105G</t>
  </si>
  <si>
    <t xml:space="preserve"> С витражем</t>
  </si>
  <si>
    <t>Фаворит (без фрезеровки)</t>
  </si>
  <si>
    <t xml:space="preserve">КВ18266             </t>
  </si>
  <si>
    <t>МХН-36 (подложка RAL 5002)</t>
  </si>
  <si>
    <t>МГ-501</t>
  </si>
  <si>
    <t>FJ-P022-000</t>
  </si>
  <si>
    <t>FJ-P122-200</t>
  </si>
  <si>
    <t xml:space="preserve">КВ18626             </t>
  </si>
  <si>
    <t>CS012G</t>
  </si>
  <si>
    <t xml:space="preserve">К18464              </t>
  </si>
  <si>
    <t>№160 металлик (подложка RAL 6013)</t>
  </si>
  <si>
    <t>Фаворит (без фрезеровки) калевка R16</t>
  </si>
  <si>
    <t>FP-P411-000</t>
  </si>
  <si>
    <t xml:space="preserve"> Стекло</t>
  </si>
  <si>
    <t>Фаворит (без фрезеровки) стекло 70</t>
  </si>
  <si>
    <t>FP-P451-000</t>
  </si>
  <si>
    <t xml:space="preserve"> Стекло, ручка врезн.</t>
  </si>
  <si>
    <t>Фаворит (без фрезеровки) стекло 90</t>
  </si>
  <si>
    <t>Фаворит (горизонтальная фрезеровка 90)</t>
  </si>
  <si>
    <t>Фаворит (фрезировка Новая Волна) (шт.)</t>
  </si>
  <si>
    <t>Фаворит (фрезеровка Новая волна)</t>
  </si>
</sst>
</file>

<file path=xl/styles.xml><?xml version="1.0" encoding="utf-8"?>
<styleSheet xmlns="http://schemas.openxmlformats.org/spreadsheetml/2006/main">
  <numFmts count="2">
    <numFmt numFmtId="164" formatCode="000000000"/>
    <numFmt numFmtId="165" formatCode="0.00;[Red]0.00"/>
  </numFmts>
  <fonts count="13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165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165" fontId="3" fillId="0" borderId="3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0" fontId="3" fillId="3" borderId="0" xfId="0" applyFont="1" applyFill="1" applyBorder="1"/>
    <xf numFmtId="165" fontId="8" fillId="3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165" fontId="5" fillId="3" borderId="2" xfId="0" applyNumberFormat="1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top"/>
    </xf>
    <xf numFmtId="1" fontId="1" fillId="3" borderId="2" xfId="0" applyNumberFormat="1" applyFont="1" applyFill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" fontId="7" fillId="2" borderId="7" xfId="0" applyNumberFormat="1" applyFont="1" applyFill="1" applyBorder="1" applyAlignment="1">
      <alignment horizontal="center" wrapText="1"/>
    </xf>
    <xf numFmtId="165" fontId="0" fillId="0" borderId="0" xfId="0" applyNumberFormat="1" applyFont="1"/>
    <xf numFmtId="9" fontId="11" fillId="3" borderId="0" xfId="0" applyNumberFormat="1" applyFont="1" applyFill="1" applyBorder="1" applyAlignment="1">
      <alignment horizontal="center" vertical="center" textRotation="90"/>
    </xf>
    <xf numFmtId="165" fontId="12" fillId="3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/>
    <xf numFmtId="165" fontId="3" fillId="3" borderId="2" xfId="0" applyNumberFormat="1" applyFont="1" applyFill="1" applyBorder="1" applyAlignment="1">
      <alignment horizontal="center" vertical="center" textRotation="90" wrapText="1"/>
    </xf>
    <xf numFmtId="165" fontId="3" fillId="3" borderId="5" xfId="0" applyNumberFormat="1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1" fontId="7" fillId="0" borderId="7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5" fontId="3" fillId="0" borderId="3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"/>
  <sheetViews>
    <sheetView tabSelected="1" workbookViewId="0">
      <pane ySplit="2" topLeftCell="A3" activePane="bottomLeft" state="frozenSplit"/>
      <selection pane="bottomLeft" activeCell="R4" sqref="R4"/>
    </sheetView>
  </sheetViews>
  <sheetFormatPr defaultColWidth="9.140625" defaultRowHeight="15" customHeight="1"/>
  <cols>
    <col min="1" max="1" width="4.85546875" style="1" bestFit="1" customWidth="1"/>
    <col min="2" max="2" width="4.7109375" style="1" bestFit="1" customWidth="1"/>
    <col min="3" max="3" width="2.7109375" style="1" bestFit="1" customWidth="1"/>
    <col min="4" max="4" width="9.140625" style="1"/>
    <col min="5" max="5" width="6.7109375" style="1" bestFit="1" customWidth="1"/>
    <col min="6" max="9" width="2" style="1" bestFit="1" customWidth="1"/>
    <col min="10" max="10" width="12.140625" style="1" bestFit="1" customWidth="1"/>
    <col min="11" max="11" width="10.28515625" style="1" bestFit="1" customWidth="1"/>
    <col min="12" max="12" width="11.42578125" style="1" customWidth="1"/>
    <col min="13" max="13" width="10" style="1" bestFit="1" customWidth="1"/>
    <col min="14" max="14" width="20.5703125" style="1" bestFit="1" customWidth="1"/>
    <col min="15" max="15" width="39.7109375" style="1" bestFit="1" customWidth="1"/>
    <col min="16" max="16" width="6" style="3" customWidth="1"/>
    <col min="17" max="17" width="4" style="1" bestFit="1" customWidth="1"/>
    <col min="18" max="19" width="5.140625" style="1" bestFit="1" customWidth="1"/>
    <col min="20" max="20" width="4.42578125" style="2" bestFit="1" customWidth="1"/>
    <col min="21" max="21" width="5.42578125" style="14" bestFit="1" customWidth="1"/>
    <col min="22" max="22" width="6.42578125" style="14" bestFit="1" customWidth="1"/>
    <col min="23" max="23" width="9.140625" style="1"/>
    <col min="24" max="24" width="10" style="1" bestFit="1" customWidth="1"/>
    <col min="25" max="16384" width="9.140625" style="1"/>
  </cols>
  <sheetData>
    <row r="1" spans="1:26" ht="107.25" customHeight="1" thickBo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11</v>
      </c>
      <c r="Q1" s="22" t="s">
        <v>13</v>
      </c>
      <c r="R1" s="22" t="s">
        <v>14</v>
      </c>
      <c r="S1" s="22" t="s">
        <v>48</v>
      </c>
      <c r="T1" s="40" t="s">
        <v>15</v>
      </c>
      <c r="U1" s="23" t="s">
        <v>12</v>
      </c>
      <c r="V1" s="24" t="s">
        <v>16</v>
      </c>
      <c r="W1" s="25" t="s">
        <v>17</v>
      </c>
      <c r="X1" s="37" t="s">
        <v>20</v>
      </c>
      <c r="Y1" s="34" t="s">
        <v>18</v>
      </c>
      <c r="Z1" s="34" t="s">
        <v>19</v>
      </c>
    </row>
    <row r="2" spans="1:26" ht="15" customHeight="1" thickTop="1" thickBot="1">
      <c r="A2" s="29" t="s">
        <v>0</v>
      </c>
      <c r="B2" s="29" t="s">
        <v>1</v>
      </c>
      <c r="C2" s="29" t="s">
        <v>2</v>
      </c>
      <c r="D2" s="30" t="s">
        <v>3</v>
      </c>
      <c r="E2" s="29" t="s">
        <v>4</v>
      </c>
      <c r="F2" s="31">
        <v>0</v>
      </c>
      <c r="G2" s="31">
        <v>0</v>
      </c>
      <c r="H2" s="31">
        <v>0</v>
      </c>
      <c r="I2" s="31">
        <v>0</v>
      </c>
      <c r="J2" s="30" t="s">
        <v>5</v>
      </c>
      <c r="K2" s="30" t="s">
        <v>6</v>
      </c>
      <c r="L2" s="29" t="s">
        <v>7</v>
      </c>
      <c r="M2" s="29" t="s">
        <v>8</v>
      </c>
      <c r="N2" s="32" t="s">
        <v>9</v>
      </c>
      <c r="O2" s="33" t="s">
        <v>10</v>
      </c>
      <c r="P2" s="26">
        <f>P12</f>
        <v>2.8484430000000001</v>
      </c>
      <c r="Q2" s="27">
        <f>Q12</f>
        <v>3</v>
      </c>
      <c r="R2" s="27">
        <f>R12</f>
        <v>6</v>
      </c>
      <c r="S2" s="27">
        <f>S12</f>
        <v>0</v>
      </c>
      <c r="T2" s="41"/>
      <c r="U2" s="26">
        <f>U12</f>
        <v>0</v>
      </c>
      <c r="V2" s="26">
        <f>V12</f>
        <v>3.6658918800000002</v>
      </c>
      <c r="W2" s="28">
        <f>U2+V2</f>
        <v>3.6658918800000002</v>
      </c>
      <c r="X2" s="38">
        <f>W2+(W2/100*15)</f>
        <v>4.2157756620000004</v>
      </c>
      <c r="Y2" s="36">
        <f>X2-120</f>
        <v>-115.784224338</v>
      </c>
      <c r="Z2" s="36">
        <f>X2-180</f>
        <v>-175.784224338</v>
      </c>
    </row>
    <row r="3" spans="1:26" ht="15" customHeight="1" thickTop="1">
      <c r="A3" s="15">
        <v>263</v>
      </c>
      <c r="B3" s="15">
        <v>547</v>
      </c>
      <c r="C3" s="15">
        <v>19</v>
      </c>
      <c r="D3" s="16" t="s">
        <v>21</v>
      </c>
      <c r="E3" s="35">
        <v>1</v>
      </c>
      <c r="F3" s="16"/>
      <c r="G3" s="16"/>
      <c r="H3" s="16"/>
      <c r="I3" s="16"/>
      <c r="J3" s="16" t="s">
        <v>22</v>
      </c>
      <c r="K3" s="16" t="s">
        <v>23</v>
      </c>
      <c r="L3" s="16" t="s">
        <v>24</v>
      </c>
      <c r="M3" s="17">
        <v>0</v>
      </c>
      <c r="N3" s="18"/>
      <c r="O3" s="18" t="s">
        <v>25</v>
      </c>
      <c r="P3" s="8">
        <f>A3*B3*E3/1000000</f>
        <v>0.14386099999999999</v>
      </c>
      <c r="Q3" s="9">
        <f>IF(O3&lt;&gt;0,IF(OR(CHAR(CODE(O3))="П",),1,),)</f>
        <v>1</v>
      </c>
      <c r="R3" s="10">
        <f>IF(O3&lt;&gt;0,IF(OR(CHAR(CODE(O3))="Ф",),1,),)</f>
        <v>0</v>
      </c>
      <c r="S3" s="39">
        <f t="shared" ref="S3:S6" si="0">IF(O3&lt;&gt;0,IF(OR(CHAR(CODE(O3))="Н",),1,),)</f>
        <v>0</v>
      </c>
      <c r="T3" s="11">
        <f>P3*R3</f>
        <v>0</v>
      </c>
      <c r="U3" s="13">
        <f>S3*5</f>
        <v>0</v>
      </c>
      <c r="V3" s="13">
        <f>T3*2.13</f>
        <v>0</v>
      </c>
    </row>
    <row r="4" spans="1:26" ht="15" customHeight="1">
      <c r="A4" s="15">
        <v>717</v>
      </c>
      <c r="B4" s="15">
        <v>547</v>
      </c>
      <c r="C4" s="15">
        <v>19</v>
      </c>
      <c r="D4" s="16" t="s">
        <v>21</v>
      </c>
      <c r="E4" s="35">
        <v>1</v>
      </c>
      <c r="F4" s="16"/>
      <c r="G4" s="16"/>
      <c r="H4" s="16"/>
      <c r="I4" s="16"/>
      <c r="J4" s="16" t="s">
        <v>22</v>
      </c>
      <c r="K4" s="16" t="s">
        <v>23</v>
      </c>
      <c r="L4" s="16" t="s">
        <v>24</v>
      </c>
      <c r="M4" s="17">
        <v>42000225</v>
      </c>
      <c r="N4" s="18"/>
      <c r="O4" s="18" t="s">
        <v>25</v>
      </c>
      <c r="P4" s="4">
        <f t="shared" ref="P4:P6" si="1">A4*B4*E4/1000000</f>
        <v>0.39219900000000002</v>
      </c>
      <c r="Q4" s="5">
        <f t="shared" ref="Q4:Q6" si="2">IF(O4&lt;&gt;0,IF(OR(CHAR(CODE(O4))="П",),1,),)</f>
        <v>1</v>
      </c>
      <c r="R4" s="10">
        <f t="shared" ref="R4:R6" si="3">IF(O4&lt;&gt;0,IF(OR(CHAR(CODE(O4))="Ф",),1,),)</f>
        <v>0</v>
      </c>
      <c r="S4" s="39">
        <f t="shared" si="0"/>
        <v>0</v>
      </c>
      <c r="T4" s="11">
        <f t="shared" ref="T4:T6" si="4">P4*R4</f>
        <v>0</v>
      </c>
      <c r="U4" s="12">
        <f t="shared" ref="U4:U6" si="5">S4*5</f>
        <v>0</v>
      </c>
      <c r="V4" s="12">
        <f t="shared" ref="V4:V6" si="6">T4*2.13</f>
        <v>0</v>
      </c>
    </row>
    <row r="5" spans="1:26" ht="15" customHeight="1">
      <c r="A5" s="19">
        <v>1081</v>
      </c>
      <c r="B5" s="15">
        <v>547</v>
      </c>
      <c r="C5" s="15">
        <v>19</v>
      </c>
      <c r="D5" s="16" t="s">
        <v>21</v>
      </c>
      <c r="E5" s="35">
        <v>1</v>
      </c>
      <c r="F5" s="16"/>
      <c r="G5" s="16"/>
      <c r="H5" s="16"/>
      <c r="I5" s="16"/>
      <c r="J5" s="16" t="s">
        <v>22</v>
      </c>
      <c r="K5" s="16" t="s">
        <v>23</v>
      </c>
      <c r="L5" s="16" t="s">
        <v>24</v>
      </c>
      <c r="M5" s="17">
        <v>0</v>
      </c>
      <c r="N5" s="18"/>
      <c r="O5" s="18" t="s">
        <v>25</v>
      </c>
      <c r="P5" s="4">
        <f t="shared" si="1"/>
        <v>0.59130700000000003</v>
      </c>
      <c r="Q5" s="5">
        <f t="shared" si="2"/>
        <v>1</v>
      </c>
      <c r="R5" s="10">
        <f t="shared" si="3"/>
        <v>0</v>
      </c>
      <c r="S5" s="39">
        <f t="shared" si="0"/>
        <v>0</v>
      </c>
      <c r="T5" s="11">
        <f t="shared" si="4"/>
        <v>0</v>
      </c>
      <c r="U5" s="12">
        <f t="shared" si="5"/>
        <v>0</v>
      </c>
      <c r="V5" s="12">
        <f t="shared" si="6"/>
        <v>0</v>
      </c>
    </row>
    <row r="6" spans="1:26" ht="15" customHeight="1">
      <c r="A6" s="15">
        <v>720</v>
      </c>
      <c r="B6" s="15">
        <v>435</v>
      </c>
      <c r="C6" s="15">
        <v>19</v>
      </c>
      <c r="D6" s="16" t="s">
        <v>21</v>
      </c>
      <c r="E6" s="35">
        <v>1</v>
      </c>
      <c r="F6" s="16"/>
      <c r="G6" s="16"/>
      <c r="H6" s="16"/>
      <c r="I6" s="16"/>
      <c r="J6" s="16" t="s">
        <v>26</v>
      </c>
      <c r="K6" s="16" t="s">
        <v>27</v>
      </c>
      <c r="L6" s="16" t="s">
        <v>28</v>
      </c>
      <c r="M6" s="17">
        <v>52000177</v>
      </c>
      <c r="N6" s="18" t="s">
        <v>29</v>
      </c>
      <c r="O6" s="18" t="s">
        <v>30</v>
      </c>
      <c r="P6" s="4">
        <f t="shared" si="1"/>
        <v>0.31319999999999998</v>
      </c>
      <c r="Q6" s="5">
        <f t="shared" si="2"/>
        <v>0</v>
      </c>
      <c r="R6" s="10">
        <f t="shared" si="3"/>
        <v>1</v>
      </c>
      <c r="S6" s="39">
        <f t="shared" si="0"/>
        <v>0</v>
      </c>
      <c r="T6" s="11">
        <f t="shared" si="4"/>
        <v>0.31319999999999998</v>
      </c>
      <c r="U6" s="12">
        <f t="shared" si="5"/>
        <v>0</v>
      </c>
      <c r="V6" s="12">
        <f t="shared" si="6"/>
        <v>0.66711599999999993</v>
      </c>
    </row>
    <row r="7" spans="1:26" ht="15" customHeight="1">
      <c r="A7" s="15">
        <v>115</v>
      </c>
      <c r="B7" s="15">
        <v>447</v>
      </c>
      <c r="C7" s="15">
        <v>19</v>
      </c>
      <c r="D7" s="16" t="s">
        <v>21</v>
      </c>
      <c r="E7" s="35">
        <v>1</v>
      </c>
      <c r="F7" s="16"/>
      <c r="G7" s="16"/>
      <c r="H7" s="16"/>
      <c r="I7" s="16"/>
      <c r="J7" s="16" t="s">
        <v>38</v>
      </c>
      <c r="K7" s="16" t="s">
        <v>34</v>
      </c>
      <c r="L7" s="16" t="s">
        <v>39</v>
      </c>
      <c r="M7" s="17">
        <v>0</v>
      </c>
      <c r="N7" s="18"/>
      <c r="O7" s="18" t="s">
        <v>40</v>
      </c>
      <c r="P7" s="4">
        <f t="shared" ref="P7:P11" si="7">A7*B7*E7/1000000</f>
        <v>5.1404999999999999E-2</v>
      </c>
      <c r="Q7" s="5">
        <f t="shared" ref="Q7:Q10" si="8">IF(O7&lt;&gt;0,IF(OR(CHAR(CODE(O7))="П",),1,),)</f>
        <v>0</v>
      </c>
      <c r="R7" s="10">
        <f t="shared" ref="R7:R10" si="9">IF(O7&lt;&gt;0,IF(OR(CHAR(CODE(O7))="Ф",),1,),)</f>
        <v>1</v>
      </c>
      <c r="S7" s="39">
        <f t="shared" ref="S7:S10" si="10">IF(O7&lt;&gt;0,IF(OR(CHAR(CODE(O7))="Н",),1,),)</f>
        <v>0</v>
      </c>
      <c r="T7" s="11">
        <f t="shared" ref="T7:T11" si="11">P7*R7</f>
        <v>5.1404999999999999E-2</v>
      </c>
      <c r="U7" s="12">
        <f t="shared" ref="U7:U11" si="12">S7*5</f>
        <v>0</v>
      </c>
      <c r="V7" s="12">
        <f t="shared" ref="V7:V11" si="13">T7*2.13</f>
        <v>0.10949265</v>
      </c>
    </row>
    <row r="8" spans="1:26" ht="15" customHeight="1">
      <c r="A8" s="15">
        <v>897</v>
      </c>
      <c r="B8" s="15">
        <v>397</v>
      </c>
      <c r="C8" s="15">
        <v>19</v>
      </c>
      <c r="D8" s="16" t="s">
        <v>21</v>
      </c>
      <c r="E8" s="35">
        <v>1</v>
      </c>
      <c r="F8" s="16"/>
      <c r="G8" s="16"/>
      <c r="H8" s="16"/>
      <c r="I8" s="16"/>
      <c r="J8" s="16" t="s">
        <v>31</v>
      </c>
      <c r="K8" s="16" t="s">
        <v>41</v>
      </c>
      <c r="L8" s="16" t="s">
        <v>32</v>
      </c>
      <c r="M8" s="17">
        <v>41000235</v>
      </c>
      <c r="N8" s="18" t="s">
        <v>42</v>
      </c>
      <c r="O8" s="18" t="s">
        <v>43</v>
      </c>
      <c r="P8" s="4">
        <f t="shared" si="7"/>
        <v>0.35610900000000001</v>
      </c>
      <c r="Q8" s="5">
        <f t="shared" si="8"/>
        <v>0</v>
      </c>
      <c r="R8" s="10">
        <f t="shared" si="9"/>
        <v>1</v>
      </c>
      <c r="S8" s="39">
        <f t="shared" si="10"/>
        <v>0</v>
      </c>
      <c r="T8" s="11">
        <f t="shared" si="11"/>
        <v>0.35610900000000001</v>
      </c>
      <c r="U8" s="12">
        <f t="shared" si="12"/>
        <v>0</v>
      </c>
      <c r="V8" s="12">
        <f t="shared" si="13"/>
        <v>0.75851216999999993</v>
      </c>
    </row>
    <row r="9" spans="1:26" ht="15" customHeight="1">
      <c r="A9" s="15">
        <v>897</v>
      </c>
      <c r="B9" s="15">
        <v>347</v>
      </c>
      <c r="C9" s="15">
        <v>19</v>
      </c>
      <c r="D9" s="16" t="s">
        <v>21</v>
      </c>
      <c r="E9" s="35">
        <v>1</v>
      </c>
      <c r="F9" s="16"/>
      <c r="G9" s="16"/>
      <c r="H9" s="16"/>
      <c r="I9" s="16"/>
      <c r="J9" s="16" t="s">
        <v>26</v>
      </c>
      <c r="K9" s="16" t="s">
        <v>44</v>
      </c>
      <c r="L9" s="16" t="s">
        <v>33</v>
      </c>
      <c r="M9" s="17">
        <v>42000232</v>
      </c>
      <c r="N9" s="18" t="s">
        <v>45</v>
      </c>
      <c r="O9" s="18" t="s">
        <v>46</v>
      </c>
      <c r="P9" s="4">
        <f t="shared" si="7"/>
        <v>0.31125900000000001</v>
      </c>
      <c r="Q9" s="5">
        <f t="shared" si="8"/>
        <v>0</v>
      </c>
      <c r="R9" s="10">
        <f t="shared" si="9"/>
        <v>1</v>
      </c>
      <c r="S9" s="39">
        <f t="shared" si="10"/>
        <v>0</v>
      </c>
      <c r="T9" s="11">
        <f t="shared" si="11"/>
        <v>0.31125900000000001</v>
      </c>
      <c r="U9" s="12">
        <f t="shared" si="12"/>
        <v>0</v>
      </c>
      <c r="V9" s="12">
        <f t="shared" si="13"/>
        <v>0.66298166999999997</v>
      </c>
    </row>
    <row r="10" spans="1:26" ht="15" customHeight="1">
      <c r="A10" s="15">
        <v>357</v>
      </c>
      <c r="B10" s="15">
        <v>597</v>
      </c>
      <c r="C10" s="15">
        <v>19</v>
      </c>
      <c r="D10" s="16" t="s">
        <v>21</v>
      </c>
      <c r="E10" s="35">
        <v>2</v>
      </c>
      <c r="F10" s="16"/>
      <c r="G10" s="16"/>
      <c r="H10" s="16"/>
      <c r="I10" s="16"/>
      <c r="J10" s="16" t="s">
        <v>36</v>
      </c>
      <c r="K10" s="16" t="s">
        <v>35</v>
      </c>
      <c r="L10" s="16" t="s">
        <v>37</v>
      </c>
      <c r="M10" s="17">
        <v>40000044</v>
      </c>
      <c r="N10" s="18"/>
      <c r="O10" s="18" t="s">
        <v>47</v>
      </c>
      <c r="P10" s="4">
        <f t="shared" si="7"/>
        <v>0.42625800000000003</v>
      </c>
      <c r="Q10" s="5">
        <f t="shared" si="8"/>
        <v>0</v>
      </c>
      <c r="R10" s="10">
        <f t="shared" si="9"/>
        <v>1</v>
      </c>
      <c r="S10" s="39">
        <f t="shared" si="10"/>
        <v>0</v>
      </c>
      <c r="T10" s="11">
        <f t="shared" si="11"/>
        <v>0.42625800000000003</v>
      </c>
      <c r="U10" s="12">
        <f t="shared" si="12"/>
        <v>0</v>
      </c>
      <c r="V10" s="12">
        <f t="shared" si="13"/>
        <v>0.90792954000000003</v>
      </c>
    </row>
    <row r="11" spans="1:26" ht="15" customHeight="1">
      <c r="A11" s="42">
        <v>177</v>
      </c>
      <c r="B11" s="42">
        <v>297</v>
      </c>
      <c r="C11" s="42">
        <v>19</v>
      </c>
      <c r="D11" s="43" t="s">
        <v>21</v>
      </c>
      <c r="E11" s="44">
        <v>5</v>
      </c>
      <c r="F11" s="43"/>
      <c r="G11" s="43"/>
      <c r="H11" s="43"/>
      <c r="I11" s="43"/>
      <c r="J11" s="43"/>
      <c r="K11" s="43"/>
      <c r="L11" s="43"/>
      <c r="M11" s="45"/>
      <c r="N11" s="46"/>
      <c r="O11" s="47" t="s">
        <v>49</v>
      </c>
      <c r="P11" s="48">
        <f t="shared" si="7"/>
        <v>0.262845</v>
      </c>
      <c r="Q11" s="49">
        <f>IF(O11&lt;&gt;0,IF(OR(CHAR(CODE(O11))="П",),1,),)</f>
        <v>0</v>
      </c>
      <c r="R11" s="39">
        <f>IF(O11&lt;&gt;0,IF(OR(CHAR(CODE(O11))="Ф",),1,),)</f>
        <v>1</v>
      </c>
      <c r="S11" s="39">
        <f>IF(O11&lt;&gt;0,IF(OR(CHAR(CODE(O11))="Н",),1,),)</f>
        <v>0</v>
      </c>
      <c r="T11" s="50">
        <f t="shared" si="11"/>
        <v>0.262845</v>
      </c>
      <c r="U11" s="51">
        <f t="shared" si="12"/>
        <v>0</v>
      </c>
      <c r="V11" s="51">
        <f t="shared" si="13"/>
        <v>0.55985984999999994</v>
      </c>
    </row>
    <row r="12" spans="1:26" ht="15" customHeight="1">
      <c r="P12" s="4">
        <f>SUM(P3:P11)</f>
        <v>2.8484430000000001</v>
      </c>
      <c r="Q12" s="6">
        <f>SUM(Q3:Q11)</f>
        <v>3</v>
      </c>
      <c r="R12" s="6">
        <f>SUM(R3:R11)</f>
        <v>6</v>
      </c>
      <c r="S12" s="6">
        <f>SUM(S3:S11)</f>
        <v>0</v>
      </c>
      <c r="T12" s="7"/>
      <c r="U12" s="12">
        <f>SUM(U3:U11)</f>
        <v>0</v>
      </c>
      <c r="V12" s="12">
        <f>SUM(V3:V11)</f>
        <v>3.6658918800000002</v>
      </c>
    </row>
  </sheetData>
  <autoFilter ref="A2:O12"/>
  <mergeCells count="1">
    <mergeCell ref="T1:T2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Гайдамак</dc:creator>
  <cp:lastModifiedBy>Инна Гайдамак</cp:lastModifiedBy>
  <cp:lastPrinted>2013-09-20T07:48:26Z</cp:lastPrinted>
  <dcterms:created xsi:type="dcterms:W3CDTF">2013-09-20T07:43:05Z</dcterms:created>
  <dcterms:modified xsi:type="dcterms:W3CDTF">2014-06-04T06:18:12Z</dcterms:modified>
</cp:coreProperties>
</file>