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-15" windowWidth="15480" windowHeight="6255"/>
  </bookViews>
  <sheets>
    <sheet name="Sheet1" sheetId="1" r:id="rId1"/>
    <sheet name="XLR_NoRangeSheet" sheetId="2" state="veryHidden" r:id="rId2"/>
  </sheets>
  <definedNames>
    <definedName name="Constant_CHIEFACCOUNTANT" hidden="1">XLR_NoRangeSheet!$R$7</definedName>
    <definedName name="Constant_GENERALMANAGER" hidden="1">XLR_NoRangeSheet!$S$7</definedName>
    <definedName name="Constant_LANG" hidden="1">XLR_NoRangeSheet!$Q$7</definedName>
    <definedName name="Constant_PHONE" hidden="1">XLR_NoRangeSheet!$T$7</definedName>
    <definedName name="Constant_SYSTEMDATE" hidden="1">XLR_NoRangeSheet!$O$7</definedName>
    <definedName name="Constant_SYSTEMUSER" hidden="1">XLR_NoRangeSheet!$P$7</definedName>
    <definedName name="Constant_USEREMPLOYEEID" hidden="1">XLR_NoRangeSheet!$B$7</definedName>
    <definedName name="Constant_USEREMPLOYEENAME" hidden="1">XLR_NoRangeSheet!$C$7</definedName>
    <definedName name="Constant_USERID" hidden="1">XLR_NoRangeSheet!$D$7</definedName>
    <definedName name="Constant_VENTERPRISEACCOUNT" hidden="1">XLR_NoRangeSheet!$L$7</definedName>
    <definedName name="Constant_VENTERPRISEADDRESS" hidden="1">XLR_NoRangeSheet!$I$7</definedName>
    <definedName name="Constant_VENTERPRISEADDRESS2" hidden="1">XLR_NoRangeSheet!$J$7</definedName>
    <definedName name="Constant_VENTERPRISECONTCODE" hidden="1">XLR_NoRangeSheet!$N$7</definedName>
    <definedName name="Constant_VENTERPRISEFCODE" hidden="1">XLR_NoRangeSheet!$G$7</definedName>
    <definedName name="Constant_VENTERPRISEID" hidden="1">XLR_NoRangeSheet!$E$7</definedName>
    <definedName name="Constant_VENTERPRISEMFO" hidden="1">XLR_NoRangeSheet!$M$7</definedName>
    <definedName name="Constant_VENTERPRISENAME" hidden="1">XLR_NoRangeSheet!$F$7</definedName>
    <definedName name="Constant_VENTERPRISENAMEANDADDRESS" hidden="1">XLR_NoRangeSheet!$K$7</definedName>
    <definedName name="Constant_VENTERPRISEVATCODE" hidden="1">XLR_NoRangeSheet!$H$7</definedName>
    <definedName name="MasterData">Sheet1!$A$18:$Y$50</definedName>
    <definedName name="ttH_ATTORNEYDATE" hidden="1">XLR_NoRangeSheet!$F$6</definedName>
    <definedName name="ttH_ATTORNEYDATE_1" hidden="1">XLR_NoRangeSheet!$CF$6</definedName>
    <definedName name="ttH_ATTORNEYNR" hidden="1">XLR_NoRangeSheet!$CE$6</definedName>
    <definedName name="ttH_ATTORNEYPERSON" hidden="1">XLR_NoRangeSheet!$CG$6</definedName>
    <definedName name="ttH_BSDOCID" hidden="1">XLR_NoRangeSheet!$AW$6</definedName>
    <definedName name="ttH_BSDOCTYPE" hidden="1">XLR_NoRangeSheet!$AX$6</definedName>
    <definedName name="ttH_CARNAME" hidden="1">XLR_NoRangeSheet!$CI$6</definedName>
    <definedName name="ttH_CCY" hidden="1">XLR_NoRangeSheet!$AV$6</definedName>
    <definedName name="ttH_CCY1" hidden="1">XLR_NoRangeSheet!$CS$6</definedName>
    <definedName name="ttH_CCY2" hidden="1">XLR_NoRangeSheet!$CV$6</definedName>
    <definedName name="ttH_CLIENT2CODE" hidden="1">XLR_NoRangeSheet!$AQ$6</definedName>
    <definedName name="ttH_CLIENT2ID" hidden="1">XLR_NoRangeSheet!$AO$6</definedName>
    <definedName name="ttH_CLIENT2NAME" hidden="1">XLR_NoRangeSheet!$AP$6</definedName>
    <definedName name="ttH_CLIENTADDRESS" hidden="1">XLR_NoRangeSheet!$B$6</definedName>
    <definedName name="ttH_CLIENTBANKCONT" hidden="1">XLR_NoRangeSheet!$W$6</definedName>
    <definedName name="ttH_CLIENTBANKMFO" hidden="1">XLR_NoRangeSheet!$V$6</definedName>
    <definedName name="ttH_CLIENTBANKNAME" hidden="1">XLR_NoRangeSheet!$U$6</definedName>
    <definedName name="ttH_CLIENTCODE" hidden="1">XLR_NoRangeSheet!$AN$6</definedName>
    <definedName name="ttH_CLIENTFAX" hidden="1">XLR_NoRangeSheet!$D$6</definedName>
    <definedName name="ttH_CLIENTFCODE" hidden="1">XLR_NoRangeSheet!$J$6</definedName>
    <definedName name="ttH_CLIENTID" hidden="1">XLR_NoRangeSheet!$AL$6</definedName>
    <definedName name="ttH_CLIENTNAME" hidden="1">XLR_NoRangeSheet!$AM$6</definedName>
    <definedName name="ttH_CLIENTTEL" hidden="1">XLR_NoRangeSheet!$C$6</definedName>
    <definedName name="ttH_CLIENTVATCODE" hidden="1">XLR_NoRangeSheet!$K$6</definedName>
    <definedName name="ttH_CONTAINSVAT" hidden="1">XLR_NoRangeSheet!$BX$6</definedName>
    <definedName name="ttH_DAYSQTY" hidden="1">XLR_NoRangeSheet!$CQ$6</definedName>
    <definedName name="ttH_DOCDATE" hidden="1">XLR_NoRangeSheet!$AK$6</definedName>
    <definedName name="ttH_DOCDATEC" hidden="1">XLR_NoRangeSheet!$E$6</definedName>
    <definedName name="ttH_DOCID" hidden="1">XLR_NoRangeSheet!$AJ$6</definedName>
    <definedName name="ttH_DOCSUBTYPE" hidden="1">XLR_NoRangeSheet!$AT$6</definedName>
    <definedName name="ttH_DOCSUBTYPENAME" hidden="1">XLR_NoRangeSheet!$AU$6</definedName>
    <definedName name="ttH_DOCTYPE" hidden="1">XLR_NoRangeSheet!$AS$6</definedName>
    <definedName name="ttH_DRIVERNAME" hidden="1">XLR_NoRangeSheet!$CH$6</definedName>
    <definedName name="ttH_ENCLOSEDDOCS" hidden="1">XLR_NoRangeSheet!$G$6</definedName>
    <definedName name="ttH_EXPADDRESS" hidden="1">XLR_NoRangeSheet!$M$6</definedName>
    <definedName name="ttH_EXPBANKCONT" hidden="1">XLR_NoRangeSheet!$T$6</definedName>
    <definedName name="ttH_EXPBANKMFO" hidden="1">XLR_NoRangeSheet!$S$6</definedName>
    <definedName name="ttH_EXPBANKNAME" hidden="1">XLR_NoRangeSheet!$R$6</definedName>
    <definedName name="ttH_EXPFAX" hidden="1">XLR_NoRangeSheet!$O$6</definedName>
    <definedName name="ttH_EXPFCODE" hidden="1">XLR_NoRangeSheet!$P$6</definedName>
    <definedName name="ttH_EXPNAME" hidden="1">XLR_NoRangeSheet!$L$6</definedName>
    <definedName name="ttH_EXPTEL" hidden="1">XLR_NoRangeSheet!$N$6</definedName>
    <definedName name="ttH_EXPVATCODE" hidden="1">XLR_NoRangeSheet!$Q$6</definedName>
    <definedName name="ttH_EXRATE" hidden="1">XLR_NoRangeSheet!$AY$6</definedName>
    <definedName name="ttH_EXRATE1" hidden="1">XLR_NoRangeSheet!$CT$6</definedName>
    <definedName name="ttH_EXRATE2" hidden="1">XLR_NoRangeSheet!$CW$6</definedName>
    <definedName name="ttH_FDOCNR" hidden="1">XLR_NoRangeSheet!$AF$6</definedName>
    <definedName name="ttH_FDPDATE" hidden="1">XLR_NoRangeSheet!$BP$6</definedName>
    <definedName name="ttH_FDPNR" hidden="1">XLR_NoRangeSheet!$BO$6</definedName>
    <definedName name="ttH_FDPSERIES" hidden="1">XLR_NoRangeSheet!$BN$6</definedName>
    <definedName name="ttH_FISCALDOCEXISTS" hidden="1">XLR_NoRangeSheet!$CC$6</definedName>
    <definedName name="ttH_FISCALDOCID" hidden="1">XLR_NoRangeSheet!$BZ$6</definedName>
    <definedName name="ttH_FISCALDOCNR" hidden="1">XLR_NoRangeSheet!$CB$6</definedName>
    <definedName name="ttH_FISCALDOCSR" hidden="1">XLR_NoRangeSheet!$CA$6</definedName>
    <definedName name="ttH_GLWSID" hidden="1">XLR_NoRangeSheet!$CL$6</definedName>
    <definedName name="ttH_IAFCODE" hidden="1">XLR_NoRangeSheet!$H$6</definedName>
    <definedName name="ttH_IAID" hidden="1">XLR_NoRangeSheet!$BQ$6</definedName>
    <definedName name="ttH_IANAME" hidden="1">XLR_NoRangeSheet!$BR$6</definedName>
    <definedName name="ttH_IATYPE" hidden="1">XLR_NoRangeSheet!$CD$6</definedName>
    <definedName name="ttH_IAVATCODE" hidden="1">XLR_NoRangeSheet!$I$6</definedName>
    <definedName name="ttH_INPRIVMODE" hidden="1">XLR_NoRangeSheet!$AZ$6</definedName>
    <definedName name="ttH_ISACTIVE" hidden="1">XLR_NoRangeSheet!$BA$6</definedName>
    <definedName name="ttH_ISAFOK" hidden="1">XLR_NoRangeSheet!$BB$6</definedName>
    <definedName name="ttH_JOURNALID" hidden="1">XLR_NoRangeSheet!$BC$6</definedName>
    <definedName name="ttH_LOADPLACEID" hidden="1">XLR_NoRangeSheet!$BS$6</definedName>
    <definedName name="ttH_LOADPLACENAME" hidden="1">XLR_NoRangeSheet!$BT$6</definedName>
    <definedName name="ttH_MODULEID" hidden="1">XLR_NoRangeSheet!$AR$6</definedName>
    <definedName name="ttH_MOLID" hidden="1">XLR_NoRangeSheet!$BM$6</definedName>
    <definedName name="ttH_NOTES" hidden="1">XLR_NoRangeSheet!$BW$6</definedName>
    <definedName name="ttH_NRDOC" hidden="1">XLR_NoRangeSheet!$BE$6</definedName>
    <definedName name="ttH_OPERDATE" hidden="1">XLR_NoRangeSheet!$BF$6</definedName>
    <definedName name="ttH_PARENTDOCID" hidden="1">XLR_NoRangeSheet!$AG$6</definedName>
    <definedName name="ttH_PERCENT" hidden="1">XLR_NoRangeSheet!$CJ$6</definedName>
    <definedName name="ttH_PRICECODE" hidden="1">XLR_NoRangeSheet!$BL$6</definedName>
    <definedName name="ttH_PRICEID" hidden="1">XLR_NoRangeSheet!$BJ$6</definedName>
    <definedName name="ttH_PRICENAME" hidden="1">XLR_NoRangeSheet!$BK$6</definedName>
    <definedName name="ttH_REGIONID" hidden="1">XLR_NoRangeSheet!$CO$6</definedName>
    <definedName name="ttH_REGIONNAME" hidden="1">XLR_NoRangeSheet!$CP$6</definedName>
    <definedName name="ttH_RESPPERSONID" hidden="1">XLR_NoRangeSheet!$CM$6</definedName>
    <definedName name="ttH_RESPPERSONNAME" hidden="1">XLR_NoRangeSheet!$AH$6</definedName>
    <definedName name="ttH_RESPPERSONNAME_1" hidden="1">XLR_NoRangeSheet!$CN$6</definedName>
    <definedName name="ttH_STORECODE" hidden="1">XLR_NoRangeSheet!$BI$6</definedName>
    <definedName name="ttH_STOREID" hidden="1">XLR_NoRangeSheet!$BG$6</definedName>
    <definedName name="ttH_STORENAME" hidden="1">XLR_NoRangeSheet!$BH$6</definedName>
    <definedName name="ttH_SUM1" hidden="1">XLR_NoRangeSheet!$CR$6</definedName>
    <definedName name="ttH_SUM2" hidden="1">XLR_NoRangeSheet!$CU$6</definedName>
    <definedName name="ttH_SUMASCRIPTRO" hidden="1">XLR_NoRangeSheet!$AA$6</definedName>
    <definedName name="ttH_SUMATOTAL" hidden="1">XLR_NoRangeSheet!$X$6</definedName>
    <definedName name="ttH_SUMAVATSCRIPTRO" hidden="1">XLR_NoRangeSheet!$AB$6</definedName>
    <definedName name="ttH_SUMAVATTOTAL" hidden="1">XLR_NoRangeSheet!$Y$6</definedName>
    <definedName name="ttH_SUMAWVATSCRIPTRO" hidden="1">XLR_NoRangeSheet!$AC$6</definedName>
    <definedName name="ttH_SUMEXCISETOTAL" hidden="1">XLR_NoRangeSheet!$AD$6</definedName>
    <definedName name="ttH_SUMEXCISETOTALSCRIPTRO" hidden="1">XLR_NoRangeSheet!$AE$6</definedName>
    <definedName name="ttH_SUMWVATTOTAL" hidden="1">XLR_NoRangeSheet!$Z$6</definedName>
    <definedName name="ttH_SWVAT0" hidden="1">XLR_NoRangeSheet!$BY$6</definedName>
    <definedName name="ttH_UNLOADPLACEID" hidden="1">XLR_NoRangeSheet!$BU$6</definedName>
    <definedName name="ttH_UNLOADPLACENAME" hidden="1">XLR_NoRangeSheet!$BV$6</definedName>
    <definedName name="ttH_USERID" hidden="1">XLR_NoRangeSheet!$BD$6</definedName>
    <definedName name="ttH_USERNAME" hidden="1">XLR_NoRangeSheet!$AI$6</definedName>
    <definedName name="ttH_WSPACEID" hidden="1">XLR_NoRangeSheet!$CK$6</definedName>
    <definedName name="XLR_ERRNAMESTR" hidden="1">XLR_NoRangeSheet!$B$5</definedName>
    <definedName name="XLR_VERSION" hidden="1">XLR_NoRangeSheet!$A$5</definedName>
  </definedNames>
  <calcPr calcId="145621"/>
</workbook>
</file>

<file path=xl/calcChain.xml><?xml version="1.0" encoding="utf-8"?>
<calcChain xmlns="http://schemas.openxmlformats.org/spreadsheetml/2006/main">
  <c r="P50" i="1" l="1"/>
  <c r="M50" i="1"/>
  <c r="L50" i="1"/>
  <c r="K50" i="1"/>
  <c r="I50" i="1"/>
  <c r="Y49" i="1"/>
  <c r="W49" i="1"/>
  <c r="V49" i="1"/>
  <c r="U49" i="1"/>
  <c r="T49" i="1"/>
  <c r="S49" i="1" s="1"/>
  <c r="R49" i="1"/>
  <c r="Y48" i="1"/>
  <c r="W48" i="1"/>
  <c r="V48" i="1"/>
  <c r="U48" i="1"/>
  <c r="T48" i="1"/>
  <c r="S48" i="1"/>
  <c r="R48" i="1"/>
  <c r="Y47" i="1"/>
  <c r="W47" i="1"/>
  <c r="V47" i="1"/>
  <c r="U47" i="1"/>
  <c r="T47" i="1"/>
  <c r="S47" i="1" s="1"/>
  <c r="R47" i="1"/>
  <c r="Y46" i="1"/>
  <c r="W46" i="1"/>
  <c r="V46" i="1"/>
  <c r="U46" i="1"/>
  <c r="T46" i="1"/>
  <c r="S46" i="1" s="1"/>
  <c r="R46" i="1"/>
  <c r="Y45" i="1"/>
  <c r="W45" i="1"/>
  <c r="V45" i="1"/>
  <c r="U45" i="1"/>
  <c r="T45" i="1"/>
  <c r="S45" i="1" s="1"/>
  <c r="R45" i="1"/>
  <c r="Y44" i="1"/>
  <c r="W44" i="1"/>
  <c r="V44" i="1"/>
  <c r="U44" i="1"/>
  <c r="T44" i="1"/>
  <c r="S44" i="1"/>
  <c r="R44" i="1"/>
  <c r="Y43" i="1"/>
  <c r="W43" i="1"/>
  <c r="V43" i="1"/>
  <c r="U43" i="1"/>
  <c r="T43" i="1"/>
  <c r="S43" i="1" s="1"/>
  <c r="R43" i="1"/>
  <c r="Y42" i="1"/>
  <c r="W42" i="1"/>
  <c r="V42" i="1"/>
  <c r="U42" i="1"/>
  <c r="T42" i="1"/>
  <c r="S42" i="1" s="1"/>
  <c r="R42" i="1"/>
  <c r="Y41" i="1"/>
  <c r="W41" i="1"/>
  <c r="V41" i="1"/>
  <c r="U41" i="1"/>
  <c r="T41" i="1"/>
  <c r="S41" i="1" s="1"/>
  <c r="R41" i="1"/>
  <c r="Y40" i="1"/>
  <c r="W40" i="1"/>
  <c r="V40" i="1"/>
  <c r="U40" i="1"/>
  <c r="T40" i="1"/>
  <c r="S40" i="1"/>
  <c r="R40" i="1"/>
  <c r="Y39" i="1"/>
  <c r="W39" i="1"/>
  <c r="V39" i="1"/>
  <c r="U39" i="1"/>
  <c r="T39" i="1"/>
  <c r="S39" i="1" s="1"/>
  <c r="R39" i="1"/>
  <c r="Y38" i="1"/>
  <c r="W38" i="1"/>
  <c r="V38" i="1"/>
  <c r="U38" i="1"/>
  <c r="T38" i="1"/>
  <c r="S38" i="1" s="1"/>
  <c r="R38" i="1"/>
  <c r="Y37" i="1"/>
  <c r="W37" i="1"/>
  <c r="V37" i="1"/>
  <c r="U37" i="1"/>
  <c r="T37" i="1"/>
  <c r="S37" i="1" s="1"/>
  <c r="R37" i="1"/>
  <c r="Y36" i="1"/>
  <c r="W36" i="1"/>
  <c r="V36" i="1"/>
  <c r="U36" i="1"/>
  <c r="T36" i="1"/>
  <c r="S36" i="1"/>
  <c r="R36" i="1"/>
  <c r="Y35" i="1"/>
  <c r="W35" i="1"/>
  <c r="V35" i="1"/>
  <c r="U35" i="1"/>
  <c r="T35" i="1"/>
  <c r="S35" i="1" s="1"/>
  <c r="R35" i="1"/>
  <c r="Y34" i="1"/>
  <c r="W34" i="1"/>
  <c r="V34" i="1"/>
  <c r="U34" i="1"/>
  <c r="T34" i="1"/>
  <c r="S34" i="1" s="1"/>
  <c r="R34" i="1"/>
  <c r="Y33" i="1"/>
  <c r="W33" i="1"/>
  <c r="V33" i="1"/>
  <c r="U33" i="1"/>
  <c r="T33" i="1"/>
  <c r="S33" i="1" s="1"/>
  <c r="R33" i="1"/>
  <c r="Y32" i="1"/>
  <c r="W32" i="1"/>
  <c r="V32" i="1"/>
  <c r="U32" i="1"/>
  <c r="T32" i="1"/>
  <c r="S32" i="1"/>
  <c r="R32" i="1"/>
  <c r="Y31" i="1"/>
  <c r="W31" i="1"/>
  <c r="V31" i="1"/>
  <c r="U31" i="1"/>
  <c r="T31" i="1"/>
  <c r="S31" i="1" s="1"/>
  <c r="R31" i="1"/>
  <c r="Y30" i="1"/>
  <c r="W30" i="1"/>
  <c r="V30" i="1"/>
  <c r="U30" i="1"/>
  <c r="T30" i="1"/>
  <c r="S30" i="1" s="1"/>
  <c r="R30" i="1"/>
  <c r="Y29" i="1"/>
  <c r="W29" i="1"/>
  <c r="V29" i="1"/>
  <c r="U29" i="1"/>
  <c r="T29" i="1"/>
  <c r="S29" i="1" s="1"/>
  <c r="R29" i="1"/>
  <c r="Y28" i="1"/>
  <c r="W28" i="1"/>
  <c r="V28" i="1"/>
  <c r="U28" i="1"/>
  <c r="T28" i="1"/>
  <c r="S28" i="1" s="1"/>
  <c r="R28" i="1"/>
  <c r="Y27" i="1"/>
  <c r="W27" i="1"/>
  <c r="V27" i="1"/>
  <c r="U27" i="1"/>
  <c r="T27" i="1"/>
  <c r="S27" i="1" s="1"/>
  <c r="R27" i="1"/>
  <c r="Y26" i="1"/>
  <c r="W26" i="1"/>
  <c r="V26" i="1"/>
  <c r="U26" i="1"/>
  <c r="T26" i="1"/>
  <c r="S26" i="1" s="1"/>
  <c r="R26" i="1"/>
  <c r="Y25" i="1"/>
  <c r="W25" i="1"/>
  <c r="V25" i="1"/>
  <c r="U25" i="1"/>
  <c r="T25" i="1"/>
  <c r="S25" i="1" s="1"/>
  <c r="R25" i="1"/>
  <c r="Y24" i="1"/>
  <c r="W24" i="1"/>
  <c r="V24" i="1"/>
  <c r="U24" i="1"/>
  <c r="T24" i="1"/>
  <c r="S24" i="1"/>
  <c r="R24" i="1"/>
  <c r="Y23" i="1"/>
  <c r="W23" i="1"/>
  <c r="V23" i="1"/>
  <c r="U23" i="1"/>
  <c r="T23" i="1"/>
  <c r="S23" i="1" s="1"/>
  <c r="R23" i="1"/>
  <c r="Y22" i="1"/>
  <c r="W22" i="1"/>
  <c r="V22" i="1"/>
  <c r="U22" i="1"/>
  <c r="T22" i="1"/>
  <c r="S22" i="1" s="1"/>
  <c r="R22" i="1"/>
  <c r="Y21" i="1"/>
  <c r="W21" i="1"/>
  <c r="V21" i="1"/>
  <c r="U21" i="1"/>
  <c r="T21" i="1"/>
  <c r="S21" i="1" s="1"/>
  <c r="R21" i="1"/>
  <c r="Y20" i="1"/>
  <c r="W20" i="1"/>
  <c r="V20" i="1"/>
  <c r="U20" i="1"/>
  <c r="T20" i="1"/>
  <c r="S20" i="1" s="1"/>
  <c r="R20" i="1"/>
  <c r="Y19" i="1"/>
  <c r="W19" i="1"/>
  <c r="V19" i="1"/>
  <c r="U19" i="1"/>
  <c r="T19" i="1"/>
  <c r="S19" i="1" s="1"/>
  <c r="R19" i="1"/>
  <c r="Y18" i="1"/>
  <c r="W18" i="1"/>
  <c r="V18" i="1"/>
  <c r="U18" i="1"/>
  <c r="T18" i="1"/>
  <c r="S18" i="1" s="1"/>
  <c r="R18" i="1"/>
  <c r="B5" i="2"/>
  <c r="G16" i="1"/>
  <c r="M51" i="1"/>
  <c r="D57" i="1"/>
  <c r="D55" i="1"/>
  <c r="D53" i="1"/>
  <c r="D16" i="1"/>
  <c r="P51" i="1"/>
  <c r="L51" i="1"/>
  <c r="K51" i="1"/>
  <c r="I51" i="1"/>
  <c r="M15" i="1"/>
  <c r="D15" i="1"/>
  <c r="P16" i="1"/>
  <c r="K16" i="1"/>
  <c r="M16" i="1"/>
  <c r="N16" i="1"/>
  <c r="L16" i="1"/>
  <c r="I16" i="1"/>
  <c r="H16" i="1"/>
  <c r="F16" i="1"/>
  <c r="P57" i="1"/>
  <c r="J16" i="1"/>
</calcChain>
</file>

<file path=xl/sharedStrings.xml><?xml version="1.0" encoding="utf-8"?>
<sst xmlns="http://schemas.openxmlformats.org/spreadsheetml/2006/main" count="204" uniqueCount="76">
  <si>
    <t>PRODID</t>
  </si>
  <si>
    <t>Артикул</t>
  </si>
  <si>
    <t>цена уч</t>
  </si>
  <si>
    <t>10.11 Numar locuri</t>
  </si>
  <si>
    <t>11. Total (pe pagina):</t>
  </si>
  <si>
    <t>12. Total (pe factura fiscala):</t>
  </si>
  <si>
    <t>L.S.</t>
  </si>
  <si>
    <t>х</t>
  </si>
  <si>
    <t>16. Predat bunurile intermediarului (transportatorul): ________________________________________________________________________________</t>
  </si>
  <si>
    <t>Наименование для ЧД рум.</t>
  </si>
  <si>
    <t>Наименование</t>
  </si>
  <si>
    <t>4.2, Developer  (build 122-D6)</t>
  </si>
  <si>
    <t>ttH</t>
  </si>
  <si>
    <t>or.Drochia str.31 August 35</t>
  </si>
  <si>
    <t>252 23692, 2-62-26 Зинаида Георгиевна</t>
  </si>
  <si>
    <t>2-30-20</t>
  </si>
  <si>
    <t>10.06.2014</t>
  </si>
  <si>
    <t/>
  </si>
  <si>
    <t>1002600013872</t>
  </si>
  <si>
    <t>0201636</t>
  </si>
  <si>
    <t>1003607015849</t>
  </si>
  <si>
    <t>5200007</t>
  </si>
  <si>
    <t>"Vion Impex" SRL</t>
  </si>
  <si>
    <t>mun.Chisinau str.Bucuresti 91/1</t>
  </si>
  <si>
    <t>(+373) 231 69492</t>
  </si>
  <si>
    <t>(+373) 231 69493</t>
  </si>
  <si>
    <t>BC"Unibank"SA Chisinau</t>
  </si>
  <si>
    <t>JSCUMD2X</t>
  </si>
  <si>
    <t>222468560312</t>
  </si>
  <si>
    <t>BC"MOLDOVA-AGROINDBANK"SA fil.Drochia</t>
  </si>
  <si>
    <t>AGRNMD2X702</t>
  </si>
  <si>
    <t>225160201282</t>
  </si>
  <si>
    <t>sase mii trei sute optzeci  lei 47 bani</t>
  </si>
  <si>
    <t>una mie doua sute saptezeci sase lei 7 bani</t>
  </si>
  <si>
    <t>sapte mii sase sute cincizeci sase lei 54 bani</t>
  </si>
  <si>
    <t>0 lei 00 bani</t>
  </si>
  <si>
    <t>4594046</t>
  </si>
  <si>
    <t>Gutul Valentin Ivan</t>
  </si>
  <si>
    <t>Borcan Alexandru Valeriu</t>
  </si>
  <si>
    <t>Bomi-Servis SRL</t>
  </si>
  <si>
    <t>@T</t>
  </si>
  <si>
    <t>SPW</t>
  </si>
  <si>
    <t>SALESW</t>
  </si>
  <si>
    <t>016</t>
  </si>
  <si>
    <t>Продажа ТМЦ (клиент)</t>
  </si>
  <si>
    <t>LEI</t>
  </si>
  <si>
    <t>IPENNER</t>
  </si>
  <si>
    <t>Склад VION-Balti</t>
  </si>
  <si>
    <t>BLVION</t>
  </si>
  <si>
    <t>BS</t>
  </si>
  <si>
    <t>699602</t>
  </si>
  <si>
    <t>VION-IMPEX SRL (Balti)</t>
  </si>
  <si>
    <t>or. Balti</t>
  </si>
  <si>
    <t>DV</t>
  </si>
  <si>
    <t>C OU 143</t>
  </si>
  <si>
    <t>03. Regiunea Nord</t>
  </si>
  <si>
    <t>Constant</t>
  </si>
  <si>
    <t>ABORCAN</t>
  </si>
  <si>
    <t>BSOCMD2X</t>
  </si>
  <si>
    <t>22470303792</t>
  </si>
  <si>
    <t>13.06.2014 13:06:17</t>
  </si>
  <si>
    <t>RO</t>
  </si>
  <si>
    <t>шт</t>
  </si>
  <si>
    <t>кор</t>
  </si>
  <si>
    <t>позиция</t>
  </si>
  <si>
    <t xml:space="preserve">8. Foaia de parcurs: Seria: BS   Numar: 699602   Data: _______    Transport: </t>
  </si>
  <si>
    <t>Data eliberarii / Data livrarii : 10.06.2014</t>
  </si>
  <si>
    <t xml:space="preserve">3. Delegatie:  / Data:  Delegatul: </t>
  </si>
  <si>
    <t xml:space="preserve">4. Documente anexate: </t>
  </si>
  <si>
    <t xml:space="preserve">9. Transportator: </t>
  </si>
  <si>
    <t xml:space="preserve">1. Furnizor: </t>
  </si>
  <si>
    <t xml:space="preserve">2. Cumparator: </t>
  </si>
  <si>
    <t>c.f. / nr. TVA</t>
  </si>
  <si>
    <t xml:space="preserve">c.f. / nr.TVA </t>
  </si>
  <si>
    <t>6. Punct descarcare or</t>
  </si>
  <si>
    <t>13. Permis eliberarea: operator,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</si>
</sst>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000"/>
    <numFmt numFmtId="166" formatCode="0.0"/>
    <numFmt numFmtId="167" formatCode="0.000"/>
  </numFmts>
  <fonts count="18" x14ac:knownFonts="1">
    <font>
      <sz val="10"/>
      <name val="Arial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23"/>
      <name val="Arial"/>
      <family val="2"/>
      <charset val="204"/>
    </font>
    <font>
      <sz val="7"/>
      <name val="Arial"/>
      <family val="2"/>
      <charset val="204"/>
    </font>
    <font>
      <sz val="7"/>
      <color indexed="23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8"/>
      <color indexed="10"/>
      <name val="Arial"/>
      <family val="2"/>
      <charset val="204"/>
    </font>
    <font>
      <sz val="7"/>
      <color indexed="10"/>
      <name val="Arial"/>
      <family val="2"/>
      <charset val="204"/>
    </font>
    <font>
      <sz val="7"/>
      <name val="Calibri"/>
      <family val="2"/>
      <charset val="204"/>
    </font>
    <font>
      <sz val="7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8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NumberFormat="1" applyFont="1" applyFill="1" applyAlignme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5" fillId="0" borderId="0" xfId="0" applyNumberFormat="1" applyFont="1" applyFill="1" applyAlignment="1" applyProtection="1">
      <protection locked="0"/>
    </xf>
    <xf numFmtId="0" fontId="4" fillId="0" borderId="1" xfId="0" applyNumberFormat="1" applyFont="1" applyFill="1" applyBorder="1" applyAlignment="1" applyProtection="1">
      <protection locked="0"/>
    </xf>
    <xf numFmtId="0" fontId="4" fillId="0" borderId="2" xfId="0" applyNumberFormat="1" applyFont="1" applyFill="1" applyBorder="1" applyAlignment="1" applyProtection="1">
      <protection locked="0"/>
    </xf>
    <xf numFmtId="0" fontId="7" fillId="0" borderId="0" xfId="0" applyFont="1"/>
    <xf numFmtId="0" fontId="8" fillId="0" borderId="0" xfId="0" applyFont="1"/>
    <xf numFmtId="0" fontId="9" fillId="0" borderId="0" xfId="0" applyNumberFormat="1" applyFont="1" applyFill="1" applyAlignment="1" applyProtection="1"/>
    <xf numFmtId="0" fontId="10" fillId="0" borderId="0" xfId="0" applyFont="1"/>
    <xf numFmtId="0" fontId="10" fillId="0" borderId="0" xfId="0" applyFont="1" applyBorder="1" applyAlignment="1"/>
    <xf numFmtId="0" fontId="10" fillId="0" borderId="0" xfId="0" applyNumberFormat="1" applyFont="1" applyFill="1" applyAlignment="1" applyProtection="1"/>
    <xf numFmtId="0" fontId="10" fillId="0" borderId="0" xfId="0" applyFont="1" applyBorder="1"/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/>
    <xf numFmtId="9" fontId="9" fillId="0" borderId="0" xfId="1" applyFont="1"/>
    <xf numFmtId="164" fontId="9" fillId="0" borderId="0" xfId="0" applyNumberFormat="1" applyFont="1"/>
    <xf numFmtId="0" fontId="8" fillId="0" borderId="0" xfId="0" applyNumberFormat="1" applyFont="1" applyFill="1" applyBorder="1" applyAlignment="1" applyProtection="1"/>
    <xf numFmtId="0" fontId="8" fillId="0" borderId="0" xfId="0" applyFont="1" applyBorder="1" applyAlignment="1"/>
    <xf numFmtId="0" fontId="9" fillId="0" borderId="0" xfId="0" applyFont="1" applyBorder="1"/>
    <xf numFmtId="0" fontId="8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protection locked="0"/>
    </xf>
    <xf numFmtId="0" fontId="11" fillId="0" borderId="0" xfId="0" applyFont="1"/>
    <xf numFmtId="2" fontId="2" fillId="0" borderId="3" xfId="0" applyNumberFormat="1" applyFont="1" applyFill="1" applyBorder="1" applyAlignment="1" applyProtection="1">
      <alignment horizontal="right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top" wrapText="1"/>
      <protection locked="0"/>
    </xf>
    <xf numFmtId="0" fontId="4" fillId="0" borderId="5" xfId="0" applyNumberFormat="1" applyFont="1" applyFill="1" applyBorder="1" applyAlignment="1" applyProtection="1">
      <alignment horizontal="center" vertical="top" wrapText="1"/>
      <protection locked="0"/>
    </xf>
    <xf numFmtId="0" fontId="12" fillId="0" borderId="5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9" xfId="0" applyNumberFormat="1" applyFont="1" applyFill="1" applyBorder="1" applyAlignment="1" applyProtection="1">
      <alignment horizontal="left" vertical="center"/>
      <protection locked="0"/>
    </xf>
    <xf numFmtId="9" fontId="2" fillId="0" borderId="10" xfId="0" applyNumberFormat="1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right" vertical="center"/>
      <protection locked="0"/>
    </xf>
    <xf numFmtId="2" fontId="2" fillId="0" borderId="11" xfId="0" applyNumberFormat="1" applyFont="1" applyFill="1" applyBorder="1" applyAlignment="1" applyProtection="1">
      <alignment horizontal="right" vertical="center"/>
      <protection locked="0"/>
    </xf>
    <xf numFmtId="2" fontId="2" fillId="0" borderId="12" xfId="0" applyNumberFormat="1" applyFont="1" applyFill="1" applyBorder="1" applyAlignment="1" applyProtection="1">
      <alignment horizontal="right" vertical="center"/>
      <protection locked="0"/>
    </xf>
    <xf numFmtId="2" fontId="2" fillId="0" borderId="0" xfId="0" applyNumberFormat="1" applyFont="1" applyFill="1" applyBorder="1" applyAlignment="1" applyProtection="1">
      <alignment horizontal="right" vertical="center"/>
      <protection locked="0"/>
    </xf>
    <xf numFmtId="166" fontId="2" fillId="0" borderId="9" xfId="0" applyNumberFormat="1" applyFont="1" applyFill="1" applyBorder="1" applyAlignment="1" applyProtection="1">
      <alignment horizontal="center"/>
      <protection locked="0"/>
    </xf>
    <xf numFmtId="167" fontId="2" fillId="0" borderId="10" xfId="0" applyNumberFormat="1" applyFont="1" applyFill="1" applyBorder="1" applyAlignment="1" applyProtection="1">
      <alignment horizontal="right" vertical="center"/>
      <protection locked="0"/>
    </xf>
    <xf numFmtId="2" fontId="2" fillId="0" borderId="11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left" vertical="center"/>
      <protection locked="0"/>
    </xf>
    <xf numFmtId="2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NumberFormat="1" applyFont="1" applyFill="1" applyBorder="1" applyAlignment="1" applyProtection="1">
      <alignment horizontal="left" vertical="center"/>
      <protection locked="0"/>
    </xf>
    <xf numFmtId="2" fontId="4" fillId="0" borderId="10" xfId="0" applyNumberFormat="1" applyFont="1" applyFill="1" applyBorder="1" applyAlignment="1" applyProtection="1">
      <alignment horizontal="left" vertical="center"/>
      <protection locked="0"/>
    </xf>
    <xf numFmtId="0" fontId="2" fillId="0" borderId="10" xfId="0" applyNumberFormat="1" applyFont="1" applyFill="1" applyBorder="1" applyAlignment="1" applyProtection="1">
      <alignment horizontal="right" vertical="center"/>
      <protection locked="0"/>
    </xf>
    <xf numFmtId="165" fontId="2" fillId="0" borderId="17" xfId="0" applyNumberFormat="1" applyFont="1" applyFill="1" applyBorder="1" applyAlignment="1" applyProtection="1">
      <alignment horizontal="right" vertical="center"/>
      <protection locked="0"/>
    </xf>
    <xf numFmtId="165" fontId="2" fillId="0" borderId="18" xfId="0" applyNumberFormat="1" applyFont="1" applyFill="1" applyBorder="1" applyAlignment="1" applyProtection="1">
      <alignment horizontal="right" vertical="center"/>
      <protection locked="0"/>
    </xf>
    <xf numFmtId="165" fontId="2" fillId="0" borderId="9" xfId="0" applyNumberFormat="1" applyFont="1" applyFill="1" applyBorder="1" applyAlignment="1" applyProtection="1">
      <alignment horizontal="right"/>
      <protection locked="0"/>
    </xf>
    <xf numFmtId="0" fontId="15" fillId="0" borderId="0" xfId="0" applyFont="1"/>
    <xf numFmtId="9" fontId="16" fillId="0" borderId="0" xfId="1" applyFont="1"/>
    <xf numFmtId="14" fontId="10" fillId="0" borderId="0" xfId="0" applyNumberFormat="1" applyFont="1" applyBorder="1" applyAlignment="1"/>
    <xf numFmtId="0" fontId="0" fillId="0" borderId="0" xfId="0" quotePrefix="1"/>
    <xf numFmtId="49" fontId="0" fillId="0" borderId="0" xfId="0" applyNumberFormat="1"/>
    <xf numFmtId="49" fontId="0" fillId="0" borderId="0" xfId="0" quotePrefix="1" applyNumberFormat="1"/>
    <xf numFmtId="14" fontId="0" fillId="0" borderId="0" xfId="0" applyNumberFormat="1"/>
    <xf numFmtId="0" fontId="4" fillId="0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NumberFormat="1" applyFont="1" applyFill="1" applyBorder="1" applyAlignment="1" applyProtection="1">
      <alignment horizontal="left" vertical="center"/>
      <protection locked="0"/>
    </xf>
    <xf numFmtId="0" fontId="4" fillId="0" borderId="20" xfId="0" applyNumberFormat="1" applyFont="1" applyFill="1" applyBorder="1" applyAlignment="1" applyProtection="1">
      <alignment horizontal="left" vertical="center"/>
      <protection locked="0"/>
    </xf>
    <xf numFmtId="0" fontId="4" fillId="0" borderId="21" xfId="0" applyNumberFormat="1" applyFont="1" applyFill="1" applyBorder="1" applyAlignment="1" applyProtection="1">
      <alignment horizontal="left" vertical="center"/>
      <protection locked="0"/>
    </xf>
    <xf numFmtId="0" fontId="4" fillId="0" borderId="22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8" xfId="0" applyNumberFormat="1" applyFont="1" applyFill="1" applyBorder="1" applyAlignment="1" applyProtection="1">
      <alignment horizontal="left" vertical="center"/>
      <protection locked="0"/>
    </xf>
    <xf numFmtId="0" fontId="4" fillId="0" borderId="23" xfId="0" applyNumberFormat="1" applyFont="1" applyFill="1" applyBorder="1" applyAlignment="1" applyProtection="1">
      <alignment horizontal="left" vertical="center"/>
      <protection locked="0"/>
    </xf>
    <xf numFmtId="0" fontId="4" fillId="0" borderId="12" xfId="0" applyNumberFormat="1" applyFont="1" applyFill="1" applyBorder="1" applyAlignment="1" applyProtection="1">
      <alignment horizontal="left" vertical="center"/>
      <protection locked="0"/>
    </xf>
    <xf numFmtId="0" fontId="4" fillId="0" borderId="24" xfId="0" applyNumberFormat="1" applyFont="1" applyFill="1" applyBorder="1" applyAlignment="1" applyProtection="1">
      <alignment horizontal="left" vertical="center"/>
      <protection locked="0"/>
    </xf>
    <xf numFmtId="0" fontId="4" fillId="0" borderId="25" xfId="0" applyNumberFormat="1" applyFont="1" applyFill="1" applyBorder="1" applyAlignment="1" applyProtection="1">
      <alignment horizontal="left" vertical="center"/>
      <protection locked="0"/>
    </xf>
    <xf numFmtId="0" fontId="4" fillId="0" borderId="26" xfId="0" applyNumberFormat="1" applyFont="1" applyFill="1" applyBorder="1" applyAlignment="1" applyProtection="1">
      <alignment horizontal="left" vertical="center"/>
      <protection locked="0"/>
    </xf>
    <xf numFmtId="0" fontId="4" fillId="0" borderId="27" xfId="0" applyNumberFormat="1" applyFont="1" applyFill="1" applyBorder="1" applyAlignment="1" applyProtection="1">
      <alignment horizontal="left" vertical="center"/>
      <protection locked="0"/>
    </xf>
    <xf numFmtId="0" fontId="4" fillId="0" borderId="28" xfId="0" applyNumberFormat="1" applyFont="1" applyFill="1" applyBorder="1" applyAlignment="1" applyProtection="1">
      <alignment horizontal="left" vertical="center"/>
      <protection locked="0"/>
    </xf>
    <xf numFmtId="0" fontId="4" fillId="0" borderId="29" xfId="0" applyNumberFormat="1" applyFont="1" applyFill="1" applyBorder="1" applyAlignment="1" applyProtection="1">
      <alignment horizontal="left" vertical="center"/>
      <protection locked="0"/>
    </xf>
    <xf numFmtId="0" fontId="4" fillId="0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30" xfId="0" applyNumberFormat="1" applyFont="1" applyFill="1" applyBorder="1" applyAlignment="1" applyProtection="1">
      <alignment horizontal="left" vertical="center"/>
      <protection locked="0"/>
    </xf>
    <xf numFmtId="0" fontId="12" fillId="0" borderId="2" xfId="0" applyNumberFormat="1" applyFont="1" applyFill="1" applyBorder="1" applyAlignment="1" applyProtection="1">
      <alignment horizontal="left" vertical="center"/>
      <protection locked="0"/>
    </xf>
    <xf numFmtId="0" fontId="12" fillId="0" borderId="8" xfId="0" applyNumberFormat="1" applyFont="1" applyFill="1" applyBorder="1" applyAlignment="1" applyProtection="1">
      <alignment horizontal="left" vertical="center"/>
      <protection locked="0"/>
    </xf>
    <xf numFmtId="0" fontId="2" fillId="0" borderId="28" xfId="0" applyNumberFormat="1" applyFont="1" applyFill="1" applyBorder="1" applyAlignment="1" applyProtection="1">
      <alignment horizontal="left" vertical="center"/>
      <protection locked="0"/>
    </xf>
    <xf numFmtId="0" fontId="2" fillId="0" borderId="29" xfId="0" applyNumberFormat="1" applyFont="1" applyFill="1" applyBorder="1" applyAlignment="1" applyProtection="1">
      <alignment horizontal="left" vertical="center"/>
      <protection locked="0"/>
    </xf>
    <xf numFmtId="0" fontId="4" fillId="0" borderId="28" xfId="0" applyNumberFormat="1" applyFont="1" applyFill="1" applyBorder="1" applyAlignment="1" applyProtection="1">
      <alignment horizontal="left" vertical="distributed"/>
      <protection locked="0"/>
    </xf>
    <xf numFmtId="0" fontId="4" fillId="0" borderId="29" xfId="0" applyNumberFormat="1" applyFont="1" applyFill="1" applyBorder="1" applyAlignment="1" applyProtection="1">
      <alignment horizontal="left" vertical="distributed"/>
      <protection locked="0"/>
    </xf>
    <xf numFmtId="0" fontId="4" fillId="0" borderId="38" xfId="0" applyNumberFormat="1" applyFont="1" applyFill="1" applyBorder="1" applyAlignment="1" applyProtection="1">
      <alignment horizontal="left" vertical="distributed"/>
      <protection locked="0"/>
    </xf>
    <xf numFmtId="0" fontId="4" fillId="0" borderId="32" xfId="0" applyNumberFormat="1" applyFont="1" applyFill="1" applyBorder="1" applyAlignment="1" applyProtection="1">
      <alignment horizontal="left" vertical="center"/>
      <protection locked="0"/>
    </xf>
    <xf numFmtId="0" fontId="4" fillId="0" borderId="33" xfId="0" applyNumberFormat="1" applyFont="1" applyFill="1" applyBorder="1" applyAlignment="1" applyProtection="1">
      <alignment horizontal="left" vertical="center"/>
      <protection locked="0"/>
    </xf>
    <xf numFmtId="0" fontId="4" fillId="0" borderId="34" xfId="0" applyNumberFormat="1" applyFont="1" applyFill="1" applyBorder="1" applyAlignment="1" applyProtection="1">
      <alignment horizontal="left" vertical="center"/>
      <protection locked="0"/>
    </xf>
    <xf numFmtId="0" fontId="4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/>
    </xf>
    <xf numFmtId="0" fontId="0" fillId="0" borderId="37" xfId="0" applyBorder="1" applyAlignment="1">
      <alignment horizontal="center"/>
    </xf>
    <xf numFmtId="0" fontId="2" fillId="0" borderId="25" xfId="0" applyNumberFormat="1" applyFont="1" applyFill="1" applyBorder="1" applyAlignment="1" applyProtection="1">
      <alignment horizontal="left" vertical="center"/>
      <protection locked="0"/>
    </xf>
    <xf numFmtId="0" fontId="0" fillId="0" borderId="26" xfId="0" applyBorder="1"/>
    <xf numFmtId="0" fontId="0" fillId="0" borderId="27" xfId="0" applyBorder="1"/>
    <xf numFmtId="0" fontId="2" fillId="0" borderId="14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/>
    <xf numFmtId="0" fontId="0" fillId="0" borderId="37" xfId="0" applyBorder="1"/>
    <xf numFmtId="0" fontId="7" fillId="0" borderId="0" xfId="0" applyFont="1" applyBorder="1"/>
    <xf numFmtId="0" fontId="7" fillId="0" borderId="37" xfId="0" applyFont="1" applyBorder="1"/>
    <xf numFmtId="0" fontId="4" fillId="0" borderId="14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13" fillId="0" borderId="25" xfId="0" applyNumberFormat="1" applyFont="1" applyFill="1" applyBorder="1" applyAlignment="1" applyProtection="1">
      <alignment horizontal="left" vertical="center"/>
      <protection locked="0"/>
    </xf>
    <xf numFmtId="0" fontId="13" fillId="0" borderId="23" xfId="0" applyNumberFormat="1" applyFont="1" applyFill="1" applyBorder="1" applyAlignment="1" applyProtection="1">
      <alignment horizontal="left" vertical="center"/>
      <protection locked="0"/>
    </xf>
    <xf numFmtId="0" fontId="0" fillId="0" borderId="12" xfId="0" applyBorder="1"/>
    <xf numFmtId="0" fontId="0" fillId="0" borderId="24" xfId="0" applyBorder="1"/>
    <xf numFmtId="2" fontId="2" fillId="2" borderId="3" xfId="0" applyNumberFormat="1" applyFont="1" applyFill="1" applyBorder="1" applyAlignment="1" applyProtection="1">
      <alignment horizontal="right" vertical="center"/>
      <protection locked="0"/>
    </xf>
    <xf numFmtId="0" fontId="4" fillId="0" borderId="31" xfId="0" applyNumberFormat="1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171450</xdr:colOff>
          <xdr:row>3</xdr:row>
          <xdr:rowOff>123825</xdr:rowOff>
        </xdr:from>
        <xdr:to>
          <xdr:col>31</xdr:col>
          <xdr:colOff>447675</xdr:colOff>
          <xdr:row>5</xdr:row>
          <xdr:rowOff>152400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Подготовить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180975</xdr:colOff>
          <xdr:row>7</xdr:row>
          <xdr:rowOff>47625</xdr:rowOff>
        </xdr:from>
        <xdr:to>
          <xdr:col>31</xdr:col>
          <xdr:colOff>466725</xdr:colOff>
          <xdr:row>12</xdr:row>
          <xdr:rowOff>19050</xdr:rowOff>
        </xdr:to>
        <xdr:sp macro="" textlink="">
          <xdr:nvSpPr>
            <xdr:cNvPr id="1026" name="RowSizeToggle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D57"/>
  <sheetViews>
    <sheetView tabSelected="1" zoomScaleNormal="100" workbookViewId="0">
      <selection activeCell="AB31" sqref="AB31"/>
    </sheetView>
  </sheetViews>
  <sheetFormatPr defaultRowHeight="12.75" outlineLevelCol="1" x14ac:dyDescent="0.2"/>
  <cols>
    <col min="1" max="1" width="0.5703125" style="3" customWidth="1"/>
    <col min="2" max="3" width="8.140625" style="3" hidden="1" customWidth="1" outlineLevel="1"/>
    <col min="4" max="4" width="7.42578125" style="4" customWidth="1" collapsed="1"/>
    <col min="5" max="5" width="33.140625" style="4" customWidth="1"/>
    <col min="6" max="6" width="3.28515625" style="4" customWidth="1"/>
    <col min="7" max="7" width="5.140625" style="4" customWidth="1"/>
    <col min="8" max="8" width="6.28515625" style="4" customWidth="1"/>
    <col min="9" max="9" width="8.5703125" style="4" customWidth="1"/>
    <col min="10" max="10" width="4" style="4" customWidth="1"/>
    <col min="11" max="11" width="8.140625" style="4" customWidth="1"/>
    <col min="12" max="12" width="8.42578125" style="4" customWidth="1"/>
    <col min="13" max="13" width="6.28515625" style="4" customWidth="1"/>
    <col min="14" max="14" width="3.7109375" style="4" customWidth="1"/>
    <col min="15" max="15" width="5.5703125" style="4" customWidth="1"/>
    <col min="16" max="16" width="5.7109375" style="4" customWidth="1"/>
    <col min="17" max="18" width="6.42578125" style="11" hidden="1" customWidth="1" outlineLevel="1"/>
    <col min="19" max="21" width="7.5703125" style="11" hidden="1" customWidth="1" outlineLevel="1"/>
    <col min="22" max="22" width="6.28515625" style="12" hidden="1" customWidth="1" outlineLevel="1"/>
    <col min="23" max="24" width="7.5703125" style="11" hidden="1" customWidth="1" outlineLevel="1"/>
    <col min="25" max="25" width="19.28515625" style="11" hidden="1" customWidth="1" outlineLevel="1"/>
    <col min="26" max="26" width="9.140625" style="11" hidden="1" customWidth="1" outlineLevel="1"/>
    <col min="27" max="27" width="9.140625" style="11" collapsed="1"/>
    <col min="28" max="29" width="9.140625" style="10"/>
  </cols>
  <sheetData>
    <row r="1" spans="1:30" ht="12.75" customHeight="1" x14ac:dyDescent="0.2">
      <c r="B1" s="3" t="s">
        <v>0</v>
      </c>
      <c r="C1" s="3" t="s">
        <v>1</v>
      </c>
      <c r="M1" s="5"/>
      <c r="N1" s="5"/>
    </row>
    <row r="2" spans="1:30" ht="12.75" customHeight="1" x14ac:dyDescent="0.2">
      <c r="B2" s="3">
        <v>0</v>
      </c>
      <c r="C2" s="3">
        <v>0</v>
      </c>
    </row>
    <row r="3" spans="1:30" ht="12.75" customHeight="1" x14ac:dyDescent="0.2">
      <c r="B3" s="3">
        <v>0</v>
      </c>
      <c r="C3" s="3">
        <v>0</v>
      </c>
    </row>
    <row r="4" spans="1:30" ht="51" customHeight="1" x14ac:dyDescent="0.2">
      <c r="B4" s="3">
        <v>0</v>
      </c>
      <c r="C4" s="3">
        <v>0</v>
      </c>
    </row>
    <row r="5" spans="1:30" ht="12.75" customHeight="1" x14ac:dyDescent="0.2">
      <c r="B5" s="3">
        <v>0</v>
      </c>
      <c r="C5" s="3">
        <v>0</v>
      </c>
    </row>
    <row r="6" spans="1:30" ht="12.75" customHeight="1" x14ac:dyDescent="0.2">
      <c r="B6" s="3">
        <v>0</v>
      </c>
      <c r="C6" s="3">
        <v>0</v>
      </c>
      <c r="M6" s="6"/>
      <c r="N6" s="6"/>
    </row>
    <row r="7" spans="1:30" s="2" customFormat="1" ht="12.75" customHeight="1" x14ac:dyDescent="0.2">
      <c r="A7" s="7"/>
      <c r="B7" s="7">
        <v>0</v>
      </c>
      <c r="C7" s="7">
        <v>0</v>
      </c>
      <c r="D7" s="73" t="s">
        <v>66</v>
      </c>
      <c r="E7" s="74"/>
      <c r="F7" s="75"/>
      <c r="G7" s="64" t="s">
        <v>65</v>
      </c>
      <c r="H7" s="65"/>
      <c r="I7" s="65"/>
      <c r="J7" s="65"/>
      <c r="K7" s="65"/>
      <c r="L7" s="65"/>
      <c r="M7" s="65"/>
      <c r="N7" s="65"/>
      <c r="O7" s="65"/>
      <c r="P7" s="66"/>
      <c r="Q7" s="13"/>
      <c r="R7" s="13"/>
      <c r="S7" s="57"/>
      <c r="T7" s="14"/>
      <c r="U7" s="14"/>
      <c r="V7" s="15"/>
      <c r="W7" s="13"/>
      <c r="X7" s="13"/>
      <c r="Y7" s="13"/>
      <c r="Z7" s="13"/>
      <c r="AA7" s="13"/>
    </row>
    <row r="8" spans="1:30" s="2" customFormat="1" ht="9.75" x14ac:dyDescent="0.2">
      <c r="A8" s="7"/>
      <c r="B8" s="7">
        <v>0</v>
      </c>
      <c r="C8" s="7">
        <v>0</v>
      </c>
      <c r="D8" s="76"/>
      <c r="E8" s="77"/>
      <c r="F8" s="78"/>
      <c r="G8" s="67" t="s">
        <v>69</v>
      </c>
      <c r="H8" s="68"/>
      <c r="I8" s="68"/>
      <c r="J8" s="68"/>
      <c r="K8" s="79"/>
      <c r="L8" s="109" t="s">
        <v>72</v>
      </c>
      <c r="M8" s="80"/>
      <c r="N8" s="80"/>
      <c r="O8" s="80"/>
      <c r="P8" s="81"/>
      <c r="Q8" s="13"/>
      <c r="R8" s="13"/>
      <c r="S8" s="14"/>
      <c r="T8" s="14"/>
      <c r="U8" s="14"/>
      <c r="V8" s="15"/>
      <c r="W8" s="13"/>
      <c r="X8" s="13"/>
      <c r="Y8" s="13"/>
      <c r="Z8" s="13"/>
      <c r="AA8" s="13"/>
    </row>
    <row r="9" spans="1:30" s="2" customFormat="1" ht="2.25" customHeight="1" x14ac:dyDescent="0.2">
      <c r="A9" s="7"/>
      <c r="B9" s="7">
        <v>0</v>
      </c>
      <c r="C9" s="7">
        <v>0</v>
      </c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8"/>
      <c r="P9" s="33"/>
      <c r="Q9" s="13"/>
      <c r="R9" s="13"/>
      <c r="S9" s="16"/>
      <c r="T9" s="16"/>
      <c r="U9" s="16"/>
      <c r="V9" s="15"/>
      <c r="W9" s="13"/>
      <c r="X9" s="13"/>
      <c r="Y9" s="13"/>
      <c r="Z9" s="13"/>
      <c r="AA9" s="13"/>
    </row>
    <row r="10" spans="1:30" s="2" customFormat="1" ht="9.75" x14ac:dyDescent="0.2">
      <c r="A10" s="7"/>
      <c r="B10" s="7">
        <v>0</v>
      </c>
      <c r="C10" s="7">
        <v>0</v>
      </c>
      <c r="D10" s="70" t="s">
        <v>70</v>
      </c>
      <c r="E10" s="71"/>
      <c r="F10" s="71"/>
      <c r="G10" s="71"/>
      <c r="H10" s="71"/>
      <c r="I10" s="71"/>
      <c r="J10" s="71"/>
      <c r="K10" s="72"/>
      <c r="L10" s="67" t="s">
        <v>73</v>
      </c>
      <c r="M10" s="68"/>
      <c r="N10" s="68"/>
      <c r="O10" s="68"/>
      <c r="P10" s="69"/>
      <c r="Q10" s="13"/>
      <c r="R10" s="13"/>
      <c r="S10" s="17"/>
      <c r="T10" s="17"/>
      <c r="U10" s="17"/>
      <c r="V10" s="15"/>
      <c r="W10" s="13"/>
      <c r="X10" s="13"/>
      <c r="Y10" s="13"/>
      <c r="Z10" s="13"/>
      <c r="AA10" s="13"/>
      <c r="AD10" s="27"/>
    </row>
    <row r="11" spans="1:30" s="2" customFormat="1" ht="2.25" customHeight="1" x14ac:dyDescent="0.2">
      <c r="A11" s="7"/>
      <c r="B11" s="7">
        <v>0</v>
      </c>
      <c r="C11" s="7">
        <v>0</v>
      </c>
      <c r="D11" s="102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9"/>
      <c r="P11" s="34"/>
      <c r="Q11" s="13"/>
      <c r="R11" s="13"/>
      <c r="S11" s="16"/>
      <c r="T11" s="16"/>
      <c r="U11" s="16"/>
      <c r="V11" s="15"/>
      <c r="W11" s="13"/>
      <c r="X11" s="13"/>
      <c r="Y11" s="13"/>
      <c r="Z11" s="13"/>
      <c r="AA11" s="13"/>
    </row>
    <row r="12" spans="1:30" s="2" customFormat="1" ht="9.75" x14ac:dyDescent="0.2">
      <c r="A12" s="7"/>
      <c r="B12" s="7">
        <v>0</v>
      </c>
      <c r="C12" s="7">
        <v>0</v>
      </c>
      <c r="D12" s="70" t="s">
        <v>71</v>
      </c>
      <c r="E12" s="71"/>
      <c r="F12" s="71"/>
      <c r="G12" s="71"/>
      <c r="H12" s="71"/>
      <c r="I12" s="71"/>
      <c r="J12" s="71"/>
      <c r="K12" s="72"/>
      <c r="L12" s="67" t="s">
        <v>72</v>
      </c>
      <c r="M12" s="68"/>
      <c r="N12" s="68"/>
      <c r="O12" s="68"/>
      <c r="P12" s="69"/>
      <c r="Q12" s="13"/>
      <c r="R12" s="13"/>
      <c r="S12" s="17"/>
      <c r="T12" s="17"/>
      <c r="U12" s="17"/>
      <c r="V12" s="15"/>
      <c r="W12" s="13"/>
      <c r="X12" s="13"/>
      <c r="Y12" s="13"/>
      <c r="Z12" s="13"/>
      <c r="AA12" s="13"/>
    </row>
    <row r="13" spans="1:30" s="2" customFormat="1" ht="2.25" customHeight="1" x14ac:dyDescent="0.2">
      <c r="A13" s="7"/>
      <c r="B13" s="7">
        <v>0</v>
      </c>
      <c r="C13" s="7">
        <v>0</v>
      </c>
      <c r="D13" s="102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34"/>
      <c r="Q13" s="13"/>
      <c r="R13" s="13"/>
      <c r="S13" s="16"/>
      <c r="T13" s="16"/>
      <c r="U13" s="16"/>
      <c r="V13" s="15"/>
      <c r="W13" s="13"/>
      <c r="X13" s="13"/>
      <c r="Y13" s="13"/>
      <c r="Z13" s="13"/>
      <c r="AA13" s="13"/>
    </row>
    <row r="14" spans="1:30" s="2" customFormat="1" ht="12.75" customHeight="1" x14ac:dyDescent="0.2">
      <c r="A14" s="7"/>
      <c r="B14" s="7">
        <v>0</v>
      </c>
      <c r="C14" s="7">
        <v>0</v>
      </c>
      <c r="D14" s="70" t="s">
        <v>67</v>
      </c>
      <c r="E14" s="71"/>
      <c r="F14" s="71"/>
      <c r="G14" s="71"/>
      <c r="H14" s="72"/>
      <c r="I14" s="67" t="s">
        <v>68</v>
      </c>
      <c r="J14" s="68"/>
      <c r="K14" s="68"/>
      <c r="L14" s="68"/>
      <c r="M14" s="68"/>
      <c r="N14" s="68"/>
      <c r="O14" s="68"/>
      <c r="P14" s="69"/>
      <c r="Q14" s="13"/>
      <c r="R14" s="13"/>
      <c r="S14" s="16"/>
      <c r="T14" s="16"/>
      <c r="U14" s="16"/>
      <c r="V14" s="15"/>
      <c r="W14" s="13"/>
      <c r="X14" s="13"/>
      <c r="Y14" s="13"/>
      <c r="Z14" s="13"/>
      <c r="AA14" s="13"/>
    </row>
    <row r="15" spans="1:30" s="2" customFormat="1" ht="19.5" customHeight="1" x14ac:dyDescent="0.2">
      <c r="A15" s="7"/>
      <c r="B15" s="7">
        <v>0</v>
      </c>
      <c r="C15" s="7">
        <v>0</v>
      </c>
      <c r="D15" s="70" t="str">
        <f>"5. Punct incarcare "&amp;ttH_LOADPLACENAME</f>
        <v>5. Punct incarcare or. Balti</v>
      </c>
      <c r="E15" s="71"/>
      <c r="F15" s="71"/>
      <c r="G15" s="72"/>
      <c r="H15" s="84" t="s">
        <v>74</v>
      </c>
      <c r="I15" s="85"/>
      <c r="J15" s="85"/>
      <c r="K15" s="85"/>
      <c r="L15" s="86"/>
      <c r="M15" s="87" t="str">
        <f>"7. Redirijari "</f>
        <v xml:space="preserve">7. Redirijari </v>
      </c>
      <c r="N15" s="88"/>
      <c r="O15" s="88"/>
      <c r="P15" s="89"/>
      <c r="Q15" s="13"/>
      <c r="R15" s="13"/>
      <c r="S15" s="14"/>
      <c r="T15" s="14"/>
      <c r="U15" s="14"/>
      <c r="V15" s="15"/>
      <c r="W15" s="13"/>
      <c r="X15" s="13"/>
      <c r="Y15" s="13"/>
      <c r="Z15" s="13"/>
      <c r="AA15" s="13"/>
    </row>
    <row r="16" spans="1:30" ht="58.5" customHeight="1" x14ac:dyDescent="0.2">
      <c r="B16" s="3">
        <v>0</v>
      </c>
      <c r="C16" s="3">
        <v>0</v>
      </c>
      <c r="D16" s="90" t="str">
        <f>"10.1  
Denumireamarfurilor, serviciilor si cod nomenciator al marfii"</f>
        <v>10.1  
Denumireamarfurilor, serviciilor si cod nomenciator al marfii</v>
      </c>
      <c r="E16" s="91"/>
      <c r="F16" s="29" t="str">
        <f>"10.2       Unitate de masura"</f>
        <v>10.2       Unitate de masura</v>
      </c>
      <c r="G16" s="30" t="str">
        <f>"10.3 Cantitatea marfurilor, volumul serviciilor"</f>
        <v>10.3 Cantitatea marfurilor, volumul serviciilor</v>
      </c>
      <c r="H16" s="30" t="str">
        <f>"10.4 Pret unitar fara TVA, lei"</f>
        <v>10.4 Pret unitar fara TVA, lei</v>
      </c>
      <c r="I16" s="30" t="str">
        <f>"10.5 Valoarea totala fara TVA, lei"</f>
        <v>10.5 Valoarea totala fara TVA, lei</v>
      </c>
      <c r="J16" s="30" t="str">
        <f>"10.6 Cota TVA, %"</f>
        <v>10.6 Cota TVA, %</v>
      </c>
      <c r="K16" s="30" t="str">
        <f>"10.7   Suma totala a TVA, lei"</f>
        <v>10.7   Suma totala a TVA, lei</v>
      </c>
      <c r="L16" s="30" t="str">
        <f>"10.8 Valoarea marfurilor, serviciilor, lei"</f>
        <v>10.8 Valoarea marfurilor, serviciilor, lei</v>
      </c>
      <c r="M16" s="30" t="str">
        <f>"10.9    Alta informatie"</f>
        <v>10.9    Alta informatie</v>
      </c>
      <c r="N16" s="29" t="str">
        <f>"10.10        Tip ambalaj"</f>
        <v>10.10        Tip ambalaj</v>
      </c>
      <c r="O16" s="31" t="s">
        <v>3</v>
      </c>
      <c r="P16" s="32" t="str">
        <f>"10.12 Masa bruta, tone"</f>
        <v>10.12 Masa bruta, tone</v>
      </c>
      <c r="S16" s="18"/>
      <c r="T16" s="18"/>
      <c r="U16" s="12" t="s">
        <v>2</v>
      </c>
      <c r="V16" s="11"/>
      <c r="X16" s="11" t="s">
        <v>10</v>
      </c>
      <c r="Y16" s="55" t="s">
        <v>9</v>
      </c>
    </row>
    <row r="17" spans="1:27" ht="6.75" customHeight="1" x14ac:dyDescent="0.2">
      <c r="B17" s="3">
        <v>0</v>
      </c>
      <c r="C17" s="3">
        <v>0</v>
      </c>
      <c r="U17" s="12"/>
      <c r="V17" s="11"/>
    </row>
    <row r="18" spans="1:27" ht="9.75" customHeight="1" x14ac:dyDescent="0.2">
      <c r="A18" s="26"/>
      <c r="B18" s="3">
        <v>240351</v>
      </c>
      <c r="D18" s="50"/>
      <c r="E18" s="49" t="s">
        <v>64</v>
      </c>
      <c r="F18" s="35" t="s">
        <v>62</v>
      </c>
      <c r="G18" s="51">
        <v>3</v>
      </c>
      <c r="H18" s="42">
        <v>121.883333333333</v>
      </c>
      <c r="I18" s="37">
        <v>365.65000000000003</v>
      </c>
      <c r="J18" s="36">
        <v>0.2</v>
      </c>
      <c r="K18" s="37">
        <v>73.13</v>
      </c>
      <c r="L18" s="37">
        <v>438.78000000000003</v>
      </c>
      <c r="M18" s="46">
        <v>0</v>
      </c>
      <c r="N18" s="45" t="s">
        <v>63</v>
      </c>
      <c r="O18" s="41">
        <v>1</v>
      </c>
      <c r="P18" s="54">
        <v>1.865E-2</v>
      </c>
      <c r="Q18" s="19"/>
      <c r="R18" s="20" t="e">
        <f t="shared" ref="R18:R49" si="0">(L18/G18)/E18-1</f>
        <v>#VALUE!</v>
      </c>
      <c r="S18" s="12" t="e">
        <f t="shared" ref="S18:S49" si="1">IF(T18="DEFAULT",U18,IF(Y18=20%,U18*0.977,U18*0.977/1.2))</f>
        <v>#NAME?</v>
      </c>
      <c r="T18" s="21" t="e">
        <f t="shared" ref="T18:T49" si="2">ttM_prodtype</f>
        <v>#NAME?</v>
      </c>
      <c r="U18" s="12" t="e">
        <f t="shared" ref="U18:U49" si="3">ttM_Cost</f>
        <v>#NAME?</v>
      </c>
      <c r="V18" s="21" t="e">
        <f t="shared" ref="V18:V49" si="4">ttM_AddPercent</f>
        <v>#NAME?</v>
      </c>
      <c r="W18" s="20">
        <f t="shared" ref="W18:W49" si="5">ROUND(I18,2)</f>
        <v>365.65</v>
      </c>
      <c r="X18" s="56"/>
      <c r="Y18" s="56" t="e">
        <f t="shared" ref="Y18:Y49" si="6">ttM_nameforshops</f>
        <v>#NAME?</v>
      </c>
    </row>
    <row r="19" spans="1:27" ht="9.75" customHeight="1" x14ac:dyDescent="0.2">
      <c r="A19" s="26"/>
      <c r="B19" s="3">
        <v>328985</v>
      </c>
      <c r="D19" s="50"/>
      <c r="E19" s="49" t="s">
        <v>64</v>
      </c>
      <c r="F19" s="35" t="s">
        <v>62</v>
      </c>
      <c r="G19" s="51">
        <v>1</v>
      </c>
      <c r="H19" s="42">
        <v>48.26</v>
      </c>
      <c r="I19" s="37">
        <v>48.26</v>
      </c>
      <c r="J19" s="36">
        <v>0.2</v>
      </c>
      <c r="K19" s="37">
        <v>9.65</v>
      </c>
      <c r="L19" s="37">
        <v>57.910000000000004</v>
      </c>
      <c r="M19" s="46">
        <v>0</v>
      </c>
      <c r="N19" s="45"/>
      <c r="O19" s="41">
        <v>1</v>
      </c>
      <c r="P19" s="54">
        <v>2.5000000000000001E-3</v>
      </c>
      <c r="Q19" s="19"/>
      <c r="R19" s="20" t="e">
        <f t="shared" si="0"/>
        <v>#VALUE!</v>
      </c>
      <c r="S19" s="12" t="e">
        <f t="shared" si="1"/>
        <v>#NAME?</v>
      </c>
      <c r="T19" s="21" t="e">
        <f t="shared" si="2"/>
        <v>#NAME?</v>
      </c>
      <c r="U19" s="12" t="e">
        <f t="shared" si="3"/>
        <v>#NAME?</v>
      </c>
      <c r="V19" s="21" t="e">
        <f t="shared" si="4"/>
        <v>#NAME?</v>
      </c>
      <c r="W19" s="20">
        <f t="shared" si="5"/>
        <v>48.26</v>
      </c>
      <c r="X19" s="56"/>
      <c r="Y19" s="56" t="e">
        <f t="shared" si="6"/>
        <v>#NAME?</v>
      </c>
    </row>
    <row r="20" spans="1:27" ht="9.75" customHeight="1" x14ac:dyDescent="0.2">
      <c r="A20" s="26"/>
      <c r="B20" s="3">
        <v>238574</v>
      </c>
      <c r="D20" s="50"/>
      <c r="E20" s="49" t="s">
        <v>64</v>
      </c>
      <c r="F20" s="35" t="s">
        <v>62</v>
      </c>
      <c r="G20" s="51">
        <v>3</v>
      </c>
      <c r="H20" s="42">
        <v>66.5</v>
      </c>
      <c r="I20" s="37">
        <v>199.5</v>
      </c>
      <c r="J20" s="36">
        <v>0.2</v>
      </c>
      <c r="K20" s="37">
        <v>39.9</v>
      </c>
      <c r="L20" s="37">
        <v>239.4</v>
      </c>
      <c r="M20" s="46">
        <v>0</v>
      </c>
      <c r="N20" s="45" t="s">
        <v>63</v>
      </c>
      <c r="O20" s="41">
        <v>3</v>
      </c>
      <c r="P20" s="54">
        <v>1.0500000000000001E-2</v>
      </c>
      <c r="Q20" s="19"/>
      <c r="R20" s="20" t="e">
        <f t="shared" si="0"/>
        <v>#VALUE!</v>
      </c>
      <c r="S20" s="12" t="e">
        <f t="shared" si="1"/>
        <v>#NAME?</v>
      </c>
      <c r="T20" s="21" t="e">
        <f t="shared" si="2"/>
        <v>#NAME?</v>
      </c>
      <c r="U20" s="12" t="e">
        <f t="shared" si="3"/>
        <v>#NAME?</v>
      </c>
      <c r="V20" s="21" t="e">
        <f t="shared" si="4"/>
        <v>#NAME?</v>
      </c>
      <c r="W20" s="20">
        <f t="shared" si="5"/>
        <v>199.5</v>
      </c>
      <c r="X20" s="56"/>
      <c r="Y20" s="56" t="e">
        <f t="shared" si="6"/>
        <v>#NAME?</v>
      </c>
    </row>
    <row r="21" spans="1:27" s="1" customFormat="1" ht="9.75" customHeight="1" x14ac:dyDescent="0.2">
      <c r="A21" s="26"/>
      <c r="B21" s="3">
        <v>238579</v>
      </c>
      <c r="C21" s="3"/>
      <c r="D21" s="50"/>
      <c r="E21" s="49" t="s">
        <v>64</v>
      </c>
      <c r="F21" s="35" t="s">
        <v>62</v>
      </c>
      <c r="G21" s="51">
        <v>3</v>
      </c>
      <c r="H21" s="42">
        <v>66.5</v>
      </c>
      <c r="I21" s="37">
        <v>199.5</v>
      </c>
      <c r="J21" s="36">
        <v>0.2</v>
      </c>
      <c r="K21" s="37">
        <v>39.9</v>
      </c>
      <c r="L21" s="37">
        <v>239.4</v>
      </c>
      <c r="M21" s="46">
        <v>0</v>
      </c>
      <c r="N21" s="45" t="s">
        <v>63</v>
      </c>
      <c r="O21" s="41">
        <v>3</v>
      </c>
      <c r="P21" s="54">
        <v>1.0500000000000001E-2</v>
      </c>
      <c r="Q21" s="19"/>
      <c r="R21" s="20" t="e">
        <f t="shared" si="0"/>
        <v>#VALUE!</v>
      </c>
      <c r="S21" s="12" t="e">
        <f t="shared" si="1"/>
        <v>#NAME?</v>
      </c>
      <c r="T21" s="21" t="e">
        <f t="shared" si="2"/>
        <v>#NAME?</v>
      </c>
      <c r="U21" s="12" t="e">
        <f t="shared" si="3"/>
        <v>#NAME?</v>
      </c>
      <c r="V21" s="21" t="e">
        <f t="shared" si="4"/>
        <v>#NAME?</v>
      </c>
      <c r="W21" s="20">
        <f t="shared" si="5"/>
        <v>199.5</v>
      </c>
      <c r="X21" s="56"/>
      <c r="Y21" s="56" t="e">
        <f t="shared" si="6"/>
        <v>#NAME?</v>
      </c>
      <c r="Z21" s="19"/>
      <c r="AA21" s="19"/>
    </row>
    <row r="22" spans="1:27" s="1" customFormat="1" ht="9.75" customHeight="1" x14ac:dyDescent="0.2">
      <c r="A22" s="26"/>
      <c r="B22" s="3">
        <v>205352</v>
      </c>
      <c r="C22" s="3"/>
      <c r="D22" s="50"/>
      <c r="E22" s="49" t="s">
        <v>64</v>
      </c>
      <c r="F22" s="35" t="s">
        <v>62</v>
      </c>
      <c r="G22" s="51">
        <v>6</v>
      </c>
      <c r="H22" s="42">
        <v>48.258333333333304</v>
      </c>
      <c r="I22" s="37">
        <v>289.55</v>
      </c>
      <c r="J22" s="36">
        <v>0.2</v>
      </c>
      <c r="K22" s="37">
        <v>57.910000000000004</v>
      </c>
      <c r="L22" s="37">
        <v>347.46</v>
      </c>
      <c r="M22" s="46">
        <v>0</v>
      </c>
      <c r="N22" s="45" t="s">
        <v>63</v>
      </c>
      <c r="O22" s="41">
        <v>1</v>
      </c>
      <c r="P22" s="54">
        <v>1.2500000000000001E-2</v>
      </c>
      <c r="Q22" s="19"/>
      <c r="R22" s="20" t="e">
        <f t="shared" si="0"/>
        <v>#VALUE!</v>
      </c>
      <c r="S22" s="12" t="e">
        <f t="shared" si="1"/>
        <v>#NAME?</v>
      </c>
      <c r="T22" s="21" t="e">
        <f t="shared" si="2"/>
        <v>#NAME?</v>
      </c>
      <c r="U22" s="12" t="e">
        <f t="shared" si="3"/>
        <v>#NAME?</v>
      </c>
      <c r="V22" s="21" t="e">
        <f t="shared" si="4"/>
        <v>#NAME?</v>
      </c>
      <c r="W22" s="20">
        <f t="shared" si="5"/>
        <v>289.55</v>
      </c>
      <c r="X22" s="56"/>
      <c r="Y22" s="56" t="e">
        <f t="shared" si="6"/>
        <v>#NAME?</v>
      </c>
      <c r="Z22" s="19"/>
      <c r="AA22" s="19"/>
    </row>
    <row r="23" spans="1:27" s="1" customFormat="1" ht="9.75" customHeight="1" x14ac:dyDescent="0.2">
      <c r="A23" s="26"/>
      <c r="B23" s="3">
        <v>205353</v>
      </c>
      <c r="C23" s="3"/>
      <c r="D23" s="50"/>
      <c r="E23" s="49" t="s">
        <v>64</v>
      </c>
      <c r="F23" s="35" t="s">
        <v>62</v>
      </c>
      <c r="G23" s="51">
        <v>6</v>
      </c>
      <c r="H23" s="42">
        <v>48.258333333333304</v>
      </c>
      <c r="I23" s="37">
        <v>289.55</v>
      </c>
      <c r="J23" s="36">
        <v>0.2</v>
      </c>
      <c r="K23" s="37">
        <v>57.910000000000004</v>
      </c>
      <c r="L23" s="37">
        <v>347.46</v>
      </c>
      <c r="M23" s="46">
        <v>0</v>
      </c>
      <c r="N23" s="45" t="s">
        <v>63</v>
      </c>
      <c r="O23" s="41">
        <v>1</v>
      </c>
      <c r="P23" s="54">
        <v>1.2500000000000001E-2</v>
      </c>
      <c r="Q23" s="19"/>
      <c r="R23" s="20" t="e">
        <f t="shared" si="0"/>
        <v>#VALUE!</v>
      </c>
      <c r="S23" s="12" t="e">
        <f t="shared" si="1"/>
        <v>#NAME?</v>
      </c>
      <c r="T23" s="21" t="e">
        <f t="shared" si="2"/>
        <v>#NAME?</v>
      </c>
      <c r="U23" s="12" t="e">
        <f t="shared" si="3"/>
        <v>#NAME?</v>
      </c>
      <c r="V23" s="21" t="e">
        <f t="shared" si="4"/>
        <v>#NAME?</v>
      </c>
      <c r="W23" s="20">
        <f t="shared" si="5"/>
        <v>289.55</v>
      </c>
      <c r="X23" s="56"/>
      <c r="Y23" s="56" t="e">
        <f t="shared" si="6"/>
        <v>#NAME?</v>
      </c>
      <c r="Z23" s="19"/>
      <c r="AA23" s="19"/>
    </row>
    <row r="24" spans="1:27" s="1" customFormat="1" ht="9.75" customHeight="1" x14ac:dyDescent="0.2">
      <c r="A24" s="26"/>
      <c r="B24" s="3">
        <v>224093</v>
      </c>
      <c r="C24" s="3"/>
      <c r="D24" s="50"/>
      <c r="E24" s="49" t="s">
        <v>64</v>
      </c>
      <c r="F24" s="35" t="s">
        <v>62</v>
      </c>
      <c r="G24" s="51">
        <v>22</v>
      </c>
      <c r="H24" s="42">
        <v>8.4749999999999996</v>
      </c>
      <c r="I24" s="37">
        <v>186.45000000000002</v>
      </c>
      <c r="J24" s="36">
        <v>0.2</v>
      </c>
      <c r="K24" s="37">
        <v>37.29</v>
      </c>
      <c r="L24" s="37">
        <v>223.74</v>
      </c>
      <c r="M24" s="46">
        <v>0</v>
      </c>
      <c r="N24" s="45" t="s">
        <v>63</v>
      </c>
      <c r="O24" s="41">
        <v>1</v>
      </c>
      <c r="P24" s="54">
        <v>7.5550000000000001E-3</v>
      </c>
      <c r="Q24" s="19"/>
      <c r="R24" s="20" t="e">
        <f t="shared" si="0"/>
        <v>#VALUE!</v>
      </c>
      <c r="S24" s="12" t="e">
        <f t="shared" si="1"/>
        <v>#NAME?</v>
      </c>
      <c r="T24" s="21" t="e">
        <f t="shared" si="2"/>
        <v>#NAME?</v>
      </c>
      <c r="U24" s="12" t="e">
        <f t="shared" si="3"/>
        <v>#NAME?</v>
      </c>
      <c r="V24" s="21" t="e">
        <f t="shared" si="4"/>
        <v>#NAME?</v>
      </c>
      <c r="W24" s="20">
        <f t="shared" si="5"/>
        <v>186.45</v>
      </c>
      <c r="X24" s="56"/>
      <c r="Y24" s="56" t="e">
        <f t="shared" si="6"/>
        <v>#NAME?</v>
      </c>
      <c r="Z24" s="19"/>
      <c r="AA24" s="19"/>
    </row>
    <row r="25" spans="1:27" s="1" customFormat="1" ht="9.75" customHeight="1" x14ac:dyDescent="0.2">
      <c r="A25" s="26"/>
      <c r="B25" s="3">
        <v>205351</v>
      </c>
      <c r="C25" s="3"/>
      <c r="D25" s="50"/>
      <c r="E25" s="49" t="s">
        <v>64</v>
      </c>
      <c r="F25" s="35" t="s">
        <v>62</v>
      </c>
      <c r="G25" s="51">
        <v>2</v>
      </c>
      <c r="H25" s="42">
        <v>94.61</v>
      </c>
      <c r="I25" s="37">
        <v>189.22</v>
      </c>
      <c r="J25" s="36">
        <v>0.2</v>
      </c>
      <c r="K25" s="37">
        <v>37.840000000000003</v>
      </c>
      <c r="L25" s="37">
        <v>227.06</v>
      </c>
      <c r="M25" s="46">
        <v>0</v>
      </c>
      <c r="N25" s="45" t="s">
        <v>63</v>
      </c>
      <c r="O25" s="41">
        <v>0.5</v>
      </c>
      <c r="P25" s="54">
        <v>9.3099999999999988E-3</v>
      </c>
      <c r="Q25" s="19"/>
      <c r="R25" s="20" t="e">
        <f t="shared" si="0"/>
        <v>#VALUE!</v>
      </c>
      <c r="S25" s="12" t="e">
        <f t="shared" si="1"/>
        <v>#NAME?</v>
      </c>
      <c r="T25" s="21" t="e">
        <f t="shared" si="2"/>
        <v>#NAME?</v>
      </c>
      <c r="U25" s="12" t="e">
        <f t="shared" si="3"/>
        <v>#NAME?</v>
      </c>
      <c r="V25" s="21" t="e">
        <f t="shared" si="4"/>
        <v>#NAME?</v>
      </c>
      <c r="W25" s="20">
        <f t="shared" si="5"/>
        <v>189.22</v>
      </c>
      <c r="X25" s="56"/>
      <c r="Y25" s="56" t="e">
        <f t="shared" si="6"/>
        <v>#NAME?</v>
      </c>
      <c r="Z25" s="19"/>
      <c r="AA25" s="19"/>
    </row>
    <row r="26" spans="1:27" s="1" customFormat="1" ht="9.75" customHeight="1" x14ac:dyDescent="0.2">
      <c r="A26" s="26"/>
      <c r="B26" s="3">
        <v>224547</v>
      </c>
      <c r="C26" s="3"/>
      <c r="D26" s="50"/>
      <c r="E26" s="49" t="s">
        <v>64</v>
      </c>
      <c r="F26" s="35" t="s">
        <v>62</v>
      </c>
      <c r="G26" s="51">
        <v>16</v>
      </c>
      <c r="H26" s="42">
        <v>9.9</v>
      </c>
      <c r="I26" s="37">
        <v>158.4</v>
      </c>
      <c r="J26" s="36">
        <v>0.2</v>
      </c>
      <c r="K26" s="37">
        <v>31.68</v>
      </c>
      <c r="L26" s="37">
        <v>190.08</v>
      </c>
      <c r="M26" s="46">
        <v>0</v>
      </c>
      <c r="N26" s="45" t="s">
        <v>63</v>
      </c>
      <c r="O26" s="41">
        <v>1</v>
      </c>
      <c r="P26" s="54">
        <v>9.049999999999999E-3</v>
      </c>
      <c r="Q26" s="19"/>
      <c r="R26" s="20" t="e">
        <f t="shared" si="0"/>
        <v>#VALUE!</v>
      </c>
      <c r="S26" s="12" t="e">
        <f t="shared" si="1"/>
        <v>#NAME?</v>
      </c>
      <c r="T26" s="21" t="e">
        <f t="shared" si="2"/>
        <v>#NAME?</v>
      </c>
      <c r="U26" s="12" t="e">
        <f t="shared" si="3"/>
        <v>#NAME?</v>
      </c>
      <c r="V26" s="21" t="e">
        <f t="shared" si="4"/>
        <v>#NAME?</v>
      </c>
      <c r="W26" s="20">
        <f t="shared" si="5"/>
        <v>158.4</v>
      </c>
      <c r="X26" s="56"/>
      <c r="Y26" s="56" t="e">
        <f t="shared" si="6"/>
        <v>#NAME?</v>
      </c>
      <c r="Z26" s="19"/>
      <c r="AA26" s="19"/>
    </row>
    <row r="27" spans="1:27" ht="9.75" customHeight="1" x14ac:dyDescent="0.2">
      <c r="A27" s="26"/>
      <c r="B27" s="3">
        <v>205356</v>
      </c>
      <c r="D27" s="50"/>
      <c r="E27" s="49" t="s">
        <v>64</v>
      </c>
      <c r="F27" s="35" t="s">
        <v>62</v>
      </c>
      <c r="G27" s="51">
        <v>36</v>
      </c>
      <c r="H27" s="42">
        <v>11.4416666666667</v>
      </c>
      <c r="I27" s="37">
        <v>411.90000000000003</v>
      </c>
      <c r="J27" s="36">
        <v>0.2</v>
      </c>
      <c r="K27" s="37">
        <v>82.38</v>
      </c>
      <c r="L27" s="37">
        <v>494.28000000000003</v>
      </c>
      <c r="M27" s="46">
        <v>0</v>
      </c>
      <c r="N27" s="45" t="s">
        <v>63</v>
      </c>
      <c r="O27" s="41">
        <v>2</v>
      </c>
      <c r="P27" s="54">
        <v>1.61E-2</v>
      </c>
      <c r="Q27" s="19"/>
      <c r="R27" s="20" t="e">
        <f t="shared" si="0"/>
        <v>#VALUE!</v>
      </c>
      <c r="S27" s="12" t="e">
        <f t="shared" si="1"/>
        <v>#NAME?</v>
      </c>
      <c r="T27" s="21" t="e">
        <f t="shared" si="2"/>
        <v>#NAME?</v>
      </c>
      <c r="U27" s="12" t="e">
        <f t="shared" si="3"/>
        <v>#NAME?</v>
      </c>
      <c r="V27" s="21" t="e">
        <f t="shared" si="4"/>
        <v>#NAME?</v>
      </c>
      <c r="W27" s="20">
        <f t="shared" si="5"/>
        <v>411.9</v>
      </c>
      <c r="X27" s="56"/>
      <c r="Y27" s="56" t="e">
        <f t="shared" si="6"/>
        <v>#NAME?</v>
      </c>
    </row>
    <row r="28" spans="1:27" ht="9.75" customHeight="1" x14ac:dyDescent="0.2">
      <c r="A28" s="26"/>
      <c r="B28" s="3">
        <v>241839</v>
      </c>
      <c r="D28" s="50"/>
      <c r="E28" s="49" t="s">
        <v>64</v>
      </c>
      <c r="F28" s="35" t="s">
        <v>62</v>
      </c>
      <c r="G28" s="51">
        <v>3</v>
      </c>
      <c r="H28" s="42">
        <v>31.626666666666701</v>
      </c>
      <c r="I28" s="37">
        <v>94.88</v>
      </c>
      <c r="J28" s="36">
        <v>0.2</v>
      </c>
      <c r="K28" s="37">
        <v>18.97</v>
      </c>
      <c r="L28" s="37">
        <v>113.85000000000001</v>
      </c>
      <c r="M28" s="46">
        <v>0</v>
      </c>
      <c r="N28" s="45" t="s">
        <v>63</v>
      </c>
      <c r="O28" s="41">
        <v>0.25</v>
      </c>
      <c r="P28" s="54">
        <v>4.9749999999999994E-3</v>
      </c>
      <c r="Q28" s="19"/>
      <c r="R28" s="20" t="e">
        <f t="shared" si="0"/>
        <v>#VALUE!</v>
      </c>
      <c r="S28" s="12" t="e">
        <f t="shared" si="1"/>
        <v>#NAME?</v>
      </c>
      <c r="T28" s="21" t="e">
        <f t="shared" si="2"/>
        <v>#NAME?</v>
      </c>
      <c r="U28" s="12" t="e">
        <f t="shared" si="3"/>
        <v>#NAME?</v>
      </c>
      <c r="V28" s="21" t="e">
        <f t="shared" si="4"/>
        <v>#NAME?</v>
      </c>
      <c r="W28" s="20">
        <f t="shared" si="5"/>
        <v>94.88</v>
      </c>
      <c r="X28" s="56"/>
      <c r="Y28" s="56" t="e">
        <f t="shared" si="6"/>
        <v>#NAME?</v>
      </c>
    </row>
    <row r="29" spans="1:27" ht="9.75" customHeight="1" x14ac:dyDescent="0.2">
      <c r="A29" s="26"/>
      <c r="B29" s="3">
        <v>241837</v>
      </c>
      <c r="D29" s="50"/>
      <c r="E29" s="49" t="s">
        <v>64</v>
      </c>
      <c r="F29" s="35" t="s">
        <v>62</v>
      </c>
      <c r="G29" s="51">
        <v>3</v>
      </c>
      <c r="H29" s="42">
        <v>31.626666666666701</v>
      </c>
      <c r="I29" s="37">
        <v>94.88</v>
      </c>
      <c r="J29" s="36">
        <v>0.2</v>
      </c>
      <c r="K29" s="37">
        <v>18.97</v>
      </c>
      <c r="L29" s="37">
        <v>113.85000000000001</v>
      </c>
      <c r="M29" s="46">
        <v>0</v>
      </c>
      <c r="N29" s="45" t="s">
        <v>63</v>
      </c>
      <c r="O29" s="41">
        <v>0.25</v>
      </c>
      <c r="P29" s="54">
        <v>4.9749999999999994E-3</v>
      </c>
      <c r="Q29" s="19"/>
      <c r="R29" s="20" t="e">
        <f t="shared" si="0"/>
        <v>#VALUE!</v>
      </c>
      <c r="S29" s="12" t="e">
        <f t="shared" si="1"/>
        <v>#NAME?</v>
      </c>
      <c r="T29" s="21" t="e">
        <f t="shared" si="2"/>
        <v>#NAME?</v>
      </c>
      <c r="U29" s="12" t="e">
        <f t="shared" si="3"/>
        <v>#NAME?</v>
      </c>
      <c r="V29" s="21" t="e">
        <f t="shared" si="4"/>
        <v>#NAME?</v>
      </c>
      <c r="W29" s="20">
        <f t="shared" si="5"/>
        <v>94.88</v>
      </c>
      <c r="X29" s="56"/>
      <c r="Y29" s="56" t="e">
        <f t="shared" si="6"/>
        <v>#NAME?</v>
      </c>
    </row>
    <row r="30" spans="1:27" ht="9.75" customHeight="1" x14ac:dyDescent="0.2">
      <c r="A30" s="26"/>
      <c r="B30" s="3">
        <v>241387</v>
      </c>
      <c r="D30" s="50"/>
      <c r="E30" s="49" t="s">
        <v>64</v>
      </c>
      <c r="F30" s="35" t="s">
        <v>62</v>
      </c>
      <c r="G30" s="51">
        <v>42</v>
      </c>
      <c r="H30" s="42">
        <v>8.8250000000000011</v>
      </c>
      <c r="I30" s="37">
        <v>370.65000000000003</v>
      </c>
      <c r="J30" s="36">
        <v>0.2</v>
      </c>
      <c r="K30" s="37">
        <v>74.13</v>
      </c>
      <c r="L30" s="37">
        <v>444.78000000000003</v>
      </c>
      <c r="M30" s="46">
        <v>0</v>
      </c>
      <c r="N30" s="45" t="s">
        <v>63</v>
      </c>
      <c r="O30" s="41">
        <v>2</v>
      </c>
      <c r="P30" s="54">
        <v>1.8839999999999999E-2</v>
      </c>
      <c r="Q30" s="19"/>
      <c r="R30" s="20" t="e">
        <f t="shared" si="0"/>
        <v>#VALUE!</v>
      </c>
      <c r="S30" s="12" t="e">
        <f t="shared" si="1"/>
        <v>#NAME?</v>
      </c>
      <c r="T30" s="21" t="e">
        <f t="shared" si="2"/>
        <v>#NAME?</v>
      </c>
      <c r="U30" s="12" t="e">
        <f t="shared" si="3"/>
        <v>#NAME?</v>
      </c>
      <c r="V30" s="21" t="e">
        <f t="shared" si="4"/>
        <v>#NAME?</v>
      </c>
      <c r="W30" s="20">
        <f t="shared" si="5"/>
        <v>370.65</v>
      </c>
      <c r="X30" s="56"/>
      <c r="Y30" s="56" t="e">
        <f t="shared" si="6"/>
        <v>#NAME?</v>
      </c>
    </row>
    <row r="31" spans="1:27" ht="9.75" customHeight="1" x14ac:dyDescent="0.2">
      <c r="A31" s="26"/>
      <c r="B31" s="3">
        <v>241385</v>
      </c>
      <c r="D31" s="50"/>
      <c r="E31" s="49" t="s">
        <v>64</v>
      </c>
      <c r="F31" s="35" t="s">
        <v>62</v>
      </c>
      <c r="G31" s="51">
        <v>42</v>
      </c>
      <c r="H31" s="42">
        <v>8.8250000000000011</v>
      </c>
      <c r="I31" s="37">
        <v>370.65000000000003</v>
      </c>
      <c r="J31" s="36">
        <v>0.2</v>
      </c>
      <c r="K31" s="37">
        <v>74.13</v>
      </c>
      <c r="L31" s="37">
        <v>444.78000000000003</v>
      </c>
      <c r="M31" s="46">
        <v>0</v>
      </c>
      <c r="N31" s="45" t="s">
        <v>63</v>
      </c>
      <c r="O31" s="41">
        <v>2</v>
      </c>
      <c r="P31" s="54">
        <v>1.8839999999999999E-2</v>
      </c>
      <c r="Q31" s="19"/>
      <c r="R31" s="20" t="e">
        <f t="shared" si="0"/>
        <v>#VALUE!</v>
      </c>
      <c r="S31" s="12" t="e">
        <f t="shared" si="1"/>
        <v>#NAME?</v>
      </c>
      <c r="T31" s="21" t="e">
        <f t="shared" si="2"/>
        <v>#NAME?</v>
      </c>
      <c r="U31" s="12" t="e">
        <f t="shared" si="3"/>
        <v>#NAME?</v>
      </c>
      <c r="V31" s="21" t="e">
        <f t="shared" si="4"/>
        <v>#NAME?</v>
      </c>
      <c r="W31" s="20">
        <f t="shared" si="5"/>
        <v>370.65</v>
      </c>
      <c r="X31" s="56"/>
      <c r="Y31" s="56" t="e">
        <f t="shared" si="6"/>
        <v>#NAME?</v>
      </c>
    </row>
    <row r="32" spans="1:27" ht="9.75" customHeight="1" x14ac:dyDescent="0.2">
      <c r="A32" s="26"/>
      <c r="B32" s="3">
        <v>240361</v>
      </c>
      <c r="D32" s="50"/>
      <c r="E32" s="49" t="s">
        <v>64</v>
      </c>
      <c r="F32" s="35" t="s">
        <v>62</v>
      </c>
      <c r="G32" s="51">
        <v>72</v>
      </c>
      <c r="H32" s="42">
        <v>5.0666666666666691</v>
      </c>
      <c r="I32" s="37">
        <v>364.8</v>
      </c>
      <c r="J32" s="36">
        <v>0.2</v>
      </c>
      <c r="K32" s="37">
        <v>72.960000000000008</v>
      </c>
      <c r="L32" s="37">
        <v>437.76</v>
      </c>
      <c r="M32" s="46">
        <v>0</v>
      </c>
      <c r="N32" s="45" t="s">
        <v>63</v>
      </c>
      <c r="O32" s="41">
        <v>2</v>
      </c>
      <c r="P32" s="54">
        <v>1.7048000000000001E-2</v>
      </c>
      <c r="Q32" s="19"/>
      <c r="R32" s="20" t="e">
        <f t="shared" si="0"/>
        <v>#VALUE!</v>
      </c>
      <c r="S32" s="12" t="e">
        <f t="shared" si="1"/>
        <v>#NAME?</v>
      </c>
      <c r="T32" s="21" t="e">
        <f t="shared" si="2"/>
        <v>#NAME?</v>
      </c>
      <c r="U32" s="12" t="e">
        <f t="shared" si="3"/>
        <v>#NAME?</v>
      </c>
      <c r="V32" s="21" t="e">
        <f t="shared" si="4"/>
        <v>#NAME?</v>
      </c>
      <c r="W32" s="20">
        <f t="shared" si="5"/>
        <v>364.8</v>
      </c>
      <c r="X32" s="56"/>
      <c r="Y32" s="56" t="e">
        <f t="shared" si="6"/>
        <v>#NAME?</v>
      </c>
    </row>
    <row r="33" spans="1:25" ht="9.75" customHeight="1" x14ac:dyDescent="0.2">
      <c r="A33" s="26"/>
      <c r="B33" s="3">
        <v>197139</v>
      </c>
      <c r="D33" s="50"/>
      <c r="E33" s="49" t="s">
        <v>64</v>
      </c>
      <c r="F33" s="35" t="s">
        <v>62</v>
      </c>
      <c r="G33" s="51">
        <v>15</v>
      </c>
      <c r="H33" s="42">
        <v>9.8666666666666707</v>
      </c>
      <c r="I33" s="37">
        <v>148</v>
      </c>
      <c r="J33" s="36">
        <v>0.2</v>
      </c>
      <c r="K33" s="37">
        <v>29.6</v>
      </c>
      <c r="L33" s="37">
        <v>177.6</v>
      </c>
      <c r="M33" s="46">
        <v>0</v>
      </c>
      <c r="N33" s="45" t="s">
        <v>63</v>
      </c>
      <c r="O33" s="41">
        <v>1</v>
      </c>
      <c r="P33" s="54">
        <v>8.3099999999999997E-3</v>
      </c>
      <c r="Q33" s="19"/>
      <c r="R33" s="20" t="e">
        <f t="shared" si="0"/>
        <v>#VALUE!</v>
      </c>
      <c r="S33" s="12" t="e">
        <f t="shared" si="1"/>
        <v>#NAME?</v>
      </c>
      <c r="T33" s="21" t="e">
        <f t="shared" si="2"/>
        <v>#NAME?</v>
      </c>
      <c r="U33" s="12" t="e">
        <f t="shared" si="3"/>
        <v>#NAME?</v>
      </c>
      <c r="V33" s="21" t="e">
        <f t="shared" si="4"/>
        <v>#NAME?</v>
      </c>
      <c r="W33" s="20">
        <f t="shared" si="5"/>
        <v>148</v>
      </c>
      <c r="X33" s="56"/>
      <c r="Y33" s="56" t="e">
        <f t="shared" si="6"/>
        <v>#NAME?</v>
      </c>
    </row>
    <row r="34" spans="1:25" ht="9.75" customHeight="1" x14ac:dyDescent="0.2">
      <c r="A34" s="26"/>
      <c r="B34" s="3">
        <v>198864</v>
      </c>
      <c r="D34" s="50"/>
      <c r="E34" s="49" t="s">
        <v>64</v>
      </c>
      <c r="F34" s="35" t="s">
        <v>62</v>
      </c>
      <c r="G34" s="51">
        <v>8</v>
      </c>
      <c r="H34" s="42">
        <v>37.008749999999999</v>
      </c>
      <c r="I34" s="37">
        <v>296.07</v>
      </c>
      <c r="J34" s="36">
        <v>0.2</v>
      </c>
      <c r="K34" s="37">
        <v>59.21</v>
      </c>
      <c r="L34" s="37">
        <v>355.28000000000003</v>
      </c>
      <c r="M34" s="46">
        <v>0</v>
      </c>
      <c r="N34" s="45" t="s">
        <v>63</v>
      </c>
      <c r="O34" s="41">
        <v>1</v>
      </c>
      <c r="P34" s="54">
        <v>1.7239999999999998E-2</v>
      </c>
      <c r="Q34" s="19"/>
      <c r="R34" s="20" t="e">
        <f t="shared" si="0"/>
        <v>#VALUE!</v>
      </c>
      <c r="S34" s="12" t="e">
        <f t="shared" si="1"/>
        <v>#NAME?</v>
      </c>
      <c r="T34" s="21" t="e">
        <f t="shared" si="2"/>
        <v>#NAME?</v>
      </c>
      <c r="U34" s="12" t="e">
        <f t="shared" si="3"/>
        <v>#NAME?</v>
      </c>
      <c r="V34" s="21" t="e">
        <f t="shared" si="4"/>
        <v>#NAME?</v>
      </c>
      <c r="W34" s="20">
        <f t="shared" si="5"/>
        <v>296.07</v>
      </c>
      <c r="X34" s="56"/>
      <c r="Y34" s="56" t="e">
        <f t="shared" si="6"/>
        <v>#NAME?</v>
      </c>
    </row>
    <row r="35" spans="1:25" ht="9.75" customHeight="1" x14ac:dyDescent="0.2">
      <c r="A35" s="26"/>
      <c r="B35" s="3">
        <v>152611</v>
      </c>
      <c r="D35" s="50"/>
      <c r="E35" s="49" t="s">
        <v>64</v>
      </c>
      <c r="F35" s="35" t="s">
        <v>62</v>
      </c>
      <c r="G35" s="51">
        <v>12</v>
      </c>
      <c r="H35" s="42">
        <v>12.275</v>
      </c>
      <c r="I35" s="37">
        <v>147.30000000000001</v>
      </c>
      <c r="J35" s="36">
        <v>0.2</v>
      </c>
      <c r="K35" s="37">
        <v>29.46</v>
      </c>
      <c r="L35" s="37">
        <v>176.76</v>
      </c>
      <c r="M35" s="46">
        <v>0</v>
      </c>
      <c r="N35" s="45" t="s">
        <v>63</v>
      </c>
      <c r="O35" s="41">
        <v>0.5</v>
      </c>
      <c r="P35" s="54">
        <v>3.6684999999999999E-3</v>
      </c>
      <c r="Q35" s="19"/>
      <c r="R35" s="20" t="e">
        <f t="shared" si="0"/>
        <v>#VALUE!</v>
      </c>
      <c r="S35" s="12" t="e">
        <f t="shared" si="1"/>
        <v>#NAME?</v>
      </c>
      <c r="T35" s="21" t="e">
        <f t="shared" si="2"/>
        <v>#NAME?</v>
      </c>
      <c r="U35" s="12" t="e">
        <f t="shared" si="3"/>
        <v>#NAME?</v>
      </c>
      <c r="V35" s="21" t="e">
        <f t="shared" si="4"/>
        <v>#NAME?</v>
      </c>
      <c r="W35" s="20">
        <f t="shared" si="5"/>
        <v>147.30000000000001</v>
      </c>
      <c r="X35" s="56"/>
      <c r="Y35" s="56" t="e">
        <f t="shared" si="6"/>
        <v>#NAME?</v>
      </c>
    </row>
    <row r="36" spans="1:25" ht="9.75" customHeight="1" x14ac:dyDescent="0.2">
      <c r="A36" s="26"/>
      <c r="B36" s="3">
        <v>210321</v>
      </c>
      <c r="D36" s="50"/>
      <c r="E36" s="49" t="s">
        <v>64</v>
      </c>
      <c r="F36" s="35" t="s">
        <v>62</v>
      </c>
      <c r="G36" s="51">
        <v>12</v>
      </c>
      <c r="H36" s="42">
        <v>12.275</v>
      </c>
      <c r="I36" s="37">
        <v>147.30000000000001</v>
      </c>
      <c r="J36" s="36">
        <v>0.2</v>
      </c>
      <c r="K36" s="37">
        <v>29.46</v>
      </c>
      <c r="L36" s="37">
        <v>176.76</v>
      </c>
      <c r="M36" s="46">
        <v>0</v>
      </c>
      <c r="N36" s="45" t="s">
        <v>63</v>
      </c>
      <c r="O36" s="41">
        <v>0.5</v>
      </c>
      <c r="P36" s="54">
        <v>2.7815000000000001E-3</v>
      </c>
      <c r="Q36" s="19"/>
      <c r="R36" s="20" t="e">
        <f t="shared" si="0"/>
        <v>#VALUE!</v>
      </c>
      <c r="S36" s="12" t="e">
        <f t="shared" si="1"/>
        <v>#NAME?</v>
      </c>
      <c r="T36" s="21" t="e">
        <f t="shared" si="2"/>
        <v>#NAME?</v>
      </c>
      <c r="U36" s="12" t="e">
        <f t="shared" si="3"/>
        <v>#NAME?</v>
      </c>
      <c r="V36" s="21" t="e">
        <f t="shared" si="4"/>
        <v>#NAME?</v>
      </c>
      <c r="W36" s="20">
        <f t="shared" si="5"/>
        <v>147.30000000000001</v>
      </c>
      <c r="X36" s="56"/>
      <c r="Y36" s="56" t="e">
        <f t="shared" si="6"/>
        <v>#NAME?</v>
      </c>
    </row>
    <row r="37" spans="1:25" ht="9.75" customHeight="1" x14ac:dyDescent="0.2">
      <c r="A37" s="26"/>
      <c r="B37" s="3">
        <v>152612</v>
      </c>
      <c r="D37" s="50"/>
      <c r="E37" s="49" t="s">
        <v>64</v>
      </c>
      <c r="F37" s="35" t="s">
        <v>62</v>
      </c>
      <c r="G37" s="51">
        <v>12</v>
      </c>
      <c r="H37" s="42">
        <v>23.358333333333299</v>
      </c>
      <c r="I37" s="37">
        <v>280.3</v>
      </c>
      <c r="J37" s="36">
        <v>0.2</v>
      </c>
      <c r="K37" s="37">
        <v>56.06</v>
      </c>
      <c r="L37" s="37">
        <v>336.36</v>
      </c>
      <c r="M37" s="46">
        <v>0</v>
      </c>
      <c r="N37" s="45" t="s">
        <v>63</v>
      </c>
      <c r="O37" s="41">
        <v>1</v>
      </c>
      <c r="P37" s="54">
        <v>7.3009999999999993E-3</v>
      </c>
      <c r="Q37" s="19"/>
      <c r="R37" s="20" t="e">
        <f t="shared" si="0"/>
        <v>#VALUE!</v>
      </c>
      <c r="S37" s="12" t="e">
        <f t="shared" si="1"/>
        <v>#NAME?</v>
      </c>
      <c r="T37" s="21" t="e">
        <f t="shared" si="2"/>
        <v>#NAME?</v>
      </c>
      <c r="U37" s="12" t="e">
        <f t="shared" si="3"/>
        <v>#NAME?</v>
      </c>
      <c r="V37" s="21" t="e">
        <f t="shared" si="4"/>
        <v>#NAME?</v>
      </c>
      <c r="W37" s="20">
        <f t="shared" si="5"/>
        <v>280.3</v>
      </c>
      <c r="X37" s="56"/>
      <c r="Y37" s="56" t="e">
        <f t="shared" si="6"/>
        <v>#NAME?</v>
      </c>
    </row>
    <row r="38" spans="1:25" ht="9.75" customHeight="1" x14ac:dyDescent="0.2">
      <c r="A38" s="26"/>
      <c r="B38" s="3">
        <v>152591</v>
      </c>
      <c r="D38" s="50"/>
      <c r="E38" s="49" t="s">
        <v>64</v>
      </c>
      <c r="F38" s="35" t="s">
        <v>62</v>
      </c>
      <c r="G38" s="51">
        <v>12</v>
      </c>
      <c r="H38" s="42">
        <v>18.175000000000001</v>
      </c>
      <c r="I38" s="37">
        <v>218.1</v>
      </c>
      <c r="J38" s="36">
        <v>0.2</v>
      </c>
      <c r="K38" s="37">
        <v>43.62</v>
      </c>
      <c r="L38" s="37">
        <v>261.72000000000003</v>
      </c>
      <c r="M38" s="46">
        <v>0</v>
      </c>
      <c r="N38" s="45" t="s">
        <v>63</v>
      </c>
      <c r="O38" s="41">
        <v>1</v>
      </c>
      <c r="P38" s="54">
        <v>4.9090000000000002E-3</v>
      </c>
      <c r="Q38" s="19"/>
      <c r="R38" s="20" t="e">
        <f t="shared" si="0"/>
        <v>#VALUE!</v>
      </c>
      <c r="S38" s="12" t="e">
        <f t="shared" si="1"/>
        <v>#NAME?</v>
      </c>
      <c r="T38" s="21" t="e">
        <f t="shared" si="2"/>
        <v>#NAME?</v>
      </c>
      <c r="U38" s="12" t="e">
        <f t="shared" si="3"/>
        <v>#NAME?</v>
      </c>
      <c r="V38" s="21" t="e">
        <f t="shared" si="4"/>
        <v>#NAME?</v>
      </c>
      <c r="W38" s="20">
        <f t="shared" si="5"/>
        <v>218.1</v>
      </c>
      <c r="X38" s="56"/>
      <c r="Y38" s="56" t="e">
        <f t="shared" si="6"/>
        <v>#NAME?</v>
      </c>
    </row>
    <row r="39" spans="1:25" ht="9.75" customHeight="1" x14ac:dyDescent="0.2">
      <c r="A39" s="26"/>
      <c r="B39" s="3">
        <v>242962</v>
      </c>
      <c r="D39" s="50"/>
      <c r="E39" s="49" t="s">
        <v>64</v>
      </c>
      <c r="F39" s="35" t="s">
        <v>62</v>
      </c>
      <c r="G39" s="51">
        <v>6</v>
      </c>
      <c r="H39" s="42">
        <v>11.05</v>
      </c>
      <c r="I39" s="37">
        <v>66.3</v>
      </c>
      <c r="J39" s="36">
        <v>0.2</v>
      </c>
      <c r="K39" s="37">
        <v>13.26</v>
      </c>
      <c r="L39" s="37">
        <v>79.56</v>
      </c>
      <c r="M39" s="46">
        <v>0</v>
      </c>
      <c r="N39" s="45" t="s">
        <v>63</v>
      </c>
      <c r="O39" s="41">
        <v>0.125</v>
      </c>
      <c r="P39" s="54">
        <v>2E-3</v>
      </c>
      <c r="Q39" s="19"/>
      <c r="R39" s="20" t="e">
        <f t="shared" si="0"/>
        <v>#VALUE!</v>
      </c>
      <c r="S39" s="12" t="e">
        <f t="shared" si="1"/>
        <v>#NAME?</v>
      </c>
      <c r="T39" s="21" t="e">
        <f t="shared" si="2"/>
        <v>#NAME?</v>
      </c>
      <c r="U39" s="12" t="e">
        <f t="shared" si="3"/>
        <v>#NAME?</v>
      </c>
      <c r="V39" s="21" t="e">
        <f t="shared" si="4"/>
        <v>#NAME?</v>
      </c>
      <c r="W39" s="20">
        <f t="shared" si="5"/>
        <v>66.3</v>
      </c>
      <c r="X39" s="56"/>
      <c r="Y39" s="56" t="e">
        <f t="shared" si="6"/>
        <v>#NAME?</v>
      </c>
    </row>
    <row r="40" spans="1:25" ht="9.75" customHeight="1" x14ac:dyDescent="0.2">
      <c r="A40" s="26"/>
      <c r="B40" s="3">
        <v>242972</v>
      </c>
      <c r="D40" s="50"/>
      <c r="E40" s="49" t="s">
        <v>64</v>
      </c>
      <c r="F40" s="35" t="s">
        <v>62</v>
      </c>
      <c r="G40" s="51">
        <v>12</v>
      </c>
      <c r="H40" s="42">
        <v>11.05</v>
      </c>
      <c r="I40" s="37">
        <v>132.6</v>
      </c>
      <c r="J40" s="36">
        <v>0.2</v>
      </c>
      <c r="K40" s="37">
        <v>26.52</v>
      </c>
      <c r="L40" s="37">
        <v>159.12</v>
      </c>
      <c r="M40" s="46">
        <v>0</v>
      </c>
      <c r="N40" s="45" t="s">
        <v>63</v>
      </c>
      <c r="O40" s="41">
        <v>0.25</v>
      </c>
      <c r="P40" s="54">
        <v>4.0000000000000001E-3</v>
      </c>
      <c r="Q40" s="19"/>
      <c r="R40" s="20" t="e">
        <f t="shared" si="0"/>
        <v>#VALUE!</v>
      </c>
      <c r="S40" s="12" t="e">
        <f t="shared" si="1"/>
        <v>#NAME?</v>
      </c>
      <c r="T40" s="21" t="e">
        <f t="shared" si="2"/>
        <v>#NAME?</v>
      </c>
      <c r="U40" s="12" t="e">
        <f t="shared" si="3"/>
        <v>#NAME?</v>
      </c>
      <c r="V40" s="21" t="e">
        <f t="shared" si="4"/>
        <v>#NAME?</v>
      </c>
      <c r="W40" s="20">
        <f t="shared" si="5"/>
        <v>132.6</v>
      </c>
      <c r="X40" s="56"/>
      <c r="Y40" s="56" t="e">
        <f t="shared" si="6"/>
        <v>#NAME?</v>
      </c>
    </row>
    <row r="41" spans="1:25" ht="9.75" customHeight="1" x14ac:dyDescent="0.2">
      <c r="A41" s="26"/>
      <c r="B41" s="3">
        <v>242958</v>
      </c>
      <c r="D41" s="50"/>
      <c r="E41" s="49" t="s">
        <v>64</v>
      </c>
      <c r="F41" s="35" t="s">
        <v>62</v>
      </c>
      <c r="G41" s="51">
        <v>6</v>
      </c>
      <c r="H41" s="42">
        <v>11.05</v>
      </c>
      <c r="I41" s="37">
        <v>66.3</v>
      </c>
      <c r="J41" s="36">
        <v>0.2</v>
      </c>
      <c r="K41" s="37">
        <v>13.26</v>
      </c>
      <c r="L41" s="37">
        <v>79.56</v>
      </c>
      <c r="M41" s="46">
        <v>0</v>
      </c>
      <c r="N41" s="45" t="s">
        <v>63</v>
      </c>
      <c r="O41" s="41">
        <v>0.125</v>
      </c>
      <c r="P41" s="54">
        <v>2E-3</v>
      </c>
      <c r="Q41" s="19"/>
      <c r="R41" s="20" t="e">
        <f t="shared" si="0"/>
        <v>#VALUE!</v>
      </c>
      <c r="S41" s="12" t="e">
        <f t="shared" si="1"/>
        <v>#NAME?</v>
      </c>
      <c r="T41" s="21" t="e">
        <f t="shared" si="2"/>
        <v>#NAME?</v>
      </c>
      <c r="U41" s="12" t="e">
        <f t="shared" si="3"/>
        <v>#NAME?</v>
      </c>
      <c r="V41" s="21" t="e">
        <f t="shared" si="4"/>
        <v>#NAME?</v>
      </c>
      <c r="W41" s="20">
        <f t="shared" si="5"/>
        <v>66.3</v>
      </c>
      <c r="X41" s="56"/>
      <c r="Y41" s="56" t="e">
        <f t="shared" si="6"/>
        <v>#NAME?</v>
      </c>
    </row>
    <row r="42" spans="1:25" ht="9.75" customHeight="1" x14ac:dyDescent="0.2">
      <c r="A42" s="26"/>
      <c r="B42" s="3">
        <v>242960</v>
      </c>
      <c r="D42" s="50"/>
      <c r="E42" s="49" t="s">
        <v>64</v>
      </c>
      <c r="F42" s="35" t="s">
        <v>62</v>
      </c>
      <c r="G42" s="51">
        <v>6</v>
      </c>
      <c r="H42" s="42">
        <v>11.05</v>
      </c>
      <c r="I42" s="37">
        <v>66.3</v>
      </c>
      <c r="J42" s="36">
        <v>0.2</v>
      </c>
      <c r="K42" s="37">
        <v>13.26</v>
      </c>
      <c r="L42" s="37">
        <v>79.56</v>
      </c>
      <c r="M42" s="46">
        <v>0</v>
      </c>
      <c r="N42" s="45" t="s">
        <v>63</v>
      </c>
      <c r="O42" s="41">
        <v>0.125</v>
      </c>
      <c r="P42" s="54">
        <v>2E-3</v>
      </c>
      <c r="Q42" s="19"/>
      <c r="R42" s="20" t="e">
        <f t="shared" si="0"/>
        <v>#VALUE!</v>
      </c>
      <c r="S42" s="12" t="e">
        <f t="shared" si="1"/>
        <v>#NAME?</v>
      </c>
      <c r="T42" s="21" t="e">
        <f t="shared" si="2"/>
        <v>#NAME?</v>
      </c>
      <c r="U42" s="12" t="e">
        <f t="shared" si="3"/>
        <v>#NAME?</v>
      </c>
      <c r="V42" s="21" t="e">
        <f t="shared" si="4"/>
        <v>#NAME?</v>
      </c>
      <c r="W42" s="20">
        <f t="shared" si="5"/>
        <v>66.3</v>
      </c>
      <c r="X42" s="56"/>
      <c r="Y42" s="56" t="e">
        <f t="shared" si="6"/>
        <v>#NAME?</v>
      </c>
    </row>
    <row r="43" spans="1:25" ht="9.75" customHeight="1" x14ac:dyDescent="0.2">
      <c r="A43" s="26"/>
      <c r="B43" s="3">
        <v>246170</v>
      </c>
      <c r="D43" s="50"/>
      <c r="E43" s="49" t="s">
        <v>64</v>
      </c>
      <c r="F43" s="35" t="s">
        <v>62</v>
      </c>
      <c r="G43" s="51">
        <v>6</v>
      </c>
      <c r="H43" s="42">
        <v>11.05</v>
      </c>
      <c r="I43" s="37">
        <v>66.3</v>
      </c>
      <c r="J43" s="36">
        <v>0.2</v>
      </c>
      <c r="K43" s="37">
        <v>13.26</v>
      </c>
      <c r="L43" s="37">
        <v>79.56</v>
      </c>
      <c r="M43" s="46">
        <v>0</v>
      </c>
      <c r="N43" s="45" t="s">
        <v>63</v>
      </c>
      <c r="O43" s="41">
        <v>0.125</v>
      </c>
      <c r="P43" s="54">
        <v>2E-3</v>
      </c>
      <c r="Q43" s="19"/>
      <c r="R43" s="20" t="e">
        <f t="shared" si="0"/>
        <v>#VALUE!</v>
      </c>
      <c r="S43" s="12" t="e">
        <f t="shared" si="1"/>
        <v>#NAME?</v>
      </c>
      <c r="T43" s="21" t="e">
        <f t="shared" si="2"/>
        <v>#NAME?</v>
      </c>
      <c r="U43" s="12" t="e">
        <f t="shared" si="3"/>
        <v>#NAME?</v>
      </c>
      <c r="V43" s="21" t="e">
        <f t="shared" si="4"/>
        <v>#NAME?</v>
      </c>
      <c r="W43" s="20">
        <f t="shared" si="5"/>
        <v>66.3</v>
      </c>
      <c r="X43" s="56"/>
      <c r="Y43" s="56" t="e">
        <f t="shared" si="6"/>
        <v>#NAME?</v>
      </c>
    </row>
    <row r="44" spans="1:25" ht="9.75" customHeight="1" x14ac:dyDescent="0.2">
      <c r="A44" s="26"/>
      <c r="B44" s="3">
        <v>239834</v>
      </c>
      <c r="D44" s="50"/>
      <c r="E44" s="49" t="s">
        <v>64</v>
      </c>
      <c r="F44" s="35" t="s">
        <v>62</v>
      </c>
      <c r="G44" s="51">
        <v>10</v>
      </c>
      <c r="H44" s="42">
        <v>7.5250000000000004</v>
      </c>
      <c r="I44" s="37">
        <v>75.25</v>
      </c>
      <c r="J44" s="36">
        <v>0.2</v>
      </c>
      <c r="K44" s="37">
        <v>15.05</v>
      </c>
      <c r="L44" s="37">
        <v>90.3</v>
      </c>
      <c r="M44" s="46">
        <v>0</v>
      </c>
      <c r="N44" s="45" t="s">
        <v>63</v>
      </c>
      <c r="O44" s="41">
        <v>0.25</v>
      </c>
      <c r="P44" s="54">
        <v>4.2100000000000002E-3</v>
      </c>
      <c r="Q44" s="19"/>
      <c r="R44" s="20" t="e">
        <f t="shared" si="0"/>
        <v>#VALUE!</v>
      </c>
      <c r="S44" s="12" t="e">
        <f t="shared" si="1"/>
        <v>#NAME?</v>
      </c>
      <c r="T44" s="21" t="e">
        <f t="shared" si="2"/>
        <v>#NAME?</v>
      </c>
      <c r="U44" s="12" t="e">
        <f t="shared" si="3"/>
        <v>#NAME?</v>
      </c>
      <c r="V44" s="21" t="e">
        <f t="shared" si="4"/>
        <v>#NAME?</v>
      </c>
      <c r="W44" s="20">
        <f t="shared" si="5"/>
        <v>75.25</v>
      </c>
      <c r="X44" s="56"/>
      <c r="Y44" s="56" t="e">
        <f t="shared" si="6"/>
        <v>#NAME?</v>
      </c>
    </row>
    <row r="45" spans="1:25" ht="9.75" customHeight="1" x14ac:dyDescent="0.2">
      <c r="A45" s="26"/>
      <c r="B45" s="3">
        <v>197795</v>
      </c>
      <c r="D45" s="50"/>
      <c r="E45" s="49" t="s">
        <v>64</v>
      </c>
      <c r="F45" s="35" t="s">
        <v>62</v>
      </c>
      <c r="G45" s="51">
        <v>42</v>
      </c>
      <c r="H45" s="42">
        <v>8.5083333333333311</v>
      </c>
      <c r="I45" s="37">
        <v>357.35</v>
      </c>
      <c r="J45" s="36">
        <v>0.2</v>
      </c>
      <c r="K45" s="37">
        <v>71.47</v>
      </c>
      <c r="L45" s="37">
        <v>428.82</v>
      </c>
      <c r="M45" s="46">
        <v>0</v>
      </c>
      <c r="N45" s="45" t="s">
        <v>63</v>
      </c>
      <c r="O45" s="41">
        <v>2</v>
      </c>
      <c r="P45" s="54">
        <v>1.9E-2</v>
      </c>
      <c r="Q45" s="19"/>
      <c r="R45" s="20" t="e">
        <f t="shared" si="0"/>
        <v>#VALUE!</v>
      </c>
      <c r="S45" s="12" t="e">
        <f t="shared" si="1"/>
        <v>#NAME?</v>
      </c>
      <c r="T45" s="21" t="e">
        <f t="shared" si="2"/>
        <v>#NAME?</v>
      </c>
      <c r="U45" s="12" t="e">
        <f t="shared" si="3"/>
        <v>#NAME?</v>
      </c>
      <c r="V45" s="21" t="e">
        <f t="shared" si="4"/>
        <v>#NAME?</v>
      </c>
      <c r="W45" s="20">
        <f t="shared" si="5"/>
        <v>357.35</v>
      </c>
      <c r="X45" s="56"/>
      <c r="Y45" s="56" t="e">
        <f t="shared" si="6"/>
        <v>#NAME?</v>
      </c>
    </row>
    <row r="46" spans="1:25" ht="9.75" customHeight="1" x14ac:dyDescent="0.2">
      <c r="A46" s="26"/>
      <c r="B46" s="3">
        <v>243908</v>
      </c>
      <c r="D46" s="50"/>
      <c r="E46" s="49" t="s">
        <v>64</v>
      </c>
      <c r="F46" s="35" t="s">
        <v>62</v>
      </c>
      <c r="G46" s="51">
        <v>12</v>
      </c>
      <c r="H46" s="42">
        <v>44.300000000000004</v>
      </c>
      <c r="I46" s="37">
        <v>531.6</v>
      </c>
      <c r="J46" s="36">
        <v>0.2</v>
      </c>
      <c r="K46" s="37">
        <v>106.32000000000001</v>
      </c>
      <c r="L46" s="37">
        <v>637.91999999999996</v>
      </c>
      <c r="M46" s="46">
        <v>0</v>
      </c>
      <c r="N46" s="45" t="s">
        <v>63</v>
      </c>
      <c r="O46" s="41">
        <v>1</v>
      </c>
      <c r="P46" s="54">
        <v>3.47E-3</v>
      </c>
      <c r="Q46" s="19"/>
      <c r="R46" s="20" t="e">
        <f t="shared" si="0"/>
        <v>#VALUE!</v>
      </c>
      <c r="S46" s="12" t="e">
        <f t="shared" si="1"/>
        <v>#NAME?</v>
      </c>
      <c r="T46" s="21" t="e">
        <f t="shared" si="2"/>
        <v>#NAME?</v>
      </c>
      <c r="U46" s="12" t="e">
        <f t="shared" si="3"/>
        <v>#NAME?</v>
      </c>
      <c r="V46" s="21" t="e">
        <f t="shared" si="4"/>
        <v>#NAME?</v>
      </c>
      <c r="W46" s="20">
        <f t="shared" si="5"/>
        <v>531.6</v>
      </c>
      <c r="X46" s="56"/>
      <c r="Y46" s="56" t="e">
        <f t="shared" si="6"/>
        <v>#NAME?</v>
      </c>
    </row>
    <row r="47" spans="1:25" ht="9.75" customHeight="1" x14ac:dyDescent="0.2">
      <c r="A47" s="26"/>
      <c r="B47" s="3">
        <v>72763</v>
      </c>
      <c r="D47" s="50"/>
      <c r="E47" s="49" t="s">
        <v>64</v>
      </c>
      <c r="F47" s="35" t="s">
        <v>62</v>
      </c>
      <c r="G47" s="51">
        <v>12</v>
      </c>
      <c r="H47" s="42">
        <v>10.6916666666667</v>
      </c>
      <c r="I47" s="37">
        <v>128.30000000000001</v>
      </c>
      <c r="J47" s="36">
        <v>0.2</v>
      </c>
      <c r="K47" s="37">
        <v>25.66</v>
      </c>
      <c r="L47" s="37">
        <v>153.96</v>
      </c>
      <c r="M47" s="46">
        <v>0</v>
      </c>
      <c r="N47" s="45" t="s">
        <v>63</v>
      </c>
      <c r="O47" s="41">
        <v>0.5</v>
      </c>
      <c r="P47" s="54">
        <v>7.4649999999999998E-4</v>
      </c>
      <c r="Q47" s="19"/>
      <c r="R47" s="20" t="e">
        <f t="shared" si="0"/>
        <v>#VALUE!</v>
      </c>
      <c r="S47" s="12" t="e">
        <f t="shared" si="1"/>
        <v>#NAME?</v>
      </c>
      <c r="T47" s="21" t="e">
        <f t="shared" si="2"/>
        <v>#NAME?</v>
      </c>
      <c r="U47" s="12" t="e">
        <f t="shared" si="3"/>
        <v>#NAME?</v>
      </c>
      <c r="V47" s="21" t="e">
        <f t="shared" si="4"/>
        <v>#NAME?</v>
      </c>
      <c r="W47" s="20">
        <f t="shared" si="5"/>
        <v>128.30000000000001</v>
      </c>
      <c r="X47" s="56"/>
      <c r="Y47" s="56" t="e">
        <f t="shared" si="6"/>
        <v>#NAME?</v>
      </c>
    </row>
    <row r="48" spans="1:25" ht="9.75" customHeight="1" x14ac:dyDescent="0.2">
      <c r="A48" s="26"/>
      <c r="B48" s="3">
        <v>72763</v>
      </c>
      <c r="D48" s="50"/>
      <c r="E48" s="49" t="s">
        <v>64</v>
      </c>
      <c r="F48" s="35" t="s">
        <v>62</v>
      </c>
      <c r="G48" s="51">
        <v>1</v>
      </c>
      <c r="H48" s="42">
        <v>0.01</v>
      </c>
      <c r="I48" s="37">
        <v>0.01</v>
      </c>
      <c r="J48" s="36">
        <v>0.2</v>
      </c>
      <c r="K48" s="37">
        <v>0</v>
      </c>
      <c r="L48" s="37">
        <v>0.01</v>
      </c>
      <c r="M48" s="46">
        <v>0</v>
      </c>
      <c r="N48" s="45" t="s">
        <v>63</v>
      </c>
      <c r="O48" s="41">
        <v>4.1666666666666699E-2</v>
      </c>
      <c r="P48" s="54">
        <v>6.2208333333333305E-5</v>
      </c>
      <c r="Q48" s="19"/>
      <c r="R48" s="20" t="e">
        <f t="shared" si="0"/>
        <v>#VALUE!</v>
      </c>
      <c r="S48" s="12" t="e">
        <f t="shared" si="1"/>
        <v>#NAME?</v>
      </c>
      <c r="T48" s="21" t="e">
        <f t="shared" si="2"/>
        <v>#NAME?</v>
      </c>
      <c r="U48" s="12" t="e">
        <f t="shared" si="3"/>
        <v>#NAME?</v>
      </c>
      <c r="V48" s="21" t="e">
        <f t="shared" si="4"/>
        <v>#NAME?</v>
      </c>
      <c r="W48" s="20">
        <f t="shared" si="5"/>
        <v>0.01</v>
      </c>
      <c r="X48" s="56"/>
      <c r="Y48" s="56" t="e">
        <f t="shared" si="6"/>
        <v>#NAME?</v>
      </c>
    </row>
    <row r="49" spans="1:25" ht="9.75" customHeight="1" x14ac:dyDescent="0.2">
      <c r="A49" s="26"/>
      <c r="B49" s="3">
        <v>18631</v>
      </c>
      <c r="D49" s="50"/>
      <c r="E49" s="49" t="s">
        <v>64</v>
      </c>
      <c r="F49" s="35" t="s">
        <v>62</v>
      </c>
      <c r="G49" s="51">
        <v>6</v>
      </c>
      <c r="H49" s="42">
        <v>3.2083333333333295</v>
      </c>
      <c r="I49" s="37">
        <v>19.25</v>
      </c>
      <c r="J49" s="36">
        <v>0.2</v>
      </c>
      <c r="K49" s="37">
        <v>3.85</v>
      </c>
      <c r="L49" s="37">
        <v>23.1</v>
      </c>
      <c r="M49" s="46">
        <v>0</v>
      </c>
      <c r="N49" s="45" t="s">
        <v>63</v>
      </c>
      <c r="O49" s="41">
        <v>0.1</v>
      </c>
      <c r="P49" s="54">
        <v>5.1999999999999995E-4</v>
      </c>
      <c r="Q49" s="19"/>
      <c r="R49" s="20" t="e">
        <f t="shared" si="0"/>
        <v>#VALUE!</v>
      </c>
      <c r="S49" s="12" t="e">
        <f t="shared" si="1"/>
        <v>#NAME?</v>
      </c>
      <c r="T49" s="21" t="e">
        <f t="shared" si="2"/>
        <v>#NAME?</v>
      </c>
      <c r="U49" s="12" t="e">
        <f t="shared" si="3"/>
        <v>#NAME?</v>
      </c>
      <c r="V49" s="21" t="e">
        <f t="shared" si="4"/>
        <v>#NAME?</v>
      </c>
      <c r="W49" s="20">
        <f t="shared" si="5"/>
        <v>19.25</v>
      </c>
      <c r="X49" s="56"/>
      <c r="Y49" s="56" t="e">
        <f t="shared" si="6"/>
        <v>#NAME?</v>
      </c>
    </row>
    <row r="50" spans="1:25" x14ac:dyDescent="0.2">
      <c r="D50" s="105" t="s">
        <v>4</v>
      </c>
      <c r="E50" s="106"/>
      <c r="F50" s="106"/>
      <c r="G50" s="106"/>
      <c r="H50" s="107"/>
      <c r="I50" s="39">
        <f>SUM($I$18:$I$49)</f>
        <v>6380.4700000000039</v>
      </c>
      <c r="J50" s="43" t="s">
        <v>7</v>
      </c>
      <c r="K50" s="38">
        <f>SUM($K$18:$K$49)</f>
        <v>1276.0700000000002</v>
      </c>
      <c r="L50" s="38">
        <f>SUM($L$18:$L$49)</f>
        <v>7656.5400000000027</v>
      </c>
      <c r="M50" s="38">
        <f>SUM($M$18:$M$49)</f>
        <v>0</v>
      </c>
      <c r="N50" s="43" t="s">
        <v>7</v>
      </c>
      <c r="O50" s="43" t="s">
        <v>7</v>
      </c>
      <c r="P50" s="53">
        <f>SUM($P$18:$P$49)</f>
        <v>0.25806170833333331</v>
      </c>
      <c r="S50" s="22"/>
      <c r="T50" s="22"/>
      <c r="U50" s="22"/>
    </row>
    <row r="51" spans="1:25" x14ac:dyDescent="0.2">
      <c r="D51" s="104" t="s">
        <v>5</v>
      </c>
      <c r="E51" s="95"/>
      <c r="F51" s="95"/>
      <c r="G51" s="95"/>
      <c r="H51" s="96"/>
      <c r="I51" s="40">
        <f>I50</f>
        <v>6380.4700000000039</v>
      </c>
      <c r="J51" s="44" t="s">
        <v>7</v>
      </c>
      <c r="K51" s="28">
        <f>K50</f>
        <v>1276.0700000000002</v>
      </c>
      <c r="L51" s="108">
        <f>L50</f>
        <v>7656.5400000000027</v>
      </c>
      <c r="M51" s="28">
        <f>M50</f>
        <v>0</v>
      </c>
      <c r="N51" s="44" t="s">
        <v>7</v>
      </c>
      <c r="O51" s="44" t="s">
        <v>7</v>
      </c>
      <c r="P51" s="52">
        <f>P50</f>
        <v>0.25806170833333331</v>
      </c>
    </row>
    <row r="52" spans="1:25" x14ac:dyDescent="0.2">
      <c r="D52" s="94" t="s">
        <v>75</v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6"/>
      <c r="Q52" s="19"/>
      <c r="R52" s="19"/>
      <c r="S52" s="23"/>
      <c r="T52" s="23"/>
      <c r="U52" s="23"/>
      <c r="W52" s="19"/>
      <c r="X52" s="19"/>
      <c r="Y52" s="19"/>
    </row>
    <row r="53" spans="1:25" x14ac:dyDescent="0.2">
      <c r="D53" s="97" t="str">
        <f>"14. Predat bunurile (serviciile):__________________________________________________________________________________________________"</f>
        <v>14. Predat bunurile (serviciile):__________________________________________________________________________________________________</v>
      </c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9"/>
      <c r="Q53" s="19"/>
      <c r="R53" s="19"/>
      <c r="S53" s="23"/>
      <c r="T53" s="23"/>
      <c r="U53" s="23"/>
      <c r="W53" s="19"/>
      <c r="X53" s="19"/>
      <c r="Y53" s="19"/>
    </row>
    <row r="54" spans="1:25" x14ac:dyDescent="0.2">
      <c r="D54" s="47" t="s">
        <v>6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3"/>
      <c r="Q54" s="19"/>
      <c r="R54" s="19"/>
      <c r="S54" s="23"/>
      <c r="T54" s="23"/>
      <c r="U54" s="23"/>
      <c r="W54" s="19"/>
      <c r="X54" s="19"/>
      <c r="Y54" s="19"/>
    </row>
    <row r="55" spans="1:25" x14ac:dyDescent="0.2">
      <c r="D55" s="97" t="str">
        <f>"15. Primit bunurile itermediarul (transportatorului):___________________________________________________________________________________"</f>
        <v>15. Primit bunurile itermediarul (transportatorului):___________________________________________________________________________________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9"/>
      <c r="Q55" s="19"/>
      <c r="R55" s="19"/>
      <c r="S55" s="23"/>
      <c r="T55" s="23"/>
      <c r="U55" s="23"/>
      <c r="W55" s="19"/>
      <c r="X55" s="19"/>
      <c r="Y55" s="19"/>
    </row>
    <row r="56" spans="1:25" x14ac:dyDescent="0.2">
      <c r="D56" s="97" t="s">
        <v>8</v>
      </c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1"/>
      <c r="Q56" s="19"/>
      <c r="R56" s="19"/>
      <c r="S56" s="24"/>
      <c r="T56" s="24"/>
      <c r="U56" s="24"/>
      <c r="W56" s="19"/>
      <c r="X56" s="19"/>
      <c r="Y56" s="19"/>
    </row>
    <row r="57" spans="1:25" x14ac:dyDescent="0.2">
      <c r="D57" s="82" t="str">
        <f>"17. Primit bunurile (serviciile) cumparatorul:________________________________________________________________________________"</f>
        <v>17. Primit bunurile (serviciile) cumparatorul:________________________________________________________________________________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48" t="str">
        <f>"L.S."</f>
        <v>L.S.</v>
      </c>
      <c r="Q57" s="19"/>
      <c r="R57" s="19"/>
      <c r="S57" s="25"/>
      <c r="T57" s="25"/>
      <c r="U57" s="25"/>
      <c r="W57" s="19"/>
      <c r="X57" s="19"/>
      <c r="Y57" s="19"/>
    </row>
  </sheetData>
  <mergeCells count="25">
    <mergeCell ref="D12:K12"/>
    <mergeCell ref="D11:N11"/>
    <mergeCell ref="D53:P53"/>
    <mergeCell ref="D51:H51"/>
    <mergeCell ref="D50:H50"/>
    <mergeCell ref="I14:P14"/>
    <mergeCell ref="L12:P12"/>
    <mergeCell ref="D14:H14"/>
    <mergeCell ref="D13:O13"/>
    <mergeCell ref="D57:O57"/>
    <mergeCell ref="H15:L15"/>
    <mergeCell ref="M15:P15"/>
    <mergeCell ref="D16:E16"/>
    <mergeCell ref="E54:P54"/>
    <mergeCell ref="D52:P52"/>
    <mergeCell ref="D55:P55"/>
    <mergeCell ref="D15:G15"/>
    <mergeCell ref="D56:P56"/>
    <mergeCell ref="D9:N9"/>
    <mergeCell ref="G7:P7"/>
    <mergeCell ref="L10:P10"/>
    <mergeCell ref="D10:K10"/>
    <mergeCell ref="D7:F8"/>
    <mergeCell ref="G8:K8"/>
    <mergeCell ref="L8:P8"/>
  </mergeCells>
  <phoneticPr fontId="2" type="noConversion"/>
  <pageMargins left="0.19685039370078741" right="0.19685039370078741" top="0.19685039370078741" bottom="0.19685039370078741" header="0" footer="0"/>
  <pageSetup paperSize="9" scale="95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RowSizeToggle">
          <controlPr defaultSize="0" print="0" autoLine="0" r:id="rId5">
            <anchor moveWithCells="1">
              <from>
                <xdr:col>29</xdr:col>
                <xdr:colOff>180975</xdr:colOff>
                <xdr:row>7</xdr:row>
                <xdr:rowOff>47625</xdr:rowOff>
              </from>
              <to>
                <xdr:col>31</xdr:col>
                <xdr:colOff>466725</xdr:colOff>
                <xdr:row>12</xdr:row>
                <xdr:rowOff>19050</xdr:rowOff>
              </to>
            </anchor>
          </controlPr>
        </control>
      </mc:Choice>
      <mc:Fallback>
        <control shapeId="1026" r:id="rId4" name="RowSizeToggle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0]!prn0291_PREPARE_FULL.prn0291_PREPARE_FULL">
            <anchor moveWithCells="1" sizeWithCells="1">
              <from>
                <xdr:col>29</xdr:col>
                <xdr:colOff>171450</xdr:colOff>
                <xdr:row>3</xdr:row>
                <xdr:rowOff>123825</xdr:rowOff>
              </from>
              <to>
                <xdr:col>31</xdr:col>
                <xdr:colOff>447675</xdr:colOff>
                <xdr:row>5</xdr:row>
                <xdr:rowOff>152400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5:CW7"/>
  <sheetViews>
    <sheetView workbookViewId="0">
      <selection activeCell="A30005" sqref="A30005:Y30006"/>
    </sheetView>
  </sheetViews>
  <sheetFormatPr defaultRowHeight="12.75" x14ac:dyDescent="0.2"/>
  <sheetData>
    <row r="5" spans="1:101" x14ac:dyDescent="0.2">
      <c r="A5" s="58" t="s">
        <v>11</v>
      </c>
      <c r="B5" t="e">
        <f>XLR_ERRNAME</f>
        <v>#NAME?</v>
      </c>
    </row>
    <row r="6" spans="1:101" x14ac:dyDescent="0.2">
      <c r="A6" t="s">
        <v>12</v>
      </c>
      <c r="B6" s="59" t="s">
        <v>13</v>
      </c>
      <c r="C6" s="59" t="s">
        <v>14</v>
      </c>
      <c r="D6" s="59" t="s">
        <v>15</v>
      </c>
      <c r="E6" s="59" t="s">
        <v>16</v>
      </c>
      <c r="F6" s="59" t="s">
        <v>17</v>
      </c>
      <c r="G6" s="59" t="s">
        <v>17</v>
      </c>
      <c r="H6" s="60" t="s">
        <v>18</v>
      </c>
      <c r="I6" s="60" t="s">
        <v>19</v>
      </c>
      <c r="J6" s="60" t="s">
        <v>20</v>
      </c>
      <c r="K6" s="60" t="s">
        <v>21</v>
      </c>
      <c r="L6" s="59" t="s">
        <v>22</v>
      </c>
      <c r="M6" s="59" t="s">
        <v>23</v>
      </c>
      <c r="N6" s="59" t="s">
        <v>24</v>
      </c>
      <c r="O6" s="59" t="s">
        <v>25</v>
      </c>
      <c r="P6" s="60" t="s">
        <v>18</v>
      </c>
      <c r="Q6" s="60" t="s">
        <v>19</v>
      </c>
      <c r="R6" s="59" t="s">
        <v>26</v>
      </c>
      <c r="S6" s="59" t="s">
        <v>27</v>
      </c>
      <c r="T6" s="59" t="s">
        <v>28</v>
      </c>
      <c r="U6" s="59" t="s">
        <v>29</v>
      </c>
      <c r="V6" s="59" t="s">
        <v>30</v>
      </c>
      <c r="W6" s="59" t="s">
        <v>31</v>
      </c>
      <c r="X6">
        <v>6380.47</v>
      </c>
      <c r="Y6">
        <v>1276.07</v>
      </c>
      <c r="Z6">
        <v>7656.54</v>
      </c>
      <c r="AA6" s="59" t="s">
        <v>32</v>
      </c>
      <c r="AB6" s="59" t="s">
        <v>33</v>
      </c>
      <c r="AC6" s="59" t="s">
        <v>34</v>
      </c>
      <c r="AD6">
        <v>0</v>
      </c>
      <c r="AE6" s="59" t="s">
        <v>35</v>
      </c>
      <c r="AF6" s="60" t="s">
        <v>36</v>
      </c>
      <c r="AG6">
        <v>9219970</v>
      </c>
      <c r="AH6" s="59" t="s">
        <v>37</v>
      </c>
      <c r="AI6" s="59" t="s">
        <v>38</v>
      </c>
      <c r="AJ6">
        <v>9221540</v>
      </c>
      <c r="AK6" s="61">
        <v>41800</v>
      </c>
      <c r="AL6">
        <v>73238</v>
      </c>
      <c r="AM6" s="59" t="s">
        <v>39</v>
      </c>
      <c r="AN6" s="59" t="s">
        <v>40</v>
      </c>
      <c r="AO6">
        <v>73238</v>
      </c>
      <c r="AP6" s="59" t="s">
        <v>39</v>
      </c>
      <c r="AQ6" s="59" t="s">
        <v>40</v>
      </c>
      <c r="AR6" s="59" t="s">
        <v>41</v>
      </c>
      <c r="AS6" s="59" t="s">
        <v>42</v>
      </c>
      <c r="AT6" s="59" t="s">
        <v>43</v>
      </c>
      <c r="AU6" s="59" t="s">
        <v>44</v>
      </c>
      <c r="AV6" s="59" t="s">
        <v>45</v>
      </c>
      <c r="AW6">
        <v>0</v>
      </c>
      <c r="AX6" s="59" t="s">
        <v>17</v>
      </c>
      <c r="AY6">
        <v>1</v>
      </c>
      <c r="AZ6">
        <v>0</v>
      </c>
      <c r="BA6">
        <v>0</v>
      </c>
      <c r="BB6">
        <v>1</v>
      </c>
      <c r="BC6">
        <v>0</v>
      </c>
      <c r="BD6" s="59" t="s">
        <v>46</v>
      </c>
      <c r="BE6" s="59" t="s">
        <v>17</v>
      </c>
      <c r="BF6" s="61">
        <v>41800</v>
      </c>
      <c r="BG6">
        <v>48568</v>
      </c>
      <c r="BH6" s="59" t="s">
        <v>47</v>
      </c>
      <c r="BI6" s="59" t="s">
        <v>48</v>
      </c>
      <c r="BJ6">
        <v>0</v>
      </c>
      <c r="BK6" s="59" t="s">
        <v>17</v>
      </c>
      <c r="BL6" s="59" t="s">
        <v>17</v>
      </c>
      <c r="BM6">
        <v>0</v>
      </c>
      <c r="BN6" s="59" t="s">
        <v>49</v>
      </c>
      <c r="BO6" s="59" t="s">
        <v>50</v>
      </c>
      <c r="BQ6">
        <v>48656</v>
      </c>
      <c r="BR6" s="59" t="s">
        <v>51</v>
      </c>
      <c r="BS6">
        <v>48654</v>
      </c>
      <c r="BT6" s="59" t="s">
        <v>52</v>
      </c>
      <c r="BU6">
        <v>73240</v>
      </c>
      <c r="BV6" s="59" t="s">
        <v>13</v>
      </c>
      <c r="BW6" s="59" t="s">
        <v>17</v>
      </c>
      <c r="BX6">
        <v>0</v>
      </c>
      <c r="BY6">
        <v>0</v>
      </c>
      <c r="CA6" s="59" t="s">
        <v>53</v>
      </c>
      <c r="CB6" s="59" t="s">
        <v>36</v>
      </c>
      <c r="CC6">
        <v>0</v>
      </c>
      <c r="CD6">
        <v>0</v>
      </c>
      <c r="CE6" s="59" t="s">
        <v>17</v>
      </c>
      <c r="CG6" s="59" t="s">
        <v>17</v>
      </c>
      <c r="CH6" s="59" t="s">
        <v>17</v>
      </c>
      <c r="CI6" s="59" t="s">
        <v>54</v>
      </c>
      <c r="CJ6">
        <v>0</v>
      </c>
      <c r="CK6">
        <v>195030</v>
      </c>
      <c r="CL6">
        <v>4</v>
      </c>
      <c r="CM6">
        <v>232881</v>
      </c>
      <c r="CN6" s="59" t="s">
        <v>37</v>
      </c>
      <c r="CO6">
        <v>50826</v>
      </c>
      <c r="CP6" s="59" t="s">
        <v>55</v>
      </c>
      <c r="CQ6">
        <v>0</v>
      </c>
      <c r="CR6">
        <v>0</v>
      </c>
      <c r="CS6" s="59" t="s">
        <v>45</v>
      </c>
      <c r="CT6">
        <v>1</v>
      </c>
      <c r="CU6">
        <v>0</v>
      </c>
      <c r="CV6" s="59" t="s">
        <v>45</v>
      </c>
      <c r="CW6">
        <v>1</v>
      </c>
    </row>
    <row r="7" spans="1:101" x14ac:dyDescent="0.2">
      <c r="A7" t="s">
        <v>56</v>
      </c>
      <c r="B7">
        <v>148256</v>
      </c>
      <c r="C7" s="59" t="s">
        <v>38</v>
      </c>
      <c r="D7" s="59" t="s">
        <v>57</v>
      </c>
      <c r="E7">
        <v>0</v>
      </c>
      <c r="F7" s="59" t="s">
        <v>17</v>
      </c>
      <c r="G7" s="59" t="s">
        <v>17</v>
      </c>
      <c r="H7" s="59" t="s">
        <v>17</v>
      </c>
      <c r="I7" s="59" t="s">
        <v>17</v>
      </c>
      <c r="J7" s="59" t="s">
        <v>17</v>
      </c>
      <c r="K7" s="59" t="s">
        <v>17</v>
      </c>
      <c r="L7" s="59" t="s">
        <v>17</v>
      </c>
      <c r="M7" s="59" t="s">
        <v>58</v>
      </c>
      <c r="N7" s="59" t="s">
        <v>59</v>
      </c>
      <c r="O7" s="59" t="s">
        <v>60</v>
      </c>
      <c r="P7" s="59" t="s">
        <v>57</v>
      </c>
      <c r="Q7" s="59" t="s">
        <v>61</v>
      </c>
      <c r="R7" s="59" t="s">
        <v>17</v>
      </c>
      <c r="S7" s="59" t="s">
        <v>17</v>
      </c>
      <c r="T7" s="59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MasterData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it-aborcan</dc:creator>
  <cp:lastModifiedBy>it-aborcan</cp:lastModifiedBy>
  <cp:lastPrinted>2010-12-02T06:49:23Z</cp:lastPrinted>
  <dcterms:created xsi:type="dcterms:W3CDTF">2006-02-24T13:08:08Z</dcterms:created>
  <dcterms:modified xsi:type="dcterms:W3CDTF">2014-06-13T12:54:52Z</dcterms:modified>
</cp:coreProperties>
</file>