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Анализ1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<sst xmlns="http://schemas.openxmlformats.org/spreadsheetml/2006/main" count="99" uniqueCount="55">
  <si>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Месяц</t>
  </si>
  <si>
    <t>Январь</t>
  </si>
  <si>
    <t>Февраль</t>
  </si>
  <si>
    <t>Март</t>
  </si>
  <si>
    <t>Апрель</t>
  </si>
  <si>
    <t>Май</t>
  </si>
  <si>
    <t>%</t>
  </si>
  <si>
    <t>от мин к норма +20, от нормы к макси +40</t>
  </si>
  <si>
    <t>Сумма</t>
  </si>
  <si>
    <t>Процент выполнения личного месячного плана</t>
  </si>
  <si>
    <t>Плановый коэффициент</t>
  </si>
  <si>
    <t>Свыше 100%</t>
  </si>
  <si>
    <t>Менее 50%</t>
  </si>
  <si>
    <t>50% — 80%</t>
  </si>
  <si>
    <t>80% — 99,9%</t>
  </si>
  <si>
    <t>ЗП</t>
  </si>
  <si>
    <t>ПЛАН ОТДЕЛ</t>
  </si>
  <si>
    <t>План Краснодар</t>
  </si>
  <si>
    <t>План Ростов</t>
  </si>
  <si>
    <t>ФАКТ Выпоненно</t>
  </si>
  <si>
    <t>Или</t>
  </si>
  <si>
    <t>мин (1)  норма (1,1) макс (1,3)</t>
  </si>
  <si>
    <t>КОЭФ от ВЫПОЛНЕНИЯ ЛПП</t>
  </si>
  <si>
    <t>ФАКТ  (КР)</t>
  </si>
  <si>
    <t>% ЛПП (КР)</t>
  </si>
  <si>
    <t>% СТАЛ от выполнения</t>
  </si>
  <si>
    <t xml:space="preserve">ВАРИАНТ № 2  СЕЗОННЫЙ   </t>
  </si>
  <si>
    <t>С Мая коэф - 0,85 по КР кр.</t>
  </si>
  <si>
    <t>ВАРИАНТЫ</t>
  </si>
  <si>
    <t>ФАКТ</t>
  </si>
  <si>
    <t>ПЛАН ОТДЕЛ (НОРМА-1,1)</t>
  </si>
  <si>
    <t>ПЛАН ОТДЕЛ (МИН-1,0)</t>
  </si>
  <si>
    <t>ПЛАН ОТДЕЛ (МАКС-1,3)</t>
  </si>
  <si>
    <t>КР</t>
  </si>
  <si>
    <t>РСТ</t>
  </si>
  <si>
    <t>1+, 2+</t>
  </si>
  <si>
    <t>1+, 2-</t>
  </si>
  <si>
    <t>1-, 2+</t>
  </si>
  <si>
    <t>1-, 2-</t>
  </si>
  <si>
    <t>Обозначения</t>
  </si>
  <si>
    <t>% снижения</t>
  </si>
  <si>
    <t>% БЫЛ от выполнения</t>
  </si>
  <si>
    <t>СТАЛО ПРЕМИЯ</t>
  </si>
  <si>
    <t>% М1</t>
  </si>
  <si>
    <t>% М2</t>
  </si>
  <si>
    <t>М2</t>
  </si>
  <si>
    <t>М1</t>
  </si>
  <si>
    <t>МАКСИ</t>
  </si>
  <si>
    <t>Сумма снижения</t>
  </si>
  <si>
    <t>1-й ВАР</t>
  </si>
  <si>
    <t>2-й ВАР</t>
  </si>
  <si>
    <t>Сред сниджения</t>
  </si>
  <si>
    <t xml:space="preserve">  (М1)</t>
  </si>
  <si>
    <t xml:space="preserve"> (М2)</t>
  </si>
  <si>
    <t>Желание что бы цифра (коэффициент в КРАСНОМ СТОЛБИКЕ ЗАПОЛНЯЛСЯ АВТОМАТИЧЕСКИ, была указанна формула) относительно градации в таблице (ВЫДЕЛЕННА ЗЕЛЕНЫМ ЦВЕТОМ) на данный момент коэффициент вносится в ручную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</si>
</sst>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_ ;[Red]\-#,##0.00\ 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  <numFmt numFmtId="180" formatCode="_-* #,##0.0_р_._-;\-* #,##0.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u val="singleAccounting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u val="singleAccounting"/>
      <sz val="14"/>
      <color indexed="8"/>
      <name val="Times New Roman"/>
      <family val="1"/>
    </font>
    <font>
      <i/>
      <u val="singleAccounting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b/>
      <i/>
      <u val="singleAccounting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u val="singleAccounting"/>
      <sz val="14"/>
      <color theme="1"/>
      <name val="Times New Roman"/>
      <family val="1"/>
    </font>
    <font>
      <i/>
      <u val="singleAccounting"/>
      <sz val="12"/>
      <color theme="1"/>
      <name val="Times New Roman"/>
      <family val="1"/>
    </font>
    <font>
      <i/>
      <sz val="18"/>
      <color theme="1"/>
      <name val="Times New Roman"/>
      <family val="1"/>
    </font>
    <font>
      <i/>
      <sz val="9"/>
      <color theme="1"/>
      <name val="Times New Roman"/>
      <family val="1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>
        <color indexed="63"/>
      </top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4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164" fontId="58" fillId="0" borderId="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/>
    </xf>
    <xf numFmtId="43" fontId="58" fillId="0" borderId="0" xfId="0" applyNumberFormat="1" applyFont="1" applyBorder="1" applyAlignment="1">
      <alignment/>
    </xf>
    <xf numFmtId="43" fontId="59" fillId="0" borderId="0" xfId="0" applyNumberFormat="1" applyFont="1" applyBorder="1" applyAlignment="1">
      <alignment/>
    </xf>
    <xf numFmtId="43" fontId="58" fillId="0" borderId="14" xfId="0" applyNumberFormat="1" applyFont="1" applyBorder="1" applyAlignment="1">
      <alignment/>
    </xf>
    <xf numFmtId="43" fontId="60" fillId="0" borderId="0" xfId="0" applyNumberFormat="1" applyFont="1" applyBorder="1" applyAlignment="1">
      <alignment/>
    </xf>
    <xf numFmtId="43" fontId="58" fillId="0" borderId="10" xfId="0" applyNumberFormat="1" applyFont="1" applyBorder="1" applyAlignment="1">
      <alignment/>
    </xf>
    <xf numFmtId="43" fontId="58" fillId="0" borderId="0" xfId="0" applyNumberFormat="1" applyFont="1" applyAlignment="1">
      <alignment/>
    </xf>
    <xf numFmtId="164" fontId="58" fillId="0" borderId="10" xfId="0" applyNumberFormat="1" applyFont="1" applyBorder="1" applyAlignment="1">
      <alignment/>
    </xf>
    <xf numFmtId="164" fontId="58" fillId="0" borderId="0" xfId="0" applyNumberFormat="1" applyFont="1" applyAlignment="1">
      <alignment/>
    </xf>
    <xf numFmtId="0" fontId="58" fillId="0" borderId="12" xfId="0" applyFont="1" applyBorder="1" applyAlignment="1">
      <alignment horizontal="center" vertical="center"/>
    </xf>
    <xf numFmtId="10" fontId="58" fillId="0" borderId="15" xfId="0" applyNumberFormat="1" applyFont="1" applyBorder="1" applyAlignment="1">
      <alignment/>
    </xf>
    <xf numFmtId="0" fontId="60" fillId="0" borderId="0" xfId="0" applyFont="1" applyAlignment="1">
      <alignment/>
    </xf>
    <xf numFmtId="10" fontId="58" fillId="0" borderId="10" xfId="0" applyNumberFormat="1" applyFont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43" fontId="59" fillId="0" borderId="15" xfId="0" applyNumberFormat="1" applyFont="1" applyBorder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58" fillId="0" borderId="0" xfId="0" applyFont="1" applyBorder="1" applyAlignment="1">
      <alignment/>
    </xf>
    <xf numFmtId="43" fontId="59" fillId="0" borderId="15" xfId="0" applyNumberFormat="1" applyFont="1" applyBorder="1" applyAlignment="1">
      <alignment horizontal="center"/>
    </xf>
    <xf numFmtId="43" fontId="59" fillId="0" borderId="17" xfId="0" applyNumberFormat="1" applyFont="1" applyBorder="1" applyAlignment="1">
      <alignment horizontal="center"/>
    </xf>
    <xf numFmtId="43" fontId="60" fillId="0" borderId="18" xfId="0" applyNumberFormat="1" applyFont="1" applyBorder="1" applyAlignment="1">
      <alignment/>
    </xf>
    <xf numFmtId="164" fontId="58" fillId="0" borderId="19" xfId="0" applyNumberFormat="1" applyFont="1" applyBorder="1" applyAlignment="1">
      <alignment/>
    </xf>
    <xf numFmtId="43" fontId="60" fillId="0" borderId="19" xfId="0" applyNumberFormat="1" applyFont="1" applyBorder="1" applyAlignment="1">
      <alignment/>
    </xf>
    <xf numFmtId="10" fontId="58" fillId="0" borderId="0" xfId="0" applyNumberFormat="1" applyFont="1" applyBorder="1" applyAlignment="1">
      <alignment/>
    </xf>
    <xf numFmtId="0" fontId="58" fillId="0" borderId="16" xfId="0" applyFont="1" applyBorder="1" applyAlignment="1">
      <alignment horizontal="left" vertical="center" wrapText="1"/>
    </xf>
    <xf numFmtId="43" fontId="58" fillId="0" borderId="15" xfId="0" applyNumberFormat="1" applyFont="1" applyBorder="1" applyAlignment="1">
      <alignment/>
    </xf>
    <xf numFmtId="43" fontId="60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43" fontId="59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43" fontId="6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3" fontId="58" fillId="0" borderId="20" xfId="0" applyNumberFormat="1" applyFont="1" applyBorder="1" applyAlignment="1">
      <alignment/>
    </xf>
    <xf numFmtId="164" fontId="58" fillId="0" borderId="20" xfId="0" applyNumberFormat="1" applyFont="1" applyBorder="1" applyAlignment="1">
      <alignment/>
    </xf>
    <xf numFmtId="43" fontId="60" fillId="0" borderId="21" xfId="0" applyNumberFormat="1" applyFont="1" applyBorder="1" applyAlignment="1">
      <alignment/>
    </xf>
    <xf numFmtId="43" fontId="59" fillId="0" borderId="2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43" fontId="59" fillId="0" borderId="14" xfId="0" applyNumberFormat="1" applyFont="1" applyBorder="1" applyAlignment="1">
      <alignment/>
    </xf>
    <xf numFmtId="43" fontId="59" fillId="0" borderId="0" xfId="0" applyNumberFormat="1" applyFont="1" applyBorder="1" applyAlignment="1">
      <alignment/>
    </xf>
    <xf numFmtId="173" fontId="58" fillId="0" borderId="0" xfId="0" applyNumberFormat="1" applyFont="1" applyBorder="1" applyAlignment="1">
      <alignment/>
    </xf>
    <xf numFmtId="164" fontId="58" fillId="33" borderId="0" xfId="0" applyNumberFormat="1" applyFont="1" applyFill="1" applyBorder="1" applyAlignment="1">
      <alignment/>
    </xf>
    <xf numFmtId="0" fontId="58" fillId="0" borderId="12" xfId="0" applyFont="1" applyBorder="1" applyAlignment="1">
      <alignment horizontal="center" vertical="center"/>
    </xf>
    <xf numFmtId="43" fontId="58" fillId="0" borderId="18" xfId="0" applyNumberFormat="1" applyFont="1" applyBorder="1" applyAlignment="1">
      <alignment/>
    </xf>
    <xf numFmtId="43" fontId="58" fillId="0" borderId="19" xfId="0" applyNumberFormat="1" applyFont="1" applyBorder="1" applyAlignment="1">
      <alignment/>
    </xf>
    <xf numFmtId="43" fontId="60" fillId="0" borderId="17" xfId="0" applyNumberFormat="1" applyFont="1" applyBorder="1" applyAlignment="1">
      <alignment/>
    </xf>
    <xf numFmtId="43" fontId="56" fillId="0" borderId="0" xfId="0" applyNumberFormat="1" applyFont="1" applyBorder="1" applyAlignment="1">
      <alignment/>
    </xf>
    <xf numFmtId="173" fontId="58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3" fontId="59" fillId="0" borderId="10" xfId="0" applyNumberFormat="1" applyFont="1" applyBorder="1" applyAlignment="1">
      <alignment horizontal="center"/>
    </xf>
    <xf numFmtId="43" fontId="59" fillId="0" borderId="22" xfId="0" applyNumberFormat="1" applyFont="1" applyBorder="1" applyAlignment="1">
      <alignment/>
    </xf>
    <xf numFmtId="43" fontId="59" fillId="0" borderId="23" xfId="0" applyNumberFormat="1" applyFont="1" applyBorder="1" applyAlignment="1">
      <alignment/>
    </xf>
    <xf numFmtId="43" fontId="63" fillId="0" borderId="0" xfId="0" applyNumberFormat="1" applyFont="1" applyBorder="1" applyAlignment="1">
      <alignment horizontal="right"/>
    </xf>
    <xf numFmtId="173" fontId="58" fillId="0" borderId="19" xfId="0" applyNumberFormat="1" applyFont="1" applyBorder="1" applyAlignment="1">
      <alignment/>
    </xf>
    <xf numFmtId="43" fontId="60" fillId="0" borderId="24" xfId="0" applyNumberFormat="1" applyFont="1" applyBorder="1" applyAlignment="1">
      <alignment/>
    </xf>
    <xf numFmtId="10" fontId="60" fillId="0" borderId="24" xfId="0" applyNumberFormat="1" applyFont="1" applyBorder="1" applyAlignment="1">
      <alignment/>
    </xf>
    <xf numFmtId="43" fontId="60" fillId="0" borderId="25" xfId="0" applyNumberFormat="1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43" fontId="60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3" fontId="66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43" fontId="67" fillId="0" borderId="0" xfId="0" applyNumberFormat="1" applyFont="1" applyBorder="1" applyAlignment="1">
      <alignment/>
    </xf>
    <xf numFmtId="43" fontId="68" fillId="0" borderId="0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43" fontId="61" fillId="0" borderId="0" xfId="0" applyNumberFormat="1" applyFont="1" applyBorder="1" applyAlignment="1">
      <alignment horizontal="right" wrapText="1"/>
    </xf>
    <xf numFmtId="10" fontId="60" fillId="0" borderId="10" xfId="0" applyNumberFormat="1" applyFont="1" applyBorder="1" applyAlignment="1">
      <alignment horizontal="center"/>
    </xf>
    <xf numFmtId="43" fontId="61" fillId="0" borderId="14" xfId="0" applyNumberFormat="1" applyFont="1" applyBorder="1" applyAlignment="1">
      <alignment horizontal="right" wrapTex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43" fontId="56" fillId="0" borderId="0" xfId="0" applyNumberFormat="1" applyFont="1" applyBorder="1" applyAlignment="1">
      <alignment horizontal="center"/>
    </xf>
    <xf numFmtId="43" fontId="58" fillId="0" borderId="0" xfId="0" applyNumberFormat="1" applyFont="1" applyBorder="1" applyAlignment="1">
      <alignment horizontal="center" vertical="center" wrapText="1"/>
    </xf>
    <xf numFmtId="43" fontId="58" fillId="0" borderId="0" xfId="0" applyNumberFormat="1" applyFont="1" applyBorder="1" applyAlignment="1">
      <alignment horizontal="center" vertical="center"/>
    </xf>
    <xf numFmtId="43" fontId="58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43" fontId="59" fillId="34" borderId="0" xfId="0" applyNumberFormat="1" applyFont="1" applyFill="1" applyBorder="1" applyAlignment="1">
      <alignment/>
    </xf>
    <xf numFmtId="43" fontId="58" fillId="34" borderId="0" xfId="0" applyNumberFormat="1" applyFont="1" applyFill="1" applyBorder="1" applyAlignment="1">
      <alignment/>
    </xf>
    <xf numFmtId="0" fontId="58" fillId="35" borderId="11" xfId="0" applyFont="1" applyFill="1" applyBorder="1" applyAlignment="1">
      <alignment horizontal="center" vertical="center" wrapText="1"/>
    </xf>
    <xf numFmtId="43" fontId="58" fillId="35" borderId="28" xfId="0" applyNumberFormat="1" applyFont="1" applyFill="1" applyBorder="1" applyAlignment="1">
      <alignment/>
    </xf>
    <xf numFmtId="43" fontId="58" fillId="35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164" fontId="58" fillId="35" borderId="10" xfId="0" applyNumberFormat="1" applyFont="1" applyFill="1" applyBorder="1" applyAlignment="1">
      <alignment/>
    </xf>
    <xf numFmtId="43" fontId="58" fillId="35" borderId="29" xfId="0" applyNumberFormat="1" applyFont="1" applyFill="1" applyBorder="1" applyAlignment="1">
      <alignment/>
    </xf>
    <xf numFmtId="173" fontId="58" fillId="35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43" fontId="59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65" fillId="34" borderId="0" xfId="0" applyFont="1" applyFill="1" applyAlignment="1">
      <alignment/>
    </xf>
    <xf numFmtId="0" fontId="33" fillId="34" borderId="30" xfId="0" applyFont="1" applyFill="1" applyBorder="1" applyAlignment="1">
      <alignment vertical="center" wrapText="1"/>
    </xf>
    <xf numFmtId="0" fontId="34" fillId="34" borderId="30" xfId="0" applyFont="1" applyFill="1" applyBorder="1" applyAlignment="1">
      <alignment vertical="center" wrapText="1"/>
    </xf>
    <xf numFmtId="43" fontId="69" fillId="34" borderId="0" xfId="0" applyNumberFormat="1" applyFont="1" applyFill="1" applyBorder="1" applyAlignment="1">
      <alignment/>
    </xf>
    <xf numFmtId="43" fontId="70" fillId="33" borderId="0" xfId="0" applyNumberFormat="1" applyFont="1" applyFill="1" applyBorder="1" applyAlignment="1">
      <alignment/>
    </xf>
    <xf numFmtId="0" fontId="7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111</xdr:row>
      <xdr:rowOff>0</xdr:rowOff>
    </xdr:from>
    <xdr:ext cx="304800" cy="304800"/>
    <xdr:sp>
      <xdr:nvSpPr>
        <xdr:cNvPr id="1" name="AutoShape 1" descr="Вложенные функции"/>
        <xdr:cNvSpPr>
          <a:spLocks noChangeAspect="1"/>
        </xdr:cNvSpPr>
      </xdr:nvSpPr>
      <xdr:spPr>
        <a:xfrm>
          <a:off x="29737050" y="2503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9"/>
  <sheetViews>
    <sheetView tabSelected="1" zoomScale="40" zoomScaleNormal="40" zoomScalePageLayoutView="0" workbookViewId="0" topLeftCell="A1">
      <pane xSplit="1" ySplit="7" topLeftCell="B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F63" sqref="AF63:AH71"/>
    </sheetView>
  </sheetViews>
  <sheetFormatPr defaultColWidth="9.140625" defaultRowHeight="15"/>
  <cols>
    <col min="1" max="1" width="6.57421875" style="0" customWidth="1"/>
    <col min="2" max="2" width="20.140625" style="0" customWidth="1"/>
    <col min="3" max="4" width="18.140625" style="0" customWidth="1"/>
    <col min="5" max="6" width="18.8515625" style="0" bestFit="1" customWidth="1"/>
    <col min="7" max="7" width="12.421875" style="0" customWidth="1"/>
    <col min="8" max="8" width="18.8515625" style="0" bestFit="1" customWidth="1"/>
    <col min="9" max="9" width="9.00390625" style="0" customWidth="1"/>
    <col min="10" max="10" width="12.00390625" style="0" customWidth="1"/>
    <col min="11" max="11" width="18.8515625" style="0" bestFit="1" customWidth="1"/>
    <col min="12" max="12" width="9.57421875" style="0" customWidth="1"/>
    <col min="13" max="13" width="10.28125" style="0" customWidth="1"/>
    <col min="14" max="14" width="18.28125" style="0" customWidth="1"/>
    <col min="15" max="15" width="10.00390625" style="0" customWidth="1"/>
    <col min="16" max="16" width="9.57421875" style="0" customWidth="1"/>
    <col min="17" max="17" width="9.00390625" style="0" customWidth="1"/>
    <col min="18" max="18" width="14.7109375" style="0" customWidth="1"/>
    <col min="19" max="19" width="11.140625" style="0" customWidth="1"/>
    <col min="20" max="20" width="17.57421875" style="0" customWidth="1"/>
    <col min="21" max="21" width="9.8515625" style="0" customWidth="1"/>
    <col min="22" max="22" width="14.28125" style="0" customWidth="1"/>
    <col min="23" max="23" width="12.8515625" style="0" customWidth="1"/>
    <col min="24" max="24" width="15.140625" style="0" customWidth="1"/>
    <col min="25" max="25" width="12.00390625" style="0" customWidth="1"/>
    <col min="26" max="26" width="16.421875" style="0" customWidth="1"/>
    <col min="27" max="27" width="12.57421875" style="0" customWidth="1"/>
    <col min="28" max="28" width="15.421875" style="0" customWidth="1"/>
    <col min="29" max="29" width="10.8515625" style="0" customWidth="1"/>
    <col min="30" max="30" width="14.8515625" style="72" bestFit="1" customWidth="1"/>
    <col min="31" max="32" width="14.8515625" style="6" customWidth="1"/>
    <col min="33" max="33" width="15.00390625" style="6" bestFit="1" customWidth="1"/>
    <col min="34" max="34" width="16.140625" style="6" customWidth="1"/>
    <col min="35" max="35" width="21.140625" style="6" bestFit="1" customWidth="1"/>
    <col min="36" max="36" width="14.8515625" style="0" bestFit="1" customWidth="1"/>
    <col min="37" max="37" width="13.8515625" style="0" bestFit="1" customWidth="1"/>
    <col min="38" max="40" width="14.8515625" style="0" bestFit="1" customWidth="1"/>
    <col min="41" max="41" width="10.7109375" style="0" customWidth="1"/>
    <col min="42" max="42" width="15.421875" style="0" customWidth="1"/>
    <col min="43" max="43" width="11.28125" style="0" customWidth="1"/>
    <col min="44" max="44" width="14.8515625" style="0" bestFit="1" customWidth="1"/>
    <col min="46" max="46" width="11.57421875" style="0" customWidth="1"/>
    <col min="47" max="47" width="8.7109375" style="0" bestFit="1" customWidth="1"/>
  </cols>
  <sheetData>
    <row r="1" spans="3:6" ht="15.75">
      <c r="C1" s="6"/>
      <c r="D1" s="6"/>
      <c r="E1" s="30" t="s">
        <v>39</v>
      </c>
      <c r="F1" s="6"/>
    </row>
    <row r="2" spans="3:7" ht="18.75">
      <c r="C2" s="24" t="s">
        <v>26</v>
      </c>
      <c r="D2" s="6"/>
      <c r="E2" s="28" t="s">
        <v>34</v>
      </c>
      <c r="F2" s="29">
        <v>1</v>
      </c>
      <c r="G2" s="77" t="s">
        <v>7</v>
      </c>
    </row>
    <row r="3" spans="3:42" ht="15.75">
      <c r="C3" s="24" t="s">
        <v>27</v>
      </c>
      <c r="D3" s="6"/>
      <c r="E3" s="28" t="s">
        <v>33</v>
      </c>
      <c r="F3" s="29">
        <v>2</v>
      </c>
      <c r="AL3" s="45"/>
      <c r="AM3" s="45"/>
      <c r="AN3" s="45"/>
      <c r="AO3" s="45"/>
      <c r="AP3" s="45"/>
    </row>
    <row r="4" spans="35:42" ht="6" customHeight="1">
      <c r="AI4" s="31"/>
      <c r="AL4" s="31"/>
      <c r="AM4" s="31"/>
      <c r="AN4" s="84"/>
      <c r="AO4" s="84"/>
      <c r="AP4" s="31"/>
    </row>
    <row r="5" spans="29:38" ht="6" customHeight="1">
      <c r="AC5" s="82"/>
      <c r="AD5" s="82"/>
      <c r="AE5" s="82"/>
      <c r="AF5" s="82"/>
      <c r="AG5" s="82"/>
      <c r="AH5" s="82"/>
      <c r="AI5" s="84"/>
      <c r="AJ5" s="84"/>
      <c r="AK5" s="84"/>
      <c r="AL5" s="84"/>
    </row>
    <row r="6" spans="1:39" s="6" customFormat="1" ht="15.75">
      <c r="A6" s="5"/>
      <c r="B6" s="5"/>
      <c r="C6" s="83" t="s">
        <v>16</v>
      </c>
      <c r="D6" s="83"/>
      <c r="E6" s="83"/>
      <c r="F6" s="83"/>
      <c r="G6" s="83"/>
      <c r="H6" s="88" t="s">
        <v>52</v>
      </c>
      <c r="I6" s="86"/>
      <c r="J6" s="87"/>
      <c r="K6" s="85" t="s">
        <v>53</v>
      </c>
      <c r="L6" s="85"/>
      <c r="M6" s="85"/>
      <c r="R6" s="85" t="s">
        <v>46</v>
      </c>
      <c r="S6" s="85"/>
      <c r="T6" s="85"/>
      <c r="U6" s="85"/>
      <c r="V6" s="85"/>
      <c r="W6" s="85"/>
      <c r="X6" s="85" t="s">
        <v>45</v>
      </c>
      <c r="Y6" s="85"/>
      <c r="Z6" s="85"/>
      <c r="AA6" s="85"/>
      <c r="AB6" s="85"/>
      <c r="AC6" s="85"/>
      <c r="AD6" s="72"/>
      <c r="AI6" s="7"/>
      <c r="AJ6" s="7"/>
      <c r="AK6" s="7"/>
      <c r="AL6" s="7"/>
      <c r="AM6" s="7"/>
    </row>
    <row r="7" spans="1:35" s="13" customFormat="1" ht="37.5" customHeight="1">
      <c r="A7" s="8" t="s">
        <v>0</v>
      </c>
      <c r="B7" s="22" t="s">
        <v>18</v>
      </c>
      <c r="C7" s="22" t="s">
        <v>17</v>
      </c>
      <c r="D7" s="9" t="s">
        <v>30</v>
      </c>
      <c r="E7" s="9" t="s">
        <v>31</v>
      </c>
      <c r="F7" s="9" t="s">
        <v>32</v>
      </c>
      <c r="G7" s="26" t="s">
        <v>28</v>
      </c>
      <c r="H7" s="9" t="s">
        <v>23</v>
      </c>
      <c r="I7" s="9" t="s">
        <v>24</v>
      </c>
      <c r="J7" s="101" t="s">
        <v>22</v>
      </c>
      <c r="K7" s="11" t="s">
        <v>23</v>
      </c>
      <c r="L7" s="9" t="s">
        <v>24</v>
      </c>
      <c r="M7" s="101" t="s">
        <v>22</v>
      </c>
      <c r="N7" s="9" t="s">
        <v>19</v>
      </c>
      <c r="O7" s="38" t="s">
        <v>21</v>
      </c>
      <c r="P7" s="11" t="s">
        <v>43</v>
      </c>
      <c r="Q7" s="10" t="s">
        <v>44</v>
      </c>
      <c r="R7" s="22" t="s">
        <v>15</v>
      </c>
      <c r="S7" s="10" t="s">
        <v>41</v>
      </c>
      <c r="T7" s="11" t="s">
        <v>42</v>
      </c>
      <c r="U7" s="10" t="s">
        <v>25</v>
      </c>
      <c r="V7" s="9" t="s">
        <v>48</v>
      </c>
      <c r="W7" s="10" t="s">
        <v>40</v>
      </c>
      <c r="X7" s="12" t="s">
        <v>15</v>
      </c>
      <c r="Y7" s="10" t="s">
        <v>41</v>
      </c>
      <c r="Z7" s="11" t="s">
        <v>42</v>
      </c>
      <c r="AA7" s="10" t="s">
        <v>25</v>
      </c>
      <c r="AB7" s="9" t="s">
        <v>8</v>
      </c>
      <c r="AC7" s="10" t="s">
        <v>6</v>
      </c>
      <c r="AD7" s="73"/>
      <c r="AF7" s="9"/>
      <c r="AG7" s="9"/>
      <c r="AH7" s="57"/>
      <c r="AI7" s="57"/>
    </row>
    <row r="8" spans="1:34" s="6" customFormat="1" ht="16.5" thickBot="1">
      <c r="A8" s="4" t="s">
        <v>1</v>
      </c>
      <c r="B8" s="14">
        <v>950000</v>
      </c>
      <c r="C8" s="14">
        <v>650000</v>
      </c>
      <c r="D8" s="15">
        <f>C8+B8</f>
        <v>1600000</v>
      </c>
      <c r="E8" s="15">
        <f>D8*0.8</f>
        <v>1280000</v>
      </c>
      <c r="F8" s="42">
        <f>D8*1.5</f>
        <v>2400000</v>
      </c>
      <c r="G8" s="33" t="s">
        <v>29</v>
      </c>
      <c r="H8" s="36">
        <v>1036999.57</v>
      </c>
      <c r="I8" s="35">
        <f>H8/B8</f>
        <v>1.091578494736842</v>
      </c>
      <c r="J8" s="102">
        <v>1</v>
      </c>
      <c r="K8" s="34">
        <v>417814.41</v>
      </c>
      <c r="L8" s="35">
        <f>K8/C8</f>
        <v>0.6427914</v>
      </c>
      <c r="M8" s="102">
        <v>0.7</v>
      </c>
      <c r="N8" s="36">
        <f>K8+H8</f>
        <v>1454813.98</v>
      </c>
      <c r="O8" s="39">
        <v>1</v>
      </c>
      <c r="P8" s="16">
        <f>F10</f>
        <v>0.45</v>
      </c>
      <c r="Q8" s="18">
        <f>F11</f>
        <v>0.8</v>
      </c>
      <c r="R8" s="71">
        <v>6361.21</v>
      </c>
      <c r="S8" s="70">
        <f>R8/H8</f>
        <v>0.006134245552290828</v>
      </c>
      <c r="T8" s="19">
        <f>H8*P8*J8*O8/100</f>
        <v>4666.498065</v>
      </c>
      <c r="U8" s="25">
        <f>T8/H8</f>
        <v>0.0045</v>
      </c>
      <c r="V8" s="14">
        <f>R8-T8</f>
        <v>1694.7119350000003</v>
      </c>
      <c r="W8" s="25">
        <f>(S8-U8)/S8</f>
        <v>0.26641345514454023</v>
      </c>
      <c r="X8" s="71">
        <v>4091.67</v>
      </c>
      <c r="Y8" s="70">
        <f>X8/K8</f>
        <v>0.009793032269997582</v>
      </c>
      <c r="Z8" s="19">
        <f>K8*Q8*M8*O8/100</f>
        <v>2339.760696</v>
      </c>
      <c r="AA8" s="25">
        <f>Z8/K8</f>
        <v>0.0056</v>
      </c>
      <c r="AB8" s="14">
        <f>X8-Z8</f>
        <v>1751.9093040000002</v>
      </c>
      <c r="AC8" s="25">
        <f>(Y8-AA8)/Y8</f>
        <v>0.4281648578697696</v>
      </c>
      <c r="AD8" s="72"/>
      <c r="AF8" s="14"/>
      <c r="AG8" s="14"/>
      <c r="AH8" s="19"/>
    </row>
    <row r="9" spans="1:34" s="6" customFormat="1" ht="16.5" thickBot="1">
      <c r="A9" s="4"/>
      <c r="B9" s="54"/>
      <c r="C9" s="54"/>
      <c r="D9" s="15"/>
      <c r="E9" s="15"/>
      <c r="F9" s="15"/>
      <c r="G9" s="32"/>
      <c r="H9" s="17"/>
      <c r="I9" s="3"/>
      <c r="J9" s="103"/>
      <c r="K9" s="40"/>
      <c r="L9" s="3"/>
      <c r="M9" s="103"/>
      <c r="N9" s="17"/>
      <c r="O9" s="39"/>
      <c r="P9" s="16"/>
      <c r="Q9" s="18"/>
      <c r="R9" s="14"/>
      <c r="S9" s="23"/>
      <c r="T9" s="19"/>
      <c r="U9" s="25"/>
      <c r="V9" s="14"/>
      <c r="W9" s="25"/>
      <c r="X9" s="16"/>
      <c r="Y9" s="23"/>
      <c r="Z9" s="19"/>
      <c r="AA9" s="25"/>
      <c r="AB9" s="14"/>
      <c r="AC9" s="25"/>
      <c r="AD9" s="72"/>
      <c r="AF9" s="14"/>
      <c r="AG9" s="14"/>
      <c r="AH9" s="19"/>
    </row>
    <row r="10" spans="1:34" s="6" customFormat="1" ht="20.25">
      <c r="A10" s="4"/>
      <c r="B10" s="14"/>
      <c r="C10" s="14"/>
      <c r="D10" s="15"/>
      <c r="E10" s="67" t="s">
        <v>49</v>
      </c>
      <c r="F10" s="65">
        <v>0.45</v>
      </c>
      <c r="G10" s="64" t="s">
        <v>38</v>
      </c>
      <c r="H10" s="14">
        <v>800000</v>
      </c>
      <c r="I10" s="3">
        <f>H10/B8</f>
        <v>0.8421052631578947</v>
      </c>
      <c r="J10" s="103">
        <v>0.7</v>
      </c>
      <c r="K10" s="14">
        <v>400000</v>
      </c>
      <c r="L10" s="3">
        <f>K10/C8</f>
        <v>0.6153846153846154</v>
      </c>
      <c r="M10" s="103">
        <v>0.7</v>
      </c>
      <c r="N10" s="44">
        <f>K10+H10</f>
        <v>1200000</v>
      </c>
      <c r="O10" s="39">
        <v>1</v>
      </c>
      <c r="P10" s="16">
        <f>P8</f>
        <v>0.45</v>
      </c>
      <c r="Q10" s="18">
        <f>Q8</f>
        <v>0.8</v>
      </c>
      <c r="R10" s="14">
        <f>H10*0.6/100</f>
        <v>4800</v>
      </c>
      <c r="S10" s="23">
        <f>R10/H10</f>
        <v>0.006</v>
      </c>
      <c r="T10" s="19">
        <f>H10*P10*J10*O10/100</f>
        <v>2519.9999999999995</v>
      </c>
      <c r="U10" s="25">
        <f>T10/H10</f>
        <v>0.0031499999999999996</v>
      </c>
      <c r="V10" s="14">
        <f>R10-T10</f>
        <v>2280.0000000000005</v>
      </c>
      <c r="W10" s="25">
        <f>(S10-U10)/S10</f>
        <v>0.4750000000000001</v>
      </c>
      <c r="X10" s="14">
        <f>K10*1.3/100</f>
        <v>5200</v>
      </c>
      <c r="Y10" s="23">
        <f>X10/K10</f>
        <v>0.013</v>
      </c>
      <c r="Z10" s="19">
        <f>K10*Q10*M10*O10/100</f>
        <v>2240</v>
      </c>
      <c r="AA10" s="25">
        <f>Z10/K10</f>
        <v>0.0056</v>
      </c>
      <c r="AB10" s="14">
        <f>X10-Z10</f>
        <v>2960</v>
      </c>
      <c r="AC10" s="25">
        <f>(Y10-AA10)/Y10</f>
        <v>0.5692307692307692</v>
      </c>
      <c r="AD10" s="72"/>
      <c r="AF10" s="14"/>
      <c r="AG10" s="14"/>
      <c r="AH10" s="19"/>
    </row>
    <row r="11" spans="1:34" s="6" customFormat="1" ht="24.75" thickBot="1">
      <c r="A11" s="4"/>
      <c r="B11" s="80"/>
      <c r="C11" s="81"/>
      <c r="D11" s="15"/>
      <c r="E11" s="15"/>
      <c r="F11" s="66">
        <v>0.8</v>
      </c>
      <c r="G11" s="64"/>
      <c r="H11" s="17"/>
      <c r="I11" s="3"/>
      <c r="J11" s="103"/>
      <c r="K11" s="40"/>
      <c r="L11" s="3"/>
      <c r="M11" s="103"/>
      <c r="N11" s="17"/>
      <c r="O11" s="39"/>
      <c r="P11" s="16"/>
      <c r="Q11" s="18"/>
      <c r="R11" s="14"/>
      <c r="S11" s="23"/>
      <c r="T11" s="19"/>
      <c r="U11" s="25"/>
      <c r="V11" s="14"/>
      <c r="W11" s="25"/>
      <c r="X11" s="14"/>
      <c r="Y11" s="23"/>
      <c r="Z11" s="19"/>
      <c r="AA11" s="25"/>
      <c r="AB11" s="14"/>
      <c r="AC11" s="25"/>
      <c r="AD11" s="72"/>
      <c r="AF11" s="14"/>
      <c r="AG11" s="14"/>
      <c r="AH11" s="19"/>
    </row>
    <row r="12" spans="1:34" s="6" customFormat="1" ht="18.75">
      <c r="A12" s="4"/>
      <c r="B12" s="78"/>
      <c r="C12" s="14"/>
      <c r="D12" s="15"/>
      <c r="E12" s="15"/>
      <c r="F12" s="15"/>
      <c r="G12" s="32" t="s">
        <v>37</v>
      </c>
      <c r="H12" s="14">
        <v>800000</v>
      </c>
      <c r="I12" s="3">
        <f>H12/B8</f>
        <v>0.8421052631578947</v>
      </c>
      <c r="J12" s="103">
        <v>0.7</v>
      </c>
      <c r="K12" s="16">
        <v>800000</v>
      </c>
      <c r="L12" s="3">
        <f>K12/C8</f>
        <v>1.2307692307692308</v>
      </c>
      <c r="M12" s="103">
        <v>1</v>
      </c>
      <c r="N12" s="17">
        <f>K12+H12</f>
        <v>1600000</v>
      </c>
      <c r="O12" s="39">
        <v>1.1</v>
      </c>
      <c r="P12" s="16">
        <f>P10</f>
        <v>0.45</v>
      </c>
      <c r="Q12" s="18">
        <f>Q10</f>
        <v>0.8</v>
      </c>
      <c r="R12" s="14">
        <f>H12*0.6/100</f>
        <v>4800</v>
      </c>
      <c r="S12" s="23">
        <f>R12/H12</f>
        <v>0.006</v>
      </c>
      <c r="T12" s="19">
        <f>H12*P12*J12*O12/100</f>
        <v>2772</v>
      </c>
      <c r="U12" s="25">
        <f>T12/H12</f>
        <v>0.003465</v>
      </c>
      <c r="V12" s="14">
        <f>R12-T12</f>
        <v>2028</v>
      </c>
      <c r="W12" s="25">
        <f>(S12-U12)/S12</f>
        <v>0.4225</v>
      </c>
      <c r="X12" s="14">
        <f>K12*1.3/100</f>
        <v>10400</v>
      </c>
      <c r="Y12" s="23">
        <f>X12/K12</f>
        <v>0.013</v>
      </c>
      <c r="Z12" s="19">
        <f>K12*Q12*M12*O12/100</f>
        <v>7040</v>
      </c>
      <c r="AA12" s="25">
        <f>Z12/K12</f>
        <v>0.0088</v>
      </c>
      <c r="AB12" s="14">
        <f>X12-Z12</f>
        <v>3360</v>
      </c>
      <c r="AC12" s="25">
        <f>(Y12-AA12)/Y12</f>
        <v>0.323076923076923</v>
      </c>
      <c r="AD12" s="72"/>
      <c r="AF12" s="14"/>
      <c r="AG12" s="14"/>
      <c r="AH12" s="19"/>
    </row>
    <row r="13" spans="1:34" s="6" customFormat="1" ht="19.5" thickBot="1">
      <c r="A13" s="4"/>
      <c r="B13" s="78"/>
      <c r="C13" s="14"/>
      <c r="D13" s="15"/>
      <c r="E13" s="15"/>
      <c r="F13" s="15"/>
      <c r="G13" s="32"/>
      <c r="H13" s="14"/>
      <c r="I13" s="3"/>
      <c r="J13" s="103"/>
      <c r="K13" s="16"/>
      <c r="L13" s="3"/>
      <c r="M13" s="103"/>
      <c r="N13" s="17"/>
      <c r="O13" s="39"/>
      <c r="P13" s="16"/>
      <c r="Q13" s="18"/>
      <c r="R13" s="14"/>
      <c r="S13" s="23"/>
      <c r="T13" s="19"/>
      <c r="U13" s="25"/>
      <c r="V13" s="14"/>
      <c r="W13" s="25"/>
      <c r="X13" s="14"/>
      <c r="Y13" s="23"/>
      <c r="Z13" s="19"/>
      <c r="AA13" s="25"/>
      <c r="AB13" s="14"/>
      <c r="AC13" s="25"/>
      <c r="AD13" s="72"/>
      <c r="AF13" s="14"/>
      <c r="AG13" s="14"/>
      <c r="AH13" s="19"/>
    </row>
    <row r="14" spans="1:34" s="6" customFormat="1" ht="22.5">
      <c r="A14" s="4"/>
      <c r="B14" s="78"/>
      <c r="C14" s="14"/>
      <c r="D14" s="15"/>
      <c r="E14" s="67" t="s">
        <v>50</v>
      </c>
      <c r="F14" s="65">
        <v>0.5</v>
      </c>
      <c r="G14" s="32" t="s">
        <v>36</v>
      </c>
      <c r="H14" s="14">
        <v>1400000</v>
      </c>
      <c r="I14" s="3">
        <f>H14/B8</f>
        <v>1.4736842105263157</v>
      </c>
      <c r="J14" s="103">
        <v>1</v>
      </c>
      <c r="K14" s="16">
        <v>400000</v>
      </c>
      <c r="L14" s="3">
        <f>K14/C8</f>
        <v>0.6153846153846154</v>
      </c>
      <c r="M14" s="103">
        <v>0.7</v>
      </c>
      <c r="N14" s="17">
        <f>K14+H14</f>
        <v>1800000</v>
      </c>
      <c r="O14" s="39">
        <v>1.1</v>
      </c>
      <c r="P14" s="16">
        <f>P12</f>
        <v>0.45</v>
      </c>
      <c r="Q14" s="18">
        <f>Q12</f>
        <v>0.8</v>
      </c>
      <c r="R14" s="14">
        <f>H14*0.6/100</f>
        <v>8400</v>
      </c>
      <c r="S14" s="23">
        <f>R14/H14</f>
        <v>0.006</v>
      </c>
      <c r="T14" s="19">
        <f>H14*P14*J14*O14/100</f>
        <v>6930</v>
      </c>
      <c r="U14" s="25">
        <f>T14/H14</f>
        <v>0.00495</v>
      </c>
      <c r="V14" s="14">
        <f>R14-T14</f>
        <v>1470</v>
      </c>
      <c r="W14" s="25">
        <f>(S14-U14)/S14</f>
        <v>0.17499999999999996</v>
      </c>
      <c r="X14" s="14">
        <f>K14*1.3/100</f>
        <v>5200</v>
      </c>
      <c r="Y14" s="23">
        <f>X14/K14</f>
        <v>0.013</v>
      </c>
      <c r="Z14" s="19">
        <f>K14*Q14*M14*O14/100</f>
        <v>2464.0000000000005</v>
      </c>
      <c r="AA14" s="25">
        <f>Z14/K14</f>
        <v>0.006160000000000001</v>
      </c>
      <c r="AB14" s="14">
        <f>X14-Z14</f>
        <v>2735.9999999999995</v>
      </c>
      <c r="AC14" s="25">
        <f>(Y14-AA14)/Y14</f>
        <v>0.526153846153846</v>
      </c>
      <c r="AD14" s="72"/>
      <c r="AF14" s="14"/>
      <c r="AG14" s="14"/>
      <c r="AH14" s="19"/>
    </row>
    <row r="15" spans="1:34" s="6" customFormat="1" ht="16.5" thickBot="1">
      <c r="A15" s="4"/>
      <c r="B15" s="14"/>
      <c r="C15" s="14"/>
      <c r="D15" s="15"/>
      <c r="E15" s="15"/>
      <c r="F15" s="66">
        <v>0.95</v>
      </c>
      <c r="G15" s="32"/>
      <c r="H15" s="14"/>
      <c r="I15" s="3"/>
      <c r="J15" s="103"/>
      <c r="K15" s="16"/>
      <c r="L15" s="3"/>
      <c r="M15" s="103"/>
      <c r="N15" s="44"/>
      <c r="O15" s="39"/>
      <c r="P15" s="16"/>
      <c r="Q15" s="18"/>
      <c r="R15" s="14"/>
      <c r="S15" s="23"/>
      <c r="T15" s="19"/>
      <c r="U15" s="25"/>
      <c r="V15" s="14"/>
      <c r="W15" s="25"/>
      <c r="X15" s="14"/>
      <c r="Y15" s="23"/>
      <c r="Z15" s="19"/>
      <c r="AA15" s="25"/>
      <c r="AB15" s="14"/>
      <c r="AC15" s="25"/>
      <c r="AD15" s="72"/>
      <c r="AF15" s="14"/>
      <c r="AG15" s="14"/>
      <c r="AH15" s="19"/>
    </row>
    <row r="16" spans="1:34" s="6" customFormat="1" ht="20.25">
      <c r="A16" s="4"/>
      <c r="B16" s="79"/>
      <c r="G16" s="32" t="s">
        <v>35</v>
      </c>
      <c r="H16" s="14">
        <v>1200000</v>
      </c>
      <c r="I16" s="3">
        <f>H16/B8</f>
        <v>1.263157894736842</v>
      </c>
      <c r="J16" s="103">
        <v>1</v>
      </c>
      <c r="K16" s="16">
        <v>700000</v>
      </c>
      <c r="L16" s="3">
        <f>K16/C8</f>
        <v>1.0769230769230769</v>
      </c>
      <c r="M16" s="103">
        <v>1</v>
      </c>
      <c r="N16" s="17">
        <f>K16+H16</f>
        <v>1900000</v>
      </c>
      <c r="O16" s="39">
        <v>1.1</v>
      </c>
      <c r="P16" s="16">
        <f>P14</f>
        <v>0.45</v>
      </c>
      <c r="Q16" s="18">
        <f>Q14</f>
        <v>0.8</v>
      </c>
      <c r="R16" s="14">
        <f>H16*0.6/100</f>
        <v>7200</v>
      </c>
      <c r="S16" s="23">
        <f>R16/H16</f>
        <v>0.006</v>
      </c>
      <c r="T16" s="19">
        <f>H16*P16*J16*O16/100</f>
        <v>5940</v>
      </c>
      <c r="U16" s="25">
        <f>T16/H16</f>
        <v>0.00495</v>
      </c>
      <c r="V16" s="14">
        <f>R16-T16</f>
        <v>1260</v>
      </c>
      <c r="W16" s="25">
        <f>(S16-U16)/S16</f>
        <v>0.17499999999999996</v>
      </c>
      <c r="X16" s="14">
        <f>K16*1.3/100</f>
        <v>9100</v>
      </c>
      <c r="Y16" s="23">
        <f>X16/K16</f>
        <v>0.013</v>
      </c>
      <c r="Z16" s="19">
        <f>K16*Q16*M16*O16/100</f>
        <v>6160</v>
      </c>
      <c r="AA16" s="25">
        <f>Z16/K16</f>
        <v>0.0088</v>
      </c>
      <c r="AB16" s="14">
        <f>X16-Z16</f>
        <v>2940</v>
      </c>
      <c r="AC16" s="25">
        <f>(Y16-AA16)/Y16</f>
        <v>0.323076923076923</v>
      </c>
      <c r="AD16" s="72"/>
      <c r="AF16" s="14"/>
      <c r="AG16" s="14"/>
      <c r="AH16" s="19"/>
    </row>
    <row r="17" spans="1:34" s="6" customFormat="1" ht="15.75">
      <c r="A17" s="4"/>
      <c r="B17" s="14"/>
      <c r="C17" s="14"/>
      <c r="D17" s="15"/>
      <c r="E17" s="15"/>
      <c r="F17" s="15"/>
      <c r="G17" s="32"/>
      <c r="H17" s="14"/>
      <c r="I17" s="3"/>
      <c r="J17" s="103"/>
      <c r="K17" s="14"/>
      <c r="L17" s="3"/>
      <c r="M17" s="103"/>
      <c r="N17" s="44"/>
      <c r="O17" s="39"/>
      <c r="P17" s="16"/>
      <c r="Q17" s="18"/>
      <c r="R17" s="14"/>
      <c r="S17" s="23"/>
      <c r="T17" s="19"/>
      <c r="U17" s="25"/>
      <c r="V17" s="14"/>
      <c r="W17" s="25"/>
      <c r="X17" s="14"/>
      <c r="Y17" s="23"/>
      <c r="Z17" s="19"/>
      <c r="AA17" s="25"/>
      <c r="AB17" s="14"/>
      <c r="AC17" s="25"/>
      <c r="AD17" s="72"/>
      <c r="AF17" s="14"/>
      <c r="AG17" s="14"/>
      <c r="AH17" s="19"/>
    </row>
    <row r="18" spans="1:34" s="6" customFormat="1" ht="15.75">
      <c r="A18" s="4"/>
      <c r="B18" s="14"/>
      <c r="C18" s="14"/>
      <c r="D18" s="15"/>
      <c r="E18" s="15"/>
      <c r="F18" s="15"/>
      <c r="G18" s="32" t="s">
        <v>47</v>
      </c>
      <c r="H18" s="14">
        <v>1400000</v>
      </c>
      <c r="I18" s="3">
        <f>H18/B8</f>
        <v>1.4736842105263157</v>
      </c>
      <c r="J18" s="103">
        <v>1</v>
      </c>
      <c r="K18" s="14">
        <v>1000000</v>
      </c>
      <c r="L18" s="3">
        <f>K18/C8</f>
        <v>1.5384615384615385</v>
      </c>
      <c r="M18" s="103">
        <v>1</v>
      </c>
      <c r="N18" s="44">
        <f>K18+H18</f>
        <v>2400000</v>
      </c>
      <c r="O18" s="39">
        <v>1.3</v>
      </c>
      <c r="P18" s="16">
        <f>P16</f>
        <v>0.45</v>
      </c>
      <c r="Q18" s="18">
        <f>Q16</f>
        <v>0.8</v>
      </c>
      <c r="R18" s="14">
        <f>H18*0.6/100</f>
        <v>8400</v>
      </c>
      <c r="S18" s="23">
        <f>R18/H18</f>
        <v>0.006</v>
      </c>
      <c r="T18" s="19">
        <f>H18*P18*J18*O18/100</f>
        <v>8190</v>
      </c>
      <c r="U18" s="25">
        <f>T18/H18</f>
        <v>0.00585</v>
      </c>
      <c r="V18" s="14">
        <f>R18-T18</f>
        <v>210</v>
      </c>
      <c r="W18" s="25">
        <f>(S18-U18)/S18</f>
        <v>0.024999999999999994</v>
      </c>
      <c r="X18" s="14">
        <f>K18*1.3/100</f>
        <v>13000</v>
      </c>
      <c r="Y18" s="23">
        <f>X18/K18</f>
        <v>0.013</v>
      </c>
      <c r="Z18" s="19">
        <f>K18*Q18*M18*O18/100</f>
        <v>10400</v>
      </c>
      <c r="AA18" s="25">
        <f>Z18/K18</f>
        <v>0.0104</v>
      </c>
      <c r="AB18" s="14">
        <f>X18-Z18</f>
        <v>2600</v>
      </c>
      <c r="AC18" s="25">
        <f>(Y18-AA18)/Y18</f>
        <v>0.2</v>
      </c>
      <c r="AD18" s="72"/>
      <c r="AF18" s="14"/>
      <c r="AG18" s="14"/>
      <c r="AH18" s="19"/>
    </row>
    <row r="19" spans="1:34" s="6" customFormat="1" ht="15.75">
      <c r="A19" s="4"/>
      <c r="B19" s="14"/>
      <c r="C19" s="14"/>
      <c r="D19" s="15"/>
      <c r="E19" s="15"/>
      <c r="F19" s="42"/>
      <c r="G19" s="27"/>
      <c r="H19" s="14"/>
      <c r="I19" s="3"/>
      <c r="J19" s="103"/>
      <c r="K19" s="14"/>
      <c r="L19" s="3"/>
      <c r="M19" s="103"/>
      <c r="N19" s="44"/>
      <c r="O19" s="18"/>
      <c r="P19" s="16"/>
      <c r="Q19" s="18"/>
      <c r="R19" s="18"/>
      <c r="S19" s="23"/>
      <c r="T19" s="19"/>
      <c r="U19" s="25"/>
      <c r="V19" s="91" t="s">
        <v>51</v>
      </c>
      <c r="W19" s="90">
        <f>(W8+W10+W12+W14+W16+W18)/6</f>
        <v>0.2564855758574234</v>
      </c>
      <c r="X19" s="39"/>
      <c r="Y19" s="23"/>
      <c r="Z19" s="19"/>
      <c r="AA19" s="25"/>
      <c r="AB19" s="91" t="s">
        <v>51</v>
      </c>
      <c r="AC19" s="90">
        <f>(AC8+AC10+AC12+AC14+AC16+AC18)/6</f>
        <v>0.3949505532347051</v>
      </c>
      <c r="AD19" s="72"/>
      <c r="AF19" s="14"/>
      <c r="AG19" s="14"/>
      <c r="AH19" s="19"/>
    </row>
    <row r="20" spans="1:34" s="6" customFormat="1" ht="15.75">
      <c r="A20" s="4"/>
      <c r="B20" s="14"/>
      <c r="C20" s="14"/>
      <c r="D20" s="15"/>
      <c r="E20" s="15"/>
      <c r="F20" s="42"/>
      <c r="G20" s="27"/>
      <c r="H20" s="14"/>
      <c r="I20" s="3"/>
      <c r="J20" s="103"/>
      <c r="K20" s="14"/>
      <c r="L20" s="3"/>
      <c r="M20" s="103"/>
      <c r="N20" s="44"/>
      <c r="O20" s="18"/>
      <c r="P20" s="16"/>
      <c r="Q20" s="18"/>
      <c r="R20" s="18"/>
      <c r="S20" s="23"/>
      <c r="T20" s="19"/>
      <c r="U20" s="25"/>
      <c r="V20" s="91"/>
      <c r="W20" s="90"/>
      <c r="X20" s="39"/>
      <c r="Y20" s="23"/>
      <c r="Z20" s="19"/>
      <c r="AA20" s="25"/>
      <c r="AB20" s="91"/>
      <c r="AC20" s="90"/>
      <c r="AD20" s="72">
        <v>39.5</v>
      </c>
      <c r="AF20" s="14"/>
      <c r="AG20" s="14"/>
      <c r="AH20" s="19"/>
    </row>
    <row r="21" spans="1:29" ht="15.75">
      <c r="A21" s="41"/>
      <c r="F21" s="41"/>
      <c r="G21" s="51"/>
      <c r="H21" s="52"/>
      <c r="I21" s="52"/>
      <c r="J21" s="104"/>
      <c r="K21" s="52"/>
      <c r="L21" s="52"/>
      <c r="M21" s="104"/>
      <c r="N21" s="51"/>
      <c r="O21" s="41"/>
      <c r="P21" s="46"/>
      <c r="Q21" s="41"/>
      <c r="R21" s="41"/>
      <c r="S21" s="43"/>
      <c r="T21" s="19"/>
      <c r="U21" s="25"/>
      <c r="V21" s="14"/>
      <c r="W21" s="25"/>
      <c r="X21" s="43"/>
      <c r="Y21" s="43"/>
      <c r="AA21" s="41"/>
      <c r="AB21" s="14"/>
      <c r="AC21" s="25"/>
    </row>
    <row r="22" spans="1:29" ht="16.5" thickBot="1">
      <c r="A22" s="41" t="s">
        <v>2</v>
      </c>
      <c r="B22" s="14">
        <v>1300000</v>
      </c>
      <c r="C22" s="14">
        <v>1100000</v>
      </c>
      <c r="D22" s="15">
        <f>C22+B22</f>
        <v>2400000</v>
      </c>
      <c r="E22" s="15">
        <f>D22*0.8</f>
        <v>1920000</v>
      </c>
      <c r="F22" s="42">
        <f>D22*1.5</f>
        <v>3600000</v>
      </c>
      <c r="G22" s="50" t="s">
        <v>29</v>
      </c>
      <c r="H22" s="47">
        <v>1293224.79</v>
      </c>
      <c r="I22" s="48">
        <f>H22/B22</f>
        <v>0.9947883000000001</v>
      </c>
      <c r="J22" s="102">
        <v>0.8</v>
      </c>
      <c r="K22" s="47">
        <v>832459.98</v>
      </c>
      <c r="L22" s="48">
        <f>K22/C22</f>
        <v>0.7567818</v>
      </c>
      <c r="M22" s="106">
        <v>0.7</v>
      </c>
      <c r="N22" s="49">
        <f>K22+H22</f>
        <v>2125684.77</v>
      </c>
      <c r="O22" s="18">
        <v>1</v>
      </c>
      <c r="P22" s="16">
        <f>F24</f>
        <v>0.45</v>
      </c>
      <c r="Q22" s="18">
        <f>F25</f>
        <v>0.8</v>
      </c>
      <c r="R22" s="71">
        <v>5819.51</v>
      </c>
      <c r="S22" s="70">
        <f>R22/H22</f>
        <v>0.004499998797579499</v>
      </c>
      <c r="T22" s="19">
        <f>H22*P22*J22*O22/100</f>
        <v>4655.609244</v>
      </c>
      <c r="U22" s="25">
        <f>T22/H22</f>
        <v>0.0036</v>
      </c>
      <c r="V22" s="14">
        <f>R22-T22</f>
        <v>1163.900756</v>
      </c>
      <c r="W22" s="25">
        <f>(S22-U22)/S22</f>
        <v>0.19999978623629824</v>
      </c>
      <c r="X22" s="71">
        <v>8929.97</v>
      </c>
      <c r="Y22" s="70">
        <f>X22/K22</f>
        <v>0.010727206369728428</v>
      </c>
      <c r="Z22" s="19">
        <f>K22*Q22*M22*O22/100</f>
        <v>4661.775888</v>
      </c>
      <c r="AA22" s="25">
        <f>Z22/K22</f>
        <v>0.0056</v>
      </c>
      <c r="AB22" s="14">
        <f>X22-Z22</f>
        <v>4268.194111999999</v>
      </c>
      <c r="AC22" s="25">
        <f>(Y22-AA22)/Y22</f>
        <v>0.47796287243966107</v>
      </c>
    </row>
    <row r="23" spans="1:29" ht="16.5" thickBot="1">
      <c r="A23" s="41"/>
      <c r="B23" s="53"/>
      <c r="D23" s="15"/>
      <c r="E23" s="15"/>
      <c r="F23" s="42"/>
      <c r="G23" s="32"/>
      <c r="H23" s="14"/>
      <c r="I23" s="3"/>
      <c r="J23" s="103"/>
      <c r="K23" s="14"/>
      <c r="L23" s="3"/>
      <c r="M23" s="103"/>
      <c r="N23" s="44"/>
      <c r="O23" s="18"/>
      <c r="P23" s="16"/>
      <c r="Q23" s="18"/>
      <c r="R23" s="14"/>
      <c r="S23" s="23"/>
      <c r="T23" s="19"/>
      <c r="U23" s="25"/>
      <c r="V23" s="14"/>
      <c r="W23" s="25"/>
      <c r="X23" s="16"/>
      <c r="Y23" s="23"/>
      <c r="Z23" s="19"/>
      <c r="AA23" s="25"/>
      <c r="AB23" s="14"/>
      <c r="AC23" s="25"/>
    </row>
    <row r="24" spans="1:29" ht="20.25">
      <c r="A24" s="41"/>
      <c r="B24" s="14"/>
      <c r="C24" s="14"/>
      <c r="D24" s="15"/>
      <c r="E24" s="67" t="s">
        <v>49</v>
      </c>
      <c r="F24" s="65">
        <f>F10</f>
        <v>0.45</v>
      </c>
      <c r="G24" s="32" t="s">
        <v>38</v>
      </c>
      <c r="H24" s="14">
        <v>800000</v>
      </c>
      <c r="I24" s="3">
        <f>H24/B22</f>
        <v>0.6153846153846154</v>
      </c>
      <c r="J24" s="103">
        <v>0.7</v>
      </c>
      <c r="K24" s="14">
        <v>400000</v>
      </c>
      <c r="L24" s="3">
        <f>K24/C22</f>
        <v>0.36363636363636365</v>
      </c>
      <c r="M24" s="103">
        <v>0.7</v>
      </c>
      <c r="N24" s="44">
        <f>K24+H24</f>
        <v>1200000</v>
      </c>
      <c r="O24" s="39">
        <v>1</v>
      </c>
      <c r="P24" s="16">
        <f>P22</f>
        <v>0.45</v>
      </c>
      <c r="Q24" s="18">
        <f>Q22</f>
        <v>0.8</v>
      </c>
      <c r="R24" s="14">
        <f>H24*0.6/100</f>
        <v>4800</v>
      </c>
      <c r="S24" s="23">
        <f>R24/H24</f>
        <v>0.006</v>
      </c>
      <c r="T24" s="19">
        <f>H24*P24*J24*O24/100</f>
        <v>2519.9999999999995</v>
      </c>
      <c r="U24" s="25">
        <f>T24/H24</f>
        <v>0.0031499999999999996</v>
      </c>
      <c r="V24" s="14">
        <f>R24-T24</f>
        <v>2280.0000000000005</v>
      </c>
      <c r="W24" s="25">
        <f>(S24-U24)/S24</f>
        <v>0.4750000000000001</v>
      </c>
      <c r="X24" s="14">
        <f>K24*1.3/100</f>
        <v>5200</v>
      </c>
      <c r="Y24" s="23">
        <f>X24/K24</f>
        <v>0.013</v>
      </c>
      <c r="Z24" s="19">
        <f>K24*Q24*M24*O24/100</f>
        <v>2240</v>
      </c>
      <c r="AA24" s="25">
        <f>Z24/K24</f>
        <v>0.0056</v>
      </c>
      <c r="AB24" s="14">
        <f>X24-Z24</f>
        <v>2960</v>
      </c>
      <c r="AC24" s="25">
        <f>(Y24-AA24)/Y24</f>
        <v>0.5692307692307692</v>
      </c>
    </row>
    <row r="25" spans="1:29" ht="16.5" thickBot="1">
      <c r="A25" s="41"/>
      <c r="B25" s="14"/>
      <c r="C25" s="14"/>
      <c r="D25" s="15"/>
      <c r="E25" s="15"/>
      <c r="F25" s="66">
        <f>F11</f>
        <v>0.8</v>
      </c>
      <c r="G25" s="32"/>
      <c r="H25" s="14"/>
      <c r="I25" s="3"/>
      <c r="J25" s="103"/>
      <c r="K25" s="14"/>
      <c r="L25" s="3"/>
      <c r="M25" s="103"/>
      <c r="N25" s="44"/>
      <c r="O25" s="18"/>
      <c r="P25" s="16"/>
      <c r="Q25" s="18"/>
      <c r="R25" s="14"/>
      <c r="S25" s="23"/>
      <c r="U25" s="41"/>
      <c r="V25" s="14"/>
      <c r="W25" s="25"/>
      <c r="X25" s="14"/>
      <c r="Y25" s="23"/>
      <c r="AA25" s="41"/>
      <c r="AB25" s="14"/>
      <c r="AC25" s="25"/>
    </row>
    <row r="26" spans="1:29" ht="15.75">
      <c r="A26" s="41"/>
      <c r="B26" s="14"/>
      <c r="C26" s="14"/>
      <c r="D26" s="15"/>
      <c r="E26" s="15"/>
      <c r="F26" s="15"/>
      <c r="G26" s="32" t="s">
        <v>37</v>
      </c>
      <c r="H26" s="14">
        <v>1000000</v>
      </c>
      <c r="I26" s="3">
        <f>H26/B22</f>
        <v>0.7692307692307693</v>
      </c>
      <c r="J26" s="103">
        <v>0.7</v>
      </c>
      <c r="K26" s="14">
        <v>1100000</v>
      </c>
      <c r="L26" s="3">
        <f>K26/C22</f>
        <v>1</v>
      </c>
      <c r="M26" s="103">
        <v>1</v>
      </c>
      <c r="N26" s="44">
        <f>K26+H26</f>
        <v>2100000</v>
      </c>
      <c r="O26" s="18">
        <v>1</v>
      </c>
      <c r="P26" s="16">
        <f>P24</f>
        <v>0.45</v>
      </c>
      <c r="Q26" s="18">
        <f>Q24</f>
        <v>0.8</v>
      </c>
      <c r="R26" s="14">
        <f>H26*0.6/100</f>
        <v>6000</v>
      </c>
      <c r="S26" s="23">
        <f>R26/H26</f>
        <v>0.006</v>
      </c>
      <c r="T26" s="19">
        <f>H26*P26*J26*O26/100</f>
        <v>3150</v>
      </c>
      <c r="U26" s="25">
        <f>T26/H26</f>
        <v>0.00315</v>
      </c>
      <c r="V26" s="14">
        <f>R26-T26</f>
        <v>2850</v>
      </c>
      <c r="W26" s="25">
        <f>(S26-U26)/S26</f>
        <v>0.47500000000000003</v>
      </c>
      <c r="X26" s="14">
        <f>K26*1.3/100</f>
        <v>14300</v>
      </c>
      <c r="Y26" s="23">
        <f>X26/K26</f>
        <v>0.013</v>
      </c>
      <c r="Z26" s="19">
        <f>K26*Q26*M26*O26/100</f>
        <v>8800</v>
      </c>
      <c r="AA26" s="25">
        <f>Z26/K26</f>
        <v>0.008</v>
      </c>
      <c r="AB26" s="14">
        <f>X26-Z26</f>
        <v>5500</v>
      </c>
      <c r="AC26" s="25">
        <f>(Y26-AA26)/Y26</f>
        <v>0.3846153846153846</v>
      </c>
    </row>
    <row r="27" spans="1:29" ht="16.5" thickBot="1">
      <c r="A27" s="41"/>
      <c r="B27" s="14"/>
      <c r="C27" s="14"/>
      <c r="D27" s="15"/>
      <c r="E27" s="15"/>
      <c r="F27" s="15"/>
      <c r="G27" s="32"/>
      <c r="H27" s="14"/>
      <c r="I27" s="3"/>
      <c r="J27" s="103"/>
      <c r="K27" s="14"/>
      <c r="L27" s="3"/>
      <c r="M27" s="103"/>
      <c r="N27" s="17"/>
      <c r="O27" s="39"/>
      <c r="P27" s="16"/>
      <c r="Q27" s="18"/>
      <c r="R27" s="14"/>
      <c r="S27" s="23"/>
      <c r="U27" s="41"/>
      <c r="V27" s="14"/>
      <c r="W27" s="25"/>
      <c r="X27" s="14"/>
      <c r="Y27" s="23"/>
      <c r="Z27" s="19"/>
      <c r="AA27" s="25"/>
      <c r="AB27" s="14"/>
      <c r="AC27" s="25"/>
    </row>
    <row r="28" spans="1:29" ht="20.25">
      <c r="A28" s="41"/>
      <c r="B28" s="14"/>
      <c r="C28" s="14"/>
      <c r="D28" s="15"/>
      <c r="E28" s="67" t="s">
        <v>50</v>
      </c>
      <c r="F28" s="65">
        <v>0.5</v>
      </c>
      <c r="G28" s="32" t="s">
        <v>36</v>
      </c>
      <c r="H28" s="14">
        <v>1400000</v>
      </c>
      <c r="I28" s="3">
        <f>H28/B22</f>
        <v>1.0769230769230769</v>
      </c>
      <c r="J28" s="103">
        <v>1</v>
      </c>
      <c r="K28" s="16">
        <v>800000</v>
      </c>
      <c r="L28" s="3">
        <f>K28/C22</f>
        <v>0.7272727272727273</v>
      </c>
      <c r="M28" s="103">
        <v>0.7</v>
      </c>
      <c r="N28" s="17">
        <f>K28+H28</f>
        <v>2200000</v>
      </c>
      <c r="O28" s="39">
        <v>1</v>
      </c>
      <c r="P28" s="16">
        <f>P26</f>
        <v>0.45</v>
      </c>
      <c r="Q28" s="18">
        <f>Q26</f>
        <v>0.8</v>
      </c>
      <c r="R28" s="14">
        <f>H28*0.6/100</f>
        <v>8400</v>
      </c>
      <c r="S28" s="23">
        <f>R28/H28</f>
        <v>0.006</v>
      </c>
      <c r="T28" s="19">
        <f>H28*P28*J28*O28/100</f>
        <v>6300</v>
      </c>
      <c r="U28" s="25">
        <f>T28/H28</f>
        <v>0.0045</v>
      </c>
      <c r="V28" s="14"/>
      <c r="W28" s="25"/>
      <c r="X28" s="14">
        <f>K28*1.3/100</f>
        <v>10400</v>
      </c>
      <c r="Y28" s="23">
        <f>X28/K28</f>
        <v>0.013</v>
      </c>
      <c r="Z28" s="19">
        <f>K28*Q28*M28*O28/100</f>
        <v>4480</v>
      </c>
      <c r="AA28" s="25">
        <f>Z28/K28</f>
        <v>0.0056</v>
      </c>
      <c r="AB28" s="14">
        <f>X28-Z28</f>
        <v>5920</v>
      </c>
      <c r="AC28" s="25">
        <f>(Y28-AA28)/Y28</f>
        <v>0.5692307692307692</v>
      </c>
    </row>
    <row r="29" spans="1:29" ht="16.5" thickBot="1">
      <c r="A29" s="41"/>
      <c r="B29" s="14"/>
      <c r="C29" s="14"/>
      <c r="D29" s="15"/>
      <c r="E29" s="15"/>
      <c r="F29" s="66">
        <v>0.95</v>
      </c>
      <c r="G29" s="32"/>
      <c r="H29" s="14"/>
      <c r="I29" s="3"/>
      <c r="J29" s="103"/>
      <c r="K29" s="16"/>
      <c r="L29" s="3"/>
      <c r="M29" s="103"/>
      <c r="N29" s="44"/>
      <c r="O29" s="39"/>
      <c r="P29" s="16"/>
      <c r="Q29" s="18"/>
      <c r="R29" s="14"/>
      <c r="S29" s="23"/>
      <c r="U29" s="41"/>
      <c r="V29" s="14"/>
      <c r="W29" s="25"/>
      <c r="X29" s="14"/>
      <c r="Y29" s="23"/>
      <c r="Z29" s="19"/>
      <c r="AA29" s="25"/>
      <c r="AB29" s="14"/>
      <c r="AC29" s="25"/>
    </row>
    <row r="30" spans="1:29" ht="15.75">
      <c r="A30" s="41"/>
      <c r="G30" s="32" t="s">
        <v>35</v>
      </c>
      <c r="H30" s="14">
        <v>1300000</v>
      </c>
      <c r="I30" s="3">
        <f>H30/B22</f>
        <v>1</v>
      </c>
      <c r="J30" s="103">
        <v>1</v>
      </c>
      <c r="K30" s="14">
        <v>1100000</v>
      </c>
      <c r="L30" s="3">
        <f>K30/C22</f>
        <v>1</v>
      </c>
      <c r="M30" s="103">
        <v>1</v>
      </c>
      <c r="N30" s="44">
        <f>K30+H30</f>
        <v>2400000</v>
      </c>
      <c r="O30" s="18">
        <v>1.1</v>
      </c>
      <c r="P30" s="16">
        <f>P28</f>
        <v>0.45</v>
      </c>
      <c r="Q30" s="18">
        <f>Q28</f>
        <v>0.8</v>
      </c>
      <c r="R30" s="14">
        <f>H30*0.6/100</f>
        <v>7800</v>
      </c>
      <c r="S30" s="23">
        <f>R30/H30</f>
        <v>0.006</v>
      </c>
      <c r="T30" s="19">
        <f>H30*P30*J30*O30/100</f>
        <v>6435</v>
      </c>
      <c r="U30" s="25">
        <f>T30/H30</f>
        <v>0.00495</v>
      </c>
      <c r="V30" s="14">
        <f>R30-T30</f>
        <v>1365</v>
      </c>
      <c r="W30" s="25">
        <f>(S30-U30)/S30</f>
        <v>0.17499999999999996</v>
      </c>
      <c r="X30" s="14">
        <f>K30*1.3/100</f>
        <v>14300</v>
      </c>
      <c r="Y30" s="23">
        <f>X30/K30</f>
        <v>0.013</v>
      </c>
      <c r="Z30" s="19">
        <f>K30*Q30*M30*O30/100</f>
        <v>9680.000000000002</v>
      </c>
      <c r="AA30" s="25">
        <f>Z30/K30</f>
        <v>0.008800000000000002</v>
      </c>
      <c r="AB30" s="14">
        <f>X30-Z30</f>
        <v>4619.999999999998</v>
      </c>
      <c r="AC30" s="25">
        <f>(Y30-AA30)/Y30</f>
        <v>0.3230769230769229</v>
      </c>
    </row>
    <row r="31" spans="1:29" ht="15.75">
      <c r="A31" s="41"/>
      <c r="B31" s="14"/>
      <c r="C31" s="14"/>
      <c r="D31" s="15"/>
      <c r="E31" s="15"/>
      <c r="F31" s="42"/>
      <c r="G31" s="32"/>
      <c r="H31" s="14"/>
      <c r="I31" s="3"/>
      <c r="J31" s="103"/>
      <c r="K31" s="14"/>
      <c r="L31" s="3"/>
      <c r="M31" s="103"/>
      <c r="N31" s="44"/>
      <c r="O31" s="39"/>
      <c r="P31" s="16"/>
      <c r="Q31" s="18"/>
      <c r="R31" s="14"/>
      <c r="S31" s="23"/>
      <c r="U31" s="41"/>
      <c r="V31" s="14"/>
      <c r="W31" s="25"/>
      <c r="X31" s="14"/>
      <c r="Y31" s="23"/>
      <c r="Z31" s="19"/>
      <c r="AA31" s="25"/>
      <c r="AB31" s="14"/>
      <c r="AC31" s="25"/>
    </row>
    <row r="32" spans="1:29" ht="15.75">
      <c r="A32" s="41"/>
      <c r="B32" s="14"/>
      <c r="C32" s="14"/>
      <c r="D32" s="15"/>
      <c r="E32" s="15"/>
      <c r="F32" s="42"/>
      <c r="G32" s="32" t="s">
        <v>47</v>
      </c>
      <c r="H32" s="14">
        <v>1800000</v>
      </c>
      <c r="I32" s="3">
        <f>H32/B22</f>
        <v>1.3846153846153846</v>
      </c>
      <c r="J32" s="103">
        <v>1</v>
      </c>
      <c r="K32" s="14">
        <v>2000000</v>
      </c>
      <c r="L32" s="3">
        <f>K32/C22</f>
        <v>1.8181818181818181</v>
      </c>
      <c r="M32" s="103">
        <v>1</v>
      </c>
      <c r="N32" s="44">
        <f>K32+H32</f>
        <v>3800000</v>
      </c>
      <c r="O32" s="39">
        <v>1.3</v>
      </c>
      <c r="P32" s="16">
        <f>P30</f>
        <v>0.45</v>
      </c>
      <c r="Q32" s="18">
        <f>Q30</f>
        <v>0.8</v>
      </c>
      <c r="R32" s="14">
        <f>H32*0.6/100</f>
        <v>10800</v>
      </c>
      <c r="S32" s="23">
        <f>R32/H32</f>
        <v>0.006</v>
      </c>
      <c r="T32" s="19">
        <f>H32*P32*J32*O32/100</f>
        <v>10530</v>
      </c>
      <c r="U32" s="25">
        <f>T32/H32</f>
        <v>0.00585</v>
      </c>
      <c r="V32" s="14">
        <f>R32-T32</f>
        <v>270</v>
      </c>
      <c r="W32" s="25">
        <f>(S32-U32)/S32</f>
        <v>0.024999999999999994</v>
      </c>
      <c r="X32" s="14">
        <f>K32*1.3/100</f>
        <v>26000</v>
      </c>
      <c r="Y32" s="23">
        <f>X32/K32</f>
        <v>0.013</v>
      </c>
      <c r="Z32" s="19">
        <f>K32*Q32*M32*O32/100</f>
        <v>20800</v>
      </c>
      <c r="AA32" s="25">
        <f>Z32/K32</f>
        <v>0.0104</v>
      </c>
      <c r="AB32" s="14">
        <f>X32-Z32</f>
        <v>5200</v>
      </c>
      <c r="AC32" s="25">
        <f>(Y32-AA32)/Y32</f>
        <v>0.2</v>
      </c>
    </row>
    <row r="33" spans="1:29" ht="15.75">
      <c r="A33" s="41"/>
      <c r="B33" s="14"/>
      <c r="C33" s="14"/>
      <c r="D33" s="15"/>
      <c r="E33" s="15"/>
      <c r="F33" s="42"/>
      <c r="G33" s="32"/>
      <c r="H33" s="14"/>
      <c r="I33" s="3"/>
      <c r="J33" s="103"/>
      <c r="K33" s="14"/>
      <c r="L33" s="3"/>
      <c r="M33" s="103"/>
      <c r="N33" s="44"/>
      <c r="O33" s="39"/>
      <c r="P33" s="16"/>
      <c r="Q33" s="18"/>
      <c r="R33" s="14"/>
      <c r="S33" s="23"/>
      <c r="T33" s="19"/>
      <c r="U33" s="25"/>
      <c r="V33" s="14"/>
      <c r="W33" s="25"/>
      <c r="X33" s="14"/>
      <c r="Y33" s="23"/>
      <c r="Z33" s="19"/>
      <c r="AA33" s="25"/>
      <c r="AB33" s="91" t="s">
        <v>51</v>
      </c>
      <c r="AC33" s="90">
        <f>(AC22+AC24+AC26+AC28+AC30+AC32)/6</f>
        <v>0.42068611976558445</v>
      </c>
    </row>
    <row r="34" spans="1:30" ht="15.75">
      <c r="A34" s="41"/>
      <c r="B34" s="14"/>
      <c r="C34" s="14"/>
      <c r="D34" s="15"/>
      <c r="E34" s="15"/>
      <c r="F34" s="42"/>
      <c r="G34" s="32"/>
      <c r="H34" s="14"/>
      <c r="I34" s="3"/>
      <c r="J34" s="103"/>
      <c r="K34" s="14"/>
      <c r="L34" s="3"/>
      <c r="M34" s="103"/>
      <c r="N34" s="44"/>
      <c r="O34" s="39"/>
      <c r="P34" s="16"/>
      <c r="Q34" s="18"/>
      <c r="R34" s="14"/>
      <c r="S34" s="23"/>
      <c r="T34" s="19"/>
      <c r="U34" s="25"/>
      <c r="V34" s="14"/>
      <c r="W34" s="25"/>
      <c r="X34" s="14"/>
      <c r="Y34" s="23"/>
      <c r="Z34" s="19"/>
      <c r="AA34" s="25"/>
      <c r="AB34" s="91"/>
      <c r="AC34" s="90"/>
      <c r="AD34" s="72">
        <v>42.07</v>
      </c>
    </row>
    <row r="35" spans="1:29" ht="15.75">
      <c r="A35" s="41"/>
      <c r="B35" s="14"/>
      <c r="C35" s="14"/>
      <c r="D35" s="15"/>
      <c r="E35" s="15"/>
      <c r="F35" s="42"/>
      <c r="G35" s="43"/>
      <c r="H35" s="14"/>
      <c r="I35" s="3"/>
      <c r="J35" s="103"/>
      <c r="K35" s="14"/>
      <c r="L35" s="3"/>
      <c r="M35" s="103"/>
      <c r="N35" s="44"/>
      <c r="O35" s="39"/>
      <c r="P35" s="46"/>
      <c r="Q35" s="41"/>
      <c r="R35" s="14"/>
      <c r="S35" s="23"/>
      <c r="U35" s="41"/>
      <c r="V35" s="14"/>
      <c r="W35" s="25"/>
      <c r="X35" s="16"/>
      <c r="Y35" s="23"/>
      <c r="Z35" s="19"/>
      <c r="AA35" s="25"/>
      <c r="AB35" s="14"/>
      <c r="AC35" s="25"/>
    </row>
    <row r="36" spans="1:29" ht="16.5" thickBot="1">
      <c r="A36" s="41" t="s">
        <v>3</v>
      </c>
      <c r="B36" s="14">
        <v>2200000</v>
      </c>
      <c r="C36" s="14">
        <v>1200000</v>
      </c>
      <c r="D36" s="15">
        <f>C36+B36</f>
        <v>3400000</v>
      </c>
      <c r="E36" s="15">
        <f>D36*0.8</f>
        <v>2720000</v>
      </c>
      <c r="F36" s="42">
        <f>D36*1.5</f>
        <v>5100000</v>
      </c>
      <c r="G36" s="33" t="s">
        <v>29</v>
      </c>
      <c r="H36" s="59">
        <v>2086473.74</v>
      </c>
      <c r="I36" s="35">
        <f>H36/B36</f>
        <v>0.9483971545454546</v>
      </c>
      <c r="J36" s="102">
        <v>0.8</v>
      </c>
      <c r="K36" s="58">
        <v>711046.1</v>
      </c>
      <c r="L36" s="35">
        <f>K36/C36</f>
        <v>0.5925384166666666</v>
      </c>
      <c r="M36" s="102">
        <v>0.7</v>
      </c>
      <c r="N36" s="60">
        <f>K36+H36</f>
        <v>2797519.84</v>
      </c>
      <c r="O36" s="18">
        <v>1</v>
      </c>
      <c r="P36" s="16">
        <f>F38</f>
        <v>0.45</v>
      </c>
      <c r="Q36" s="18">
        <f>F39</f>
        <v>0.8</v>
      </c>
      <c r="R36" s="71">
        <v>13604.67</v>
      </c>
      <c r="S36" s="70">
        <f>R36/H36</f>
        <v>0.0065204127611018965</v>
      </c>
      <c r="T36" s="19">
        <f>H36*P36*J36*O36/100</f>
        <v>7511.305464</v>
      </c>
      <c r="U36" s="25">
        <f>T36/H36</f>
        <v>0.0036</v>
      </c>
      <c r="V36" s="14">
        <f>R36-T36</f>
        <v>6093.364536</v>
      </c>
      <c r="W36" s="25">
        <f>(S36-U36)/S36</f>
        <v>0.4478877132631663</v>
      </c>
      <c r="X36" s="71">
        <v>11513.3</v>
      </c>
      <c r="Y36" s="70">
        <f>X36/K36</f>
        <v>0.016192058433342087</v>
      </c>
      <c r="Z36" s="19">
        <f>K36*Q36*M36*O36/100</f>
        <v>3981.8581599999998</v>
      </c>
      <c r="AA36" s="25">
        <f>Z36/K36</f>
        <v>0.0056</v>
      </c>
      <c r="AB36" s="14">
        <f>X36-Z36</f>
        <v>7531.4418399999995</v>
      </c>
      <c r="AC36" s="25">
        <f>(Y36-AA36)/Y36</f>
        <v>0.6541514457192985</v>
      </c>
    </row>
    <row r="37" spans="1:29" ht="16.5" thickBot="1">
      <c r="A37" s="41"/>
      <c r="B37" s="53"/>
      <c r="D37" s="15"/>
      <c r="E37" s="15"/>
      <c r="F37" s="42"/>
      <c r="G37" s="43"/>
      <c r="H37" s="14"/>
      <c r="I37" s="3"/>
      <c r="J37" s="103"/>
      <c r="K37" s="16"/>
      <c r="L37" s="3"/>
      <c r="M37" s="103"/>
      <c r="N37" s="44"/>
      <c r="O37" s="18"/>
      <c r="P37" s="16"/>
      <c r="Q37" s="18"/>
      <c r="R37" s="14"/>
      <c r="S37" s="23"/>
      <c r="U37" s="41"/>
      <c r="V37" s="14"/>
      <c r="W37" s="25"/>
      <c r="X37" s="16"/>
      <c r="Y37" s="23"/>
      <c r="Z37" s="19"/>
      <c r="AA37" s="25"/>
      <c r="AB37" s="14"/>
      <c r="AC37" s="25"/>
    </row>
    <row r="38" spans="1:29" ht="20.25">
      <c r="A38" s="41"/>
      <c r="B38" s="14"/>
      <c r="C38" s="14"/>
      <c r="D38" s="15"/>
      <c r="E38" s="67" t="s">
        <v>49</v>
      </c>
      <c r="F38" s="65">
        <f>F24</f>
        <v>0.45</v>
      </c>
      <c r="G38" s="32" t="s">
        <v>38</v>
      </c>
      <c r="H38" s="14">
        <v>1800000</v>
      </c>
      <c r="I38" s="3">
        <f>H38/B36</f>
        <v>0.8181818181818182</v>
      </c>
      <c r="J38" s="103">
        <v>0.8</v>
      </c>
      <c r="K38" s="16">
        <v>800000</v>
      </c>
      <c r="L38" s="3">
        <f>K38/C36</f>
        <v>0.6666666666666666</v>
      </c>
      <c r="M38" s="103">
        <v>0.7</v>
      </c>
      <c r="N38" s="44">
        <f>K38+H38</f>
        <v>2600000</v>
      </c>
      <c r="O38" s="18">
        <v>1</v>
      </c>
      <c r="P38" s="16">
        <f>P36</f>
        <v>0.45</v>
      </c>
      <c r="Q38" s="18">
        <f>Q36</f>
        <v>0.8</v>
      </c>
      <c r="R38" s="14">
        <f>H38*0.6/100</f>
        <v>10800</v>
      </c>
      <c r="S38" s="23">
        <f>R38/H38</f>
        <v>0.006</v>
      </c>
      <c r="T38" s="19">
        <f>H38*P38*J38*O38/100</f>
        <v>6480</v>
      </c>
      <c r="U38" s="25">
        <f>T38/H38</f>
        <v>0.0036</v>
      </c>
      <c r="V38" s="14">
        <f>R38-T38</f>
        <v>4320</v>
      </c>
      <c r="W38" s="25">
        <f>(S38-U38)/S38</f>
        <v>0.4</v>
      </c>
      <c r="X38" s="14">
        <f>K38*1.3/100</f>
        <v>10400</v>
      </c>
      <c r="Y38" s="23">
        <f>X38/K38</f>
        <v>0.013</v>
      </c>
      <c r="Z38" s="19">
        <f>K38*Q38*M38*O38/100</f>
        <v>4480</v>
      </c>
      <c r="AA38" s="25">
        <f>Z38/K38</f>
        <v>0.0056</v>
      </c>
      <c r="AB38" s="14">
        <f>X38-Z38</f>
        <v>5920</v>
      </c>
      <c r="AC38" s="25">
        <f>(Y38-AA38)/Y38</f>
        <v>0.5692307692307692</v>
      </c>
    </row>
    <row r="39" spans="1:29" ht="16.5" thickBot="1">
      <c r="A39" s="41"/>
      <c r="B39" s="14"/>
      <c r="C39" s="14"/>
      <c r="D39" s="15"/>
      <c r="E39" s="15"/>
      <c r="F39" s="66">
        <f>F25</f>
        <v>0.8</v>
      </c>
      <c r="G39" s="32"/>
      <c r="H39" s="14"/>
      <c r="I39" s="3"/>
      <c r="J39" s="103"/>
      <c r="K39" s="16"/>
      <c r="L39" s="3"/>
      <c r="M39" s="103"/>
      <c r="N39" s="44"/>
      <c r="O39" s="18"/>
      <c r="P39" s="16"/>
      <c r="Q39" s="18"/>
      <c r="R39" s="14"/>
      <c r="S39" s="23"/>
      <c r="U39" s="41"/>
      <c r="V39" s="14"/>
      <c r="W39" s="25"/>
      <c r="X39" s="14"/>
      <c r="Y39" s="23"/>
      <c r="Z39" s="19"/>
      <c r="AA39" s="25"/>
      <c r="AB39" s="14"/>
      <c r="AC39" s="25"/>
    </row>
    <row r="40" spans="1:29" ht="15.75">
      <c r="A40" s="41"/>
      <c r="B40" s="14"/>
      <c r="C40" s="14"/>
      <c r="D40" s="15"/>
      <c r="E40" s="15"/>
      <c r="F40" s="15"/>
      <c r="G40" s="32" t="s">
        <v>37</v>
      </c>
      <c r="H40" s="14">
        <v>2086473.74</v>
      </c>
      <c r="I40" s="3">
        <f>H40/B36</f>
        <v>0.9483971545454546</v>
      </c>
      <c r="J40" s="103">
        <v>0.8</v>
      </c>
      <c r="K40" s="16">
        <v>1200000</v>
      </c>
      <c r="L40" s="3">
        <f>K40/C36</f>
        <v>1</v>
      </c>
      <c r="M40" s="103">
        <v>1</v>
      </c>
      <c r="N40" s="44">
        <f>K40+H40</f>
        <v>3286473.74</v>
      </c>
      <c r="O40" s="18">
        <v>1</v>
      </c>
      <c r="P40" s="16">
        <f>P38</f>
        <v>0.45</v>
      </c>
      <c r="Q40" s="18">
        <f>Q38</f>
        <v>0.8</v>
      </c>
      <c r="R40" s="14">
        <f>H40*0.6/100</f>
        <v>12518.84244</v>
      </c>
      <c r="S40" s="23">
        <f aca="true" t="shared" si="0" ref="S40:S46">R40/H40</f>
        <v>0.006</v>
      </c>
      <c r="T40" s="19">
        <f>H40*P40*J40*O40/100</f>
        <v>7511.305464</v>
      </c>
      <c r="U40" s="25">
        <f>T40/H40</f>
        <v>0.0036</v>
      </c>
      <c r="V40" s="14">
        <f>R40-T40</f>
        <v>5007.536976</v>
      </c>
      <c r="W40" s="25">
        <f>(S40-U40)/S40</f>
        <v>0.4</v>
      </c>
      <c r="X40" s="14">
        <f>K40*1.3/100</f>
        <v>15600</v>
      </c>
      <c r="Y40" s="23">
        <f>X40/K40</f>
        <v>0.013</v>
      </c>
      <c r="Z40" s="19">
        <f>K40*Q40*M40*O40/100</f>
        <v>9600</v>
      </c>
      <c r="AA40" s="25">
        <f>Z40/K40</f>
        <v>0.008</v>
      </c>
      <c r="AB40" s="14">
        <f>X40-Z40</f>
        <v>6000</v>
      </c>
      <c r="AC40" s="25">
        <f>(Y40-AA40)/Y40</f>
        <v>0.3846153846153846</v>
      </c>
    </row>
    <row r="41" spans="1:29" ht="16.5" thickBot="1">
      <c r="A41" s="41"/>
      <c r="B41" s="14"/>
      <c r="C41" s="14"/>
      <c r="D41" s="15"/>
      <c r="E41" s="15"/>
      <c r="F41" s="15"/>
      <c r="G41" s="32"/>
      <c r="H41" s="14"/>
      <c r="I41" s="3"/>
      <c r="J41" s="103"/>
      <c r="K41" s="16"/>
      <c r="L41" s="3"/>
      <c r="M41" s="103"/>
      <c r="N41" s="44"/>
      <c r="O41" s="18"/>
      <c r="P41" s="16"/>
      <c r="Q41" s="18"/>
      <c r="R41" s="14"/>
      <c r="S41" s="23"/>
      <c r="T41" s="19"/>
      <c r="U41" s="25"/>
      <c r="V41" s="14"/>
      <c r="W41" s="25"/>
      <c r="X41" s="14"/>
      <c r="Y41" s="23"/>
      <c r="Z41" s="19"/>
      <c r="AA41" s="25"/>
      <c r="AB41" s="14"/>
      <c r="AC41" s="25"/>
    </row>
    <row r="42" spans="1:29" ht="20.25">
      <c r="A42" s="41"/>
      <c r="B42" s="14"/>
      <c r="C42" s="14"/>
      <c r="D42" s="15"/>
      <c r="E42" s="67" t="s">
        <v>50</v>
      </c>
      <c r="F42" s="65">
        <v>0.5</v>
      </c>
      <c r="G42" s="32" t="s">
        <v>36</v>
      </c>
      <c r="H42" s="14">
        <v>2300000</v>
      </c>
      <c r="I42" s="3">
        <f>H42/B36</f>
        <v>1.0454545454545454</v>
      </c>
      <c r="J42" s="103">
        <v>1</v>
      </c>
      <c r="K42" s="16">
        <v>800000</v>
      </c>
      <c r="L42" s="3">
        <f>K42/C36</f>
        <v>0.6666666666666666</v>
      </c>
      <c r="M42" s="103">
        <v>0.7</v>
      </c>
      <c r="N42" s="44">
        <f>K42+H42</f>
        <v>3100000</v>
      </c>
      <c r="O42" s="18">
        <v>1</v>
      </c>
      <c r="P42" s="16">
        <f>P40</f>
        <v>0.45</v>
      </c>
      <c r="Q42" s="18">
        <f>Q40</f>
        <v>0.8</v>
      </c>
      <c r="R42" s="14">
        <f>H42*0.6/100</f>
        <v>13800</v>
      </c>
      <c r="S42" s="23">
        <f t="shared" si="0"/>
        <v>0.006</v>
      </c>
      <c r="T42" s="19">
        <f>H42*P42*J42*O42/100</f>
        <v>10350</v>
      </c>
      <c r="U42" s="25">
        <f>T42/H42</f>
        <v>0.0045</v>
      </c>
      <c r="V42" s="14"/>
      <c r="W42" s="25"/>
      <c r="X42" s="14">
        <f>K42*1.3/100</f>
        <v>10400</v>
      </c>
      <c r="Y42" s="23">
        <f>X42/K42</f>
        <v>0.013</v>
      </c>
      <c r="Z42" s="19">
        <f>K42*Q42*M42*O42/100</f>
        <v>4480</v>
      </c>
      <c r="AA42" s="25">
        <f>Z42/K42</f>
        <v>0.0056</v>
      </c>
      <c r="AB42" s="14">
        <f>X42-Z42</f>
        <v>5920</v>
      </c>
      <c r="AC42" s="25">
        <f>(Y42-AA42)/Y42</f>
        <v>0.5692307692307692</v>
      </c>
    </row>
    <row r="43" spans="1:29" ht="16.5" thickBot="1">
      <c r="A43" s="41"/>
      <c r="B43" s="14"/>
      <c r="C43" s="14"/>
      <c r="D43" s="15"/>
      <c r="E43" s="15"/>
      <c r="F43" s="66">
        <v>0.95</v>
      </c>
      <c r="G43" s="32"/>
      <c r="I43" s="3"/>
      <c r="J43" s="103"/>
      <c r="K43" s="16"/>
      <c r="L43" s="3"/>
      <c r="M43" s="103"/>
      <c r="N43" s="44"/>
      <c r="O43" s="18"/>
      <c r="P43" s="16"/>
      <c r="Q43" s="18"/>
      <c r="R43" s="14"/>
      <c r="S43" s="23"/>
      <c r="T43" s="19"/>
      <c r="U43" s="25"/>
      <c r="V43" s="14"/>
      <c r="W43" s="25"/>
      <c r="X43" s="14"/>
      <c r="Y43" s="23"/>
      <c r="Z43" s="19"/>
      <c r="AA43" s="25"/>
      <c r="AB43" s="14"/>
      <c r="AC43" s="25"/>
    </row>
    <row r="44" spans="1:29" ht="15.75">
      <c r="A44" s="41"/>
      <c r="B44" s="14"/>
      <c r="C44" s="14"/>
      <c r="D44" s="15"/>
      <c r="E44" s="15"/>
      <c r="F44" s="42"/>
      <c r="G44" s="32" t="s">
        <v>35</v>
      </c>
      <c r="H44" s="14">
        <v>2200000</v>
      </c>
      <c r="I44" s="3">
        <f>H44/B36</f>
        <v>1</v>
      </c>
      <c r="J44" s="103">
        <v>1</v>
      </c>
      <c r="K44" s="16">
        <v>1200000</v>
      </c>
      <c r="L44" s="3">
        <f>K44/C36</f>
        <v>1</v>
      </c>
      <c r="M44" s="103">
        <v>1</v>
      </c>
      <c r="N44" s="44">
        <f>K44+H44</f>
        <v>3400000</v>
      </c>
      <c r="O44" s="18">
        <v>1.1</v>
      </c>
      <c r="P44" s="16">
        <f>P42</f>
        <v>0.45</v>
      </c>
      <c r="Q44" s="18">
        <f>Q42</f>
        <v>0.8</v>
      </c>
      <c r="R44" s="14">
        <f>H44*0.6/100</f>
        <v>13200</v>
      </c>
      <c r="S44" s="23">
        <f>R44/H44</f>
        <v>0.006</v>
      </c>
      <c r="T44" s="19">
        <f>H44*P44*J44*O44/100</f>
        <v>10890</v>
      </c>
      <c r="U44" s="25">
        <f>T44/H44</f>
        <v>0.00495</v>
      </c>
      <c r="V44" s="14">
        <f>R44-T44</f>
        <v>2310</v>
      </c>
      <c r="W44" s="25">
        <f>(S44-U44)/S44</f>
        <v>0.17499999999999996</v>
      </c>
      <c r="X44" s="14">
        <f>K44*1.3/100</f>
        <v>15600</v>
      </c>
      <c r="Y44" s="23">
        <f>X44/K44</f>
        <v>0.013</v>
      </c>
      <c r="Z44" s="19">
        <f>K44*Q44*M44*O44/100</f>
        <v>10560</v>
      </c>
      <c r="AA44" s="25">
        <f>Z44/K44</f>
        <v>0.0088</v>
      </c>
      <c r="AB44" s="14">
        <f>X44-Z44</f>
        <v>5040</v>
      </c>
      <c r="AC44" s="25">
        <f>(Y44-AA44)/Y44</f>
        <v>0.323076923076923</v>
      </c>
    </row>
    <row r="45" spans="1:29" ht="15.75">
      <c r="A45" s="41"/>
      <c r="B45" s="14"/>
      <c r="C45" s="14"/>
      <c r="D45" s="15"/>
      <c r="E45" s="15"/>
      <c r="F45" s="42"/>
      <c r="G45" s="32"/>
      <c r="H45" s="14"/>
      <c r="I45" s="3"/>
      <c r="J45" s="103"/>
      <c r="K45" s="16"/>
      <c r="L45" s="3"/>
      <c r="M45" s="103"/>
      <c r="N45" s="44"/>
      <c r="O45" s="18"/>
      <c r="P45" s="16"/>
      <c r="Q45" s="18"/>
      <c r="R45" s="14"/>
      <c r="S45" s="23"/>
      <c r="T45" s="19"/>
      <c r="U45" s="25"/>
      <c r="V45" s="14"/>
      <c r="W45" s="25"/>
      <c r="X45" s="14"/>
      <c r="Y45" s="23"/>
      <c r="Z45" s="19"/>
      <c r="AA45" s="25"/>
      <c r="AB45" s="14"/>
      <c r="AC45" s="25"/>
    </row>
    <row r="46" spans="1:29" ht="15.75">
      <c r="A46" s="41"/>
      <c r="B46" s="14"/>
      <c r="C46" s="14"/>
      <c r="D46" s="15"/>
      <c r="E46" s="15"/>
      <c r="F46" s="42"/>
      <c r="G46" s="32" t="s">
        <v>47</v>
      </c>
      <c r="H46" s="14">
        <v>2500000</v>
      </c>
      <c r="I46" s="3">
        <f>H46/B36</f>
        <v>1.1363636363636365</v>
      </c>
      <c r="J46" s="103">
        <v>1</v>
      </c>
      <c r="K46" s="14">
        <v>2700000</v>
      </c>
      <c r="L46" s="3">
        <f>K46/C36</f>
        <v>2.25</v>
      </c>
      <c r="M46" s="103">
        <v>1</v>
      </c>
      <c r="N46" s="44">
        <f>K46+H46</f>
        <v>5200000</v>
      </c>
      <c r="O46" s="18">
        <v>1.3</v>
      </c>
      <c r="P46" s="16">
        <f>P44</f>
        <v>0.45</v>
      </c>
      <c r="Q46" s="18">
        <f>Q44</f>
        <v>0.8</v>
      </c>
      <c r="R46" s="14">
        <f>H46*0.6/100</f>
        <v>15000</v>
      </c>
      <c r="S46" s="23">
        <f t="shared" si="0"/>
        <v>0.006</v>
      </c>
      <c r="T46" s="19">
        <f>H46*P46*J46*O46/100</f>
        <v>14625</v>
      </c>
      <c r="U46" s="25">
        <f>T46/H46</f>
        <v>0.00585</v>
      </c>
      <c r="V46" s="14">
        <f>R46-T46</f>
        <v>375</v>
      </c>
      <c r="W46" s="25">
        <f>(S46-U46)/S46</f>
        <v>0.024999999999999994</v>
      </c>
      <c r="X46" s="14">
        <f>K46*1.3/100</f>
        <v>35100</v>
      </c>
      <c r="Y46" s="23">
        <f>X46/K46</f>
        <v>0.013</v>
      </c>
      <c r="Z46" s="19">
        <f>K46*Q46*M46*O46/100</f>
        <v>28080</v>
      </c>
      <c r="AA46" s="25">
        <f>Z46/K46</f>
        <v>0.0104</v>
      </c>
      <c r="AB46" s="14">
        <f>X46-Z46</f>
        <v>7020</v>
      </c>
      <c r="AC46" s="25">
        <f>(Y46-AA46)/Y46</f>
        <v>0.2</v>
      </c>
    </row>
    <row r="47" spans="1:29" ht="15.75">
      <c r="A47" s="41"/>
      <c r="B47" s="14"/>
      <c r="C47" s="14"/>
      <c r="D47" s="15"/>
      <c r="E47" s="15"/>
      <c r="F47" s="42"/>
      <c r="G47" s="43"/>
      <c r="H47" s="14"/>
      <c r="I47" s="3"/>
      <c r="J47" s="103"/>
      <c r="K47" s="16"/>
      <c r="L47" s="3"/>
      <c r="M47" s="103"/>
      <c r="N47" s="44"/>
      <c r="O47" s="18"/>
      <c r="P47" s="16"/>
      <c r="Q47" s="18"/>
      <c r="R47" s="14"/>
      <c r="S47" s="23"/>
      <c r="T47" s="19"/>
      <c r="U47" s="25"/>
      <c r="V47" s="14"/>
      <c r="W47" s="25"/>
      <c r="X47" s="16"/>
      <c r="Y47" s="23"/>
      <c r="Z47" s="19"/>
      <c r="AA47" s="25"/>
      <c r="AB47" s="91" t="s">
        <v>51</v>
      </c>
      <c r="AC47" s="90">
        <f>(AC36+AC38+AC40+AC42+AC44+AC46)/6</f>
        <v>0.4500508819788574</v>
      </c>
    </row>
    <row r="48" spans="1:30" ht="15.75">
      <c r="A48" s="41"/>
      <c r="B48" s="14"/>
      <c r="C48" s="14"/>
      <c r="D48" s="15"/>
      <c r="E48" s="15"/>
      <c r="F48" s="42"/>
      <c r="G48" s="43"/>
      <c r="H48" s="14"/>
      <c r="I48" s="3"/>
      <c r="J48" s="103"/>
      <c r="K48" s="16"/>
      <c r="L48" s="3"/>
      <c r="M48" s="103"/>
      <c r="N48" s="44"/>
      <c r="O48" s="18"/>
      <c r="P48" s="16"/>
      <c r="Q48" s="18"/>
      <c r="R48" s="14"/>
      <c r="S48" s="23"/>
      <c r="T48" s="19"/>
      <c r="U48" s="25"/>
      <c r="V48" s="14"/>
      <c r="W48" s="25"/>
      <c r="X48" s="16"/>
      <c r="Y48" s="23"/>
      <c r="Z48" s="19"/>
      <c r="AA48" s="25"/>
      <c r="AB48" s="91"/>
      <c r="AC48" s="90"/>
      <c r="AD48" s="72">
        <v>45.01</v>
      </c>
    </row>
    <row r="49" spans="1:29" ht="15.75">
      <c r="A49" s="41"/>
      <c r="B49" s="14"/>
      <c r="C49" s="14"/>
      <c r="D49" s="15"/>
      <c r="E49" s="15"/>
      <c r="F49" s="42"/>
      <c r="G49" s="32"/>
      <c r="H49" s="14"/>
      <c r="I49" s="3"/>
      <c r="J49" s="103"/>
      <c r="K49" s="16"/>
      <c r="L49" s="3"/>
      <c r="M49" s="103"/>
      <c r="N49" s="44"/>
      <c r="O49" s="18"/>
      <c r="P49" s="46"/>
      <c r="Q49" s="41"/>
      <c r="R49" s="14"/>
      <c r="S49" s="23"/>
      <c r="T49" s="19"/>
      <c r="U49" s="25"/>
      <c r="V49" s="14"/>
      <c r="W49" s="25"/>
      <c r="X49" s="16"/>
      <c r="Y49" s="23"/>
      <c r="Z49" s="19"/>
      <c r="AA49" s="25"/>
      <c r="AB49" s="14"/>
      <c r="AC49" s="25"/>
    </row>
    <row r="50" spans="1:29" ht="16.5" thickBot="1">
      <c r="A50" s="41" t="s">
        <v>4</v>
      </c>
      <c r="B50" s="14">
        <v>2800000</v>
      </c>
      <c r="C50" s="14">
        <v>1150000</v>
      </c>
      <c r="D50" s="15">
        <f>C50+B50</f>
        <v>3950000</v>
      </c>
      <c r="E50" s="15">
        <f>D50*0.8</f>
        <v>3160000</v>
      </c>
      <c r="F50" s="42">
        <f>D50*1.5</f>
        <v>5925000</v>
      </c>
      <c r="G50" s="33" t="s">
        <v>29</v>
      </c>
      <c r="H50" s="59">
        <v>2306897.74</v>
      </c>
      <c r="I50" s="35">
        <f>H50/B50</f>
        <v>0.8238920500000001</v>
      </c>
      <c r="J50" s="102">
        <v>0.7</v>
      </c>
      <c r="K50" s="58">
        <v>1108884.63</v>
      </c>
      <c r="L50" s="35">
        <f>K50/C50</f>
        <v>0.964247504347826</v>
      </c>
      <c r="M50" s="102">
        <v>0.9</v>
      </c>
      <c r="N50" s="60">
        <f>K50+H50</f>
        <v>3415782.37</v>
      </c>
      <c r="O50" s="18">
        <v>1</v>
      </c>
      <c r="P50" s="16">
        <f>F52</f>
        <v>0.45</v>
      </c>
      <c r="Q50" s="18">
        <f>F53</f>
        <v>0.8</v>
      </c>
      <c r="R50" s="71">
        <v>13074.83</v>
      </c>
      <c r="S50" s="70">
        <f>R50/H50</f>
        <v>0.005667711131400215</v>
      </c>
      <c r="T50" s="19">
        <f aca="true" t="shared" si="1" ref="T50:T74">H50*P50*J50*O50/100</f>
        <v>7266.727881</v>
      </c>
      <c r="U50" s="25">
        <f aca="true" t="shared" si="2" ref="U50:U74">T50/H50</f>
        <v>0.0031499999999999996</v>
      </c>
      <c r="V50" s="14">
        <f aca="true" t="shared" si="3" ref="V50:V74">R50-T50</f>
        <v>5808.102119</v>
      </c>
      <c r="W50" s="25">
        <f aca="true" t="shared" si="4" ref="W50:W74">(S50-U50)/S50</f>
        <v>0.444220086915088</v>
      </c>
      <c r="X50" s="71">
        <v>15143.18</v>
      </c>
      <c r="Y50" s="70">
        <f>X50/K50</f>
        <v>0.013656226797913144</v>
      </c>
      <c r="Z50" s="19">
        <f>K50*Q50*M50*O50/100</f>
        <v>7983.969336</v>
      </c>
      <c r="AA50" s="25">
        <f>Z50/K50</f>
        <v>0.007200000000000001</v>
      </c>
      <c r="AB50" s="14">
        <f>X50-Z50</f>
        <v>7159.210664</v>
      </c>
      <c r="AC50" s="25">
        <f>(Y50-AA50)/Y50</f>
        <v>0.4727679829467787</v>
      </c>
    </row>
    <row r="51" spans="1:29" ht="16.5" thickBot="1">
      <c r="A51" s="41"/>
      <c r="B51" s="14"/>
      <c r="C51" s="14"/>
      <c r="D51" s="15"/>
      <c r="E51" s="15"/>
      <c r="F51" s="42"/>
      <c r="G51" s="32"/>
      <c r="H51" s="14"/>
      <c r="I51" s="3"/>
      <c r="J51" s="103"/>
      <c r="K51" s="16"/>
      <c r="L51" s="3"/>
      <c r="M51" s="103"/>
      <c r="N51" s="44"/>
      <c r="O51" s="18"/>
      <c r="P51" s="16"/>
      <c r="Q51" s="18"/>
      <c r="R51" s="14"/>
      <c r="S51" s="23"/>
      <c r="T51" s="19"/>
      <c r="U51" s="25"/>
      <c r="V51" s="14"/>
      <c r="W51" s="25"/>
      <c r="X51" s="16"/>
      <c r="Y51" s="23"/>
      <c r="Z51" s="19"/>
      <c r="AA51" s="25"/>
      <c r="AB51" s="14"/>
      <c r="AC51" s="25"/>
    </row>
    <row r="52" spans="1:29" ht="20.25">
      <c r="A52" s="41"/>
      <c r="B52" s="14"/>
      <c r="C52" s="14"/>
      <c r="D52" s="15"/>
      <c r="E52" s="67" t="s">
        <v>49</v>
      </c>
      <c r="F52" s="65">
        <f>F38</f>
        <v>0.45</v>
      </c>
      <c r="G52" s="32" t="s">
        <v>38</v>
      </c>
      <c r="H52" s="14">
        <v>2400000</v>
      </c>
      <c r="I52" s="3">
        <f>H52/B50</f>
        <v>0.8571428571428571</v>
      </c>
      <c r="J52" s="103">
        <v>1</v>
      </c>
      <c r="K52" s="16">
        <v>800000</v>
      </c>
      <c r="L52" s="3">
        <f>K52/C50</f>
        <v>0.6956521739130435</v>
      </c>
      <c r="M52" s="103">
        <v>1</v>
      </c>
      <c r="N52" s="44">
        <f>K52+H52</f>
        <v>3200000</v>
      </c>
      <c r="O52" s="18">
        <v>1</v>
      </c>
      <c r="P52" s="16">
        <f>P50</f>
        <v>0.45</v>
      </c>
      <c r="Q52" s="18">
        <f>Q50</f>
        <v>0.8</v>
      </c>
      <c r="R52" s="14">
        <f>H52*0.6/100</f>
        <v>14400</v>
      </c>
      <c r="S52" s="23">
        <f>R52/H52</f>
        <v>0.006</v>
      </c>
      <c r="T52" s="19">
        <f t="shared" si="1"/>
        <v>10800</v>
      </c>
      <c r="U52" s="25">
        <f t="shared" si="2"/>
        <v>0.0045</v>
      </c>
      <c r="V52" s="14">
        <f t="shared" si="3"/>
        <v>3600</v>
      </c>
      <c r="W52" s="25">
        <f t="shared" si="4"/>
        <v>0.25000000000000006</v>
      </c>
      <c r="X52" s="14">
        <f>K52*1.3/100</f>
        <v>10400</v>
      </c>
      <c r="Y52" s="23">
        <f>X52/K52</f>
        <v>0.013</v>
      </c>
      <c r="Z52" s="19">
        <f aca="true" t="shared" si="5" ref="Z52:Z74">K52*Q52*M52*O52/100</f>
        <v>6400</v>
      </c>
      <c r="AA52" s="25">
        <f aca="true" t="shared" si="6" ref="AA52:AA74">Z52/K52</f>
        <v>0.008</v>
      </c>
      <c r="AB52" s="14">
        <f aca="true" t="shared" si="7" ref="AB52:AB74">X52-Z52</f>
        <v>4000</v>
      </c>
      <c r="AC52" s="25">
        <f aca="true" t="shared" si="8" ref="AC52:AC74">(Y52-AA52)/Y52</f>
        <v>0.3846153846153846</v>
      </c>
    </row>
    <row r="53" spans="1:29" ht="16.5" thickBot="1">
      <c r="A53" s="41"/>
      <c r="B53" s="14"/>
      <c r="C53" s="14"/>
      <c r="D53" s="15"/>
      <c r="E53" s="15"/>
      <c r="F53" s="66">
        <f>F39</f>
        <v>0.8</v>
      </c>
      <c r="G53" s="32"/>
      <c r="H53" s="14"/>
      <c r="I53" s="3"/>
      <c r="J53" s="103"/>
      <c r="K53" s="16"/>
      <c r="L53" s="3"/>
      <c r="M53" s="103"/>
      <c r="N53" s="44"/>
      <c r="O53" s="18"/>
      <c r="P53" s="16"/>
      <c r="Q53" s="18"/>
      <c r="R53" s="14"/>
      <c r="S53" s="23"/>
      <c r="T53" s="19"/>
      <c r="U53" s="25"/>
      <c r="V53" s="14"/>
      <c r="W53" s="25"/>
      <c r="X53" s="14"/>
      <c r="Y53" s="23"/>
      <c r="Z53" s="19"/>
      <c r="AA53" s="25"/>
      <c r="AB53" s="14"/>
      <c r="AC53" s="25"/>
    </row>
    <row r="54" spans="1:29" ht="15.75">
      <c r="A54" s="41"/>
      <c r="B54" s="14"/>
      <c r="C54" s="14"/>
      <c r="D54" s="15"/>
      <c r="E54" s="15"/>
      <c r="F54" s="15"/>
      <c r="G54" s="32" t="s">
        <v>37</v>
      </c>
      <c r="H54" s="14">
        <v>2400000</v>
      </c>
      <c r="I54" s="3">
        <f>H54/B50</f>
        <v>0.8571428571428571</v>
      </c>
      <c r="J54" s="103">
        <v>0.8</v>
      </c>
      <c r="K54" s="16">
        <v>1150000</v>
      </c>
      <c r="L54" s="3">
        <f>K54/C50</f>
        <v>1</v>
      </c>
      <c r="M54" s="103">
        <v>1</v>
      </c>
      <c r="N54" s="44">
        <f>K54+H54</f>
        <v>3550000</v>
      </c>
      <c r="O54" s="18">
        <v>1</v>
      </c>
      <c r="P54" s="16">
        <f>P52</f>
        <v>0.45</v>
      </c>
      <c r="Q54" s="18">
        <f>Q52</f>
        <v>0.8</v>
      </c>
      <c r="R54" s="14">
        <f aca="true" t="shared" si="9" ref="R54:R60">H54*0.6/100</f>
        <v>14400</v>
      </c>
      <c r="S54" s="23">
        <f aca="true" t="shared" si="10" ref="S54:S60">R54/H54</f>
        <v>0.006</v>
      </c>
      <c r="T54" s="19">
        <f t="shared" si="1"/>
        <v>8640</v>
      </c>
      <c r="U54" s="25">
        <f t="shared" si="2"/>
        <v>0.0036</v>
      </c>
      <c r="V54" s="14">
        <f t="shared" si="3"/>
        <v>5760</v>
      </c>
      <c r="W54" s="25">
        <f t="shared" si="4"/>
        <v>0.4</v>
      </c>
      <c r="X54" s="14">
        <f aca="true" t="shared" si="11" ref="X54:X60">K54*1.3/100</f>
        <v>14950</v>
      </c>
      <c r="Y54" s="23">
        <f aca="true" t="shared" si="12" ref="Y54:Y60">X54/K54</f>
        <v>0.013</v>
      </c>
      <c r="Z54" s="19">
        <f t="shared" si="5"/>
        <v>9200</v>
      </c>
      <c r="AA54" s="25">
        <f t="shared" si="6"/>
        <v>0.008</v>
      </c>
      <c r="AB54" s="14">
        <f t="shared" si="7"/>
        <v>5750</v>
      </c>
      <c r="AC54" s="25">
        <f t="shared" si="8"/>
        <v>0.3846153846153846</v>
      </c>
    </row>
    <row r="55" spans="1:29" ht="16.5" thickBot="1">
      <c r="A55" s="41"/>
      <c r="B55" s="14"/>
      <c r="C55" s="14"/>
      <c r="D55" s="15"/>
      <c r="E55" s="15"/>
      <c r="F55" s="15"/>
      <c r="G55" s="32"/>
      <c r="H55" s="14"/>
      <c r="I55" s="3"/>
      <c r="J55" s="103"/>
      <c r="K55" s="16"/>
      <c r="L55" s="3"/>
      <c r="M55" s="103"/>
      <c r="N55" s="44"/>
      <c r="O55" s="18"/>
      <c r="P55" s="16"/>
      <c r="Q55" s="18"/>
      <c r="R55" s="14"/>
      <c r="S55" s="23"/>
      <c r="T55" s="19"/>
      <c r="U55" s="25"/>
      <c r="V55" s="14"/>
      <c r="W55" s="25"/>
      <c r="X55" s="14"/>
      <c r="Y55" s="23"/>
      <c r="Z55" s="19"/>
      <c r="AA55" s="25"/>
      <c r="AB55" s="14"/>
      <c r="AC55" s="25"/>
    </row>
    <row r="56" spans="1:29" ht="20.25">
      <c r="A56" s="41"/>
      <c r="B56" s="14"/>
      <c r="C56" s="14"/>
      <c r="D56" s="15"/>
      <c r="E56" s="67" t="s">
        <v>50</v>
      </c>
      <c r="F56" s="65">
        <v>0.5</v>
      </c>
      <c r="G56" s="32" t="s">
        <v>36</v>
      </c>
      <c r="H56" s="14">
        <v>2800000</v>
      </c>
      <c r="I56" s="3">
        <f>H56/B50</f>
        <v>1</v>
      </c>
      <c r="J56" s="103">
        <v>1</v>
      </c>
      <c r="K56" s="16">
        <v>800000</v>
      </c>
      <c r="L56" s="3">
        <f>K56/C50</f>
        <v>0.6956521739130435</v>
      </c>
      <c r="M56" s="103">
        <v>1</v>
      </c>
      <c r="N56" s="44">
        <f>K56+H56</f>
        <v>3600000</v>
      </c>
      <c r="O56" s="18">
        <v>1</v>
      </c>
      <c r="P56" s="16">
        <f>P54</f>
        <v>0.45</v>
      </c>
      <c r="Q56" s="18">
        <f>Q54</f>
        <v>0.8</v>
      </c>
      <c r="R56" s="14">
        <f t="shared" si="9"/>
        <v>16800</v>
      </c>
      <c r="S56" s="23">
        <f t="shared" si="10"/>
        <v>0.006</v>
      </c>
      <c r="T56" s="19">
        <f t="shared" si="1"/>
        <v>12600</v>
      </c>
      <c r="U56" s="25">
        <f t="shared" si="2"/>
        <v>0.0045</v>
      </c>
      <c r="V56" s="14">
        <f t="shared" si="3"/>
        <v>4200</v>
      </c>
      <c r="W56" s="25">
        <f t="shared" si="4"/>
        <v>0.25000000000000006</v>
      </c>
      <c r="X56" s="14">
        <f t="shared" si="11"/>
        <v>10400</v>
      </c>
      <c r="Y56" s="23">
        <f t="shared" si="12"/>
        <v>0.013</v>
      </c>
      <c r="Z56" s="19">
        <f t="shared" si="5"/>
        <v>6400</v>
      </c>
      <c r="AA56" s="25">
        <f t="shared" si="6"/>
        <v>0.008</v>
      </c>
      <c r="AB56" s="14">
        <f t="shared" si="7"/>
        <v>4000</v>
      </c>
      <c r="AC56" s="25">
        <f t="shared" si="8"/>
        <v>0.3846153846153846</v>
      </c>
    </row>
    <row r="57" spans="1:29" ht="16.5" thickBot="1">
      <c r="A57" s="41"/>
      <c r="B57" s="14"/>
      <c r="C57" s="14"/>
      <c r="D57" s="15"/>
      <c r="E57" s="15"/>
      <c r="F57" s="66">
        <v>0.95</v>
      </c>
      <c r="G57" s="32"/>
      <c r="H57" s="14"/>
      <c r="I57" s="3"/>
      <c r="J57" s="103"/>
      <c r="K57" s="16"/>
      <c r="L57" s="3"/>
      <c r="M57" s="103"/>
      <c r="N57" s="44"/>
      <c r="O57" s="18"/>
      <c r="P57" s="16"/>
      <c r="Q57" s="18"/>
      <c r="R57" s="14"/>
      <c r="S57" s="23"/>
      <c r="T57" s="19"/>
      <c r="U57" s="25"/>
      <c r="V57" s="14"/>
      <c r="W57" s="25"/>
      <c r="X57" s="14"/>
      <c r="Y57" s="23"/>
      <c r="Z57" s="19"/>
      <c r="AA57" s="25"/>
      <c r="AB57" s="14"/>
      <c r="AC57" s="25"/>
    </row>
    <row r="58" spans="1:29" ht="15.75">
      <c r="A58" s="41"/>
      <c r="B58" s="14"/>
      <c r="C58" s="14"/>
      <c r="D58" s="15"/>
      <c r="E58" s="15"/>
      <c r="F58" s="42"/>
      <c r="G58" s="32" t="s">
        <v>35</v>
      </c>
      <c r="H58" s="14">
        <v>2800000</v>
      </c>
      <c r="I58" s="3">
        <f>H58/B50</f>
        <v>1</v>
      </c>
      <c r="J58" s="103">
        <v>1</v>
      </c>
      <c r="K58" s="16">
        <v>1150000</v>
      </c>
      <c r="L58" s="3">
        <f>K58/C50</f>
        <v>1</v>
      </c>
      <c r="M58" s="103">
        <v>1</v>
      </c>
      <c r="N58" s="44">
        <f>K58+H58</f>
        <v>3950000</v>
      </c>
      <c r="O58" s="18">
        <v>1.1</v>
      </c>
      <c r="P58" s="16">
        <f>P56</f>
        <v>0.45</v>
      </c>
      <c r="Q58" s="18">
        <f>Q56</f>
        <v>0.8</v>
      </c>
      <c r="R58" s="14">
        <f t="shared" si="9"/>
        <v>16800</v>
      </c>
      <c r="S58" s="23">
        <f t="shared" si="10"/>
        <v>0.006</v>
      </c>
      <c r="T58" s="19">
        <f t="shared" si="1"/>
        <v>13860</v>
      </c>
      <c r="U58" s="25">
        <f t="shared" si="2"/>
        <v>0.00495</v>
      </c>
      <c r="V58" s="14">
        <f t="shared" si="3"/>
        <v>2940</v>
      </c>
      <c r="W58" s="25">
        <f t="shared" si="4"/>
        <v>0.17499999999999996</v>
      </c>
      <c r="X58" s="14">
        <f t="shared" si="11"/>
        <v>14950</v>
      </c>
      <c r="Y58" s="23">
        <f t="shared" si="12"/>
        <v>0.013</v>
      </c>
      <c r="Z58" s="19">
        <f t="shared" si="5"/>
        <v>10120.000000000002</v>
      </c>
      <c r="AA58" s="25">
        <f t="shared" si="6"/>
        <v>0.008800000000000002</v>
      </c>
      <c r="AB58" s="14">
        <f t="shared" si="7"/>
        <v>4829.999999999998</v>
      </c>
      <c r="AC58" s="25">
        <f t="shared" si="8"/>
        <v>0.3230769230769229</v>
      </c>
    </row>
    <row r="59" spans="1:29" ht="15.75">
      <c r="A59" s="41"/>
      <c r="B59" s="14"/>
      <c r="C59" s="14"/>
      <c r="D59" s="15"/>
      <c r="E59" s="15"/>
      <c r="F59" s="42"/>
      <c r="G59" s="32"/>
      <c r="H59" s="14"/>
      <c r="I59" s="3"/>
      <c r="J59" s="103"/>
      <c r="K59" s="16"/>
      <c r="L59" s="3"/>
      <c r="M59" s="103"/>
      <c r="N59" s="44"/>
      <c r="O59" s="18"/>
      <c r="P59" s="16"/>
      <c r="Q59" s="18"/>
      <c r="R59" s="14"/>
      <c r="S59" s="23"/>
      <c r="T59" s="19"/>
      <c r="U59" s="25"/>
      <c r="V59" s="14"/>
      <c r="W59" s="25"/>
      <c r="X59" s="14"/>
      <c r="Y59" s="23"/>
      <c r="Z59" s="19"/>
      <c r="AA59" s="25"/>
      <c r="AB59" s="14"/>
      <c r="AC59" s="25"/>
    </row>
    <row r="60" spans="1:29" ht="15.75">
      <c r="A60" s="41"/>
      <c r="B60" s="14"/>
      <c r="C60" s="14"/>
      <c r="D60" s="15"/>
      <c r="E60" s="15"/>
      <c r="F60" s="42"/>
      <c r="G60" s="32" t="s">
        <v>47</v>
      </c>
      <c r="H60" s="14">
        <v>3000000</v>
      </c>
      <c r="I60" s="3">
        <f>H60/B50</f>
        <v>1.0714285714285714</v>
      </c>
      <c r="J60" s="103">
        <v>1</v>
      </c>
      <c r="K60" s="16">
        <v>3000000</v>
      </c>
      <c r="L60" s="3">
        <f>K60/C50</f>
        <v>2.608695652173913</v>
      </c>
      <c r="M60" s="103">
        <v>1</v>
      </c>
      <c r="N60" s="44">
        <f>K60+H60</f>
        <v>6000000</v>
      </c>
      <c r="O60" s="18">
        <v>1.3</v>
      </c>
      <c r="P60" s="16">
        <f>P58</f>
        <v>0.45</v>
      </c>
      <c r="Q60" s="18">
        <f>Q58</f>
        <v>0.8</v>
      </c>
      <c r="R60" s="14">
        <f t="shared" si="9"/>
        <v>18000</v>
      </c>
      <c r="S60" s="23">
        <f t="shared" si="10"/>
        <v>0.006</v>
      </c>
      <c r="T60" s="19">
        <f t="shared" si="1"/>
        <v>17550</v>
      </c>
      <c r="U60" s="25">
        <f t="shared" si="2"/>
        <v>0.00585</v>
      </c>
      <c r="V60" s="14">
        <f t="shared" si="3"/>
        <v>450</v>
      </c>
      <c r="W60" s="25">
        <f t="shared" si="4"/>
        <v>0.024999999999999994</v>
      </c>
      <c r="X60" s="14">
        <f t="shared" si="11"/>
        <v>39000</v>
      </c>
      <c r="Y60" s="23">
        <f t="shared" si="12"/>
        <v>0.013</v>
      </c>
      <c r="Z60" s="19">
        <f t="shared" si="5"/>
        <v>31200</v>
      </c>
      <c r="AA60" s="25">
        <f t="shared" si="6"/>
        <v>0.0104</v>
      </c>
      <c r="AB60" s="14">
        <f t="shared" si="7"/>
        <v>7800</v>
      </c>
      <c r="AC60" s="25">
        <f t="shared" si="8"/>
        <v>0.2</v>
      </c>
    </row>
    <row r="61" spans="1:29" ht="15.75">
      <c r="A61" s="41"/>
      <c r="B61" s="14"/>
      <c r="C61" s="14"/>
      <c r="D61" s="15"/>
      <c r="E61" s="15"/>
      <c r="F61" s="42"/>
      <c r="G61" s="32"/>
      <c r="H61" s="14"/>
      <c r="I61" s="3"/>
      <c r="J61" s="103"/>
      <c r="K61" s="16"/>
      <c r="L61" s="3"/>
      <c r="M61" s="103"/>
      <c r="N61" s="44"/>
      <c r="O61" s="18"/>
      <c r="P61" s="16"/>
      <c r="Q61" s="18"/>
      <c r="R61" s="14"/>
      <c r="S61" s="23"/>
      <c r="T61" s="19"/>
      <c r="U61" s="25"/>
      <c r="V61" s="14"/>
      <c r="W61" s="25"/>
      <c r="X61" s="16"/>
      <c r="Y61" s="23"/>
      <c r="Z61" s="19"/>
      <c r="AA61" s="25"/>
      <c r="AB61" s="91" t="s">
        <v>51</v>
      </c>
      <c r="AC61" s="90">
        <f>(AC50+AC52+AC54+AC56+AC58+AC60)/6</f>
        <v>0.3582818433116426</v>
      </c>
    </row>
    <row r="62" spans="1:30" ht="15.75">
      <c r="A62" s="41"/>
      <c r="B62" s="14"/>
      <c r="C62" s="14"/>
      <c r="D62" s="15"/>
      <c r="E62" s="15"/>
      <c r="F62" s="42"/>
      <c r="G62" s="32"/>
      <c r="H62" s="14"/>
      <c r="I62" s="3"/>
      <c r="J62" s="103"/>
      <c r="K62" s="16"/>
      <c r="L62" s="3"/>
      <c r="M62" s="103"/>
      <c r="N62" s="44"/>
      <c r="O62" s="18"/>
      <c r="P62" s="16"/>
      <c r="Q62" s="18"/>
      <c r="R62" s="14"/>
      <c r="S62" s="23"/>
      <c r="T62" s="19"/>
      <c r="U62" s="25"/>
      <c r="V62" s="14"/>
      <c r="W62" s="25"/>
      <c r="X62" s="16"/>
      <c r="Y62" s="23"/>
      <c r="Z62" s="19"/>
      <c r="AA62" s="25"/>
      <c r="AB62" s="91"/>
      <c r="AC62" s="90"/>
      <c r="AD62" s="72">
        <v>35.83</v>
      </c>
    </row>
    <row r="63" spans="1:29" ht="15.75">
      <c r="A63" s="41"/>
      <c r="B63" s="14"/>
      <c r="C63" s="14"/>
      <c r="D63" s="15"/>
      <c r="E63" s="15"/>
      <c r="F63" s="42"/>
      <c r="G63" s="43"/>
      <c r="H63" s="14"/>
      <c r="I63" s="3"/>
      <c r="J63" s="103"/>
      <c r="K63" s="16"/>
      <c r="L63" s="56"/>
      <c r="M63" s="103"/>
      <c r="N63" s="44"/>
      <c r="O63" s="18"/>
      <c r="P63" s="46"/>
      <c r="Q63" s="41"/>
      <c r="R63" s="14"/>
      <c r="S63" s="23"/>
      <c r="T63" s="19"/>
      <c r="U63" s="25"/>
      <c r="V63" s="14"/>
      <c r="W63" s="25"/>
      <c r="X63" s="16"/>
      <c r="Y63" s="23"/>
      <c r="Z63" s="19"/>
      <c r="AA63" s="25"/>
      <c r="AB63" s="14"/>
      <c r="AC63" s="25"/>
    </row>
    <row r="64" spans="1:29" ht="16.5" thickBot="1">
      <c r="A64" s="41" t="s">
        <v>5</v>
      </c>
      <c r="B64" s="14">
        <v>3200000</v>
      </c>
      <c r="C64" s="14">
        <v>1740000</v>
      </c>
      <c r="D64" s="15">
        <f>C64+B64</f>
        <v>4940000</v>
      </c>
      <c r="E64" s="15">
        <f>D64*0.8</f>
        <v>3952000</v>
      </c>
      <c r="F64" s="42">
        <f>D64*1.5</f>
        <v>7410000</v>
      </c>
      <c r="G64" s="33" t="s">
        <v>29</v>
      </c>
      <c r="H64" s="59">
        <v>1781753.7</v>
      </c>
      <c r="I64" s="35">
        <f>H64/B64</f>
        <v>0.5567980312499999</v>
      </c>
      <c r="J64" s="102">
        <v>0.7</v>
      </c>
      <c r="K64" s="58">
        <v>1872298.08</v>
      </c>
      <c r="L64" s="68">
        <f>K64/C64*100</f>
        <v>107.60333793103449</v>
      </c>
      <c r="M64" s="102">
        <v>1</v>
      </c>
      <c r="N64" s="60">
        <f>K64+H64</f>
        <v>3654051.7800000003</v>
      </c>
      <c r="O64" s="18">
        <v>1</v>
      </c>
      <c r="P64" s="16">
        <f>F66</f>
        <v>0.45</v>
      </c>
      <c r="Q64" s="18">
        <f>F67</f>
        <v>0.8</v>
      </c>
      <c r="R64" s="69">
        <v>11100</v>
      </c>
      <c r="S64" s="70">
        <f>R64/H64</f>
        <v>0.0062298172861939335</v>
      </c>
      <c r="T64" s="19">
        <f t="shared" si="1"/>
        <v>5612.524155</v>
      </c>
      <c r="U64" s="25">
        <f t="shared" si="2"/>
        <v>0.00315</v>
      </c>
      <c r="V64" s="14">
        <f t="shared" si="3"/>
        <v>5487.475845</v>
      </c>
      <c r="W64" s="25">
        <f t="shared" si="4"/>
        <v>0.49436719324324324</v>
      </c>
      <c r="X64" s="71">
        <v>26340.57</v>
      </c>
      <c r="Y64" s="70">
        <f>X64/K64</f>
        <v>0.014068577157329563</v>
      </c>
      <c r="Z64" s="19">
        <f t="shared" si="5"/>
        <v>14978.384640000002</v>
      </c>
      <c r="AA64" s="25">
        <f t="shared" si="6"/>
        <v>0.008</v>
      </c>
      <c r="AB64" s="14">
        <f t="shared" si="7"/>
        <v>11362.185359999998</v>
      </c>
      <c r="AC64" s="25">
        <f t="shared" si="8"/>
        <v>0.43135685218656994</v>
      </c>
    </row>
    <row r="65" spans="1:31" ht="16.5" thickBot="1">
      <c r="A65" s="41"/>
      <c r="B65" s="14"/>
      <c r="C65" s="14"/>
      <c r="E65" s="15"/>
      <c r="F65" s="42"/>
      <c r="G65" s="42"/>
      <c r="H65" s="46"/>
      <c r="I65" s="14"/>
      <c r="J65" s="105"/>
      <c r="K65" s="14"/>
      <c r="L65" s="14"/>
      <c r="M65" s="107"/>
      <c r="N65" s="18"/>
      <c r="O65" s="44"/>
      <c r="P65" s="16"/>
      <c r="Q65" s="18"/>
      <c r="R65" s="41"/>
      <c r="S65" s="41"/>
      <c r="T65" s="19"/>
      <c r="U65" s="25"/>
      <c r="V65" s="14"/>
      <c r="W65" s="25"/>
      <c r="X65" s="43"/>
      <c r="Y65" s="43"/>
      <c r="Z65" s="19"/>
      <c r="AA65" s="25"/>
      <c r="AB65" s="14"/>
      <c r="AC65" s="25"/>
      <c r="AD65" s="74"/>
      <c r="AE65" s="5"/>
    </row>
    <row r="66" spans="1:31" ht="20.25">
      <c r="A66" s="45"/>
      <c r="B66" s="14"/>
      <c r="C66" s="14"/>
      <c r="E66" s="67" t="s">
        <v>49</v>
      </c>
      <c r="F66" s="65">
        <f>F52</f>
        <v>0.45</v>
      </c>
      <c r="G66" s="32" t="s">
        <v>38</v>
      </c>
      <c r="H66" s="14">
        <v>2400000</v>
      </c>
      <c r="I66" s="3">
        <f>H66/B64</f>
        <v>0.75</v>
      </c>
      <c r="J66" s="103">
        <v>1</v>
      </c>
      <c r="K66" s="16">
        <v>800000</v>
      </c>
      <c r="L66" s="3">
        <f>K66/C64</f>
        <v>0.45977011494252873</v>
      </c>
      <c r="M66" s="103">
        <v>1</v>
      </c>
      <c r="N66" s="44">
        <f>K66+H66</f>
        <v>3200000</v>
      </c>
      <c r="O66" s="18">
        <v>1</v>
      </c>
      <c r="P66" s="16">
        <f>P64</f>
        <v>0.45</v>
      </c>
      <c r="Q66" s="18">
        <f>Q64</f>
        <v>0.8</v>
      </c>
      <c r="R66" s="14">
        <f>H66*0.6/100</f>
        <v>14400</v>
      </c>
      <c r="S66" s="23">
        <f>R66/H66</f>
        <v>0.006</v>
      </c>
      <c r="T66" s="19">
        <f t="shared" si="1"/>
        <v>10800</v>
      </c>
      <c r="U66" s="25">
        <f t="shared" si="2"/>
        <v>0.0045</v>
      </c>
      <c r="V66" s="14">
        <f t="shared" si="3"/>
        <v>3600</v>
      </c>
      <c r="W66" s="25">
        <f t="shared" si="4"/>
        <v>0.25000000000000006</v>
      </c>
      <c r="X66" s="14">
        <f>K66*1.3/100</f>
        <v>10400</v>
      </c>
      <c r="Y66" s="23">
        <f>X66/K66</f>
        <v>0.013</v>
      </c>
      <c r="Z66" s="19">
        <f t="shared" si="5"/>
        <v>6400</v>
      </c>
      <c r="AA66" s="25">
        <f t="shared" si="6"/>
        <v>0.008</v>
      </c>
      <c r="AB66" s="14">
        <f t="shared" si="7"/>
        <v>4000</v>
      </c>
      <c r="AC66" s="25">
        <f t="shared" si="8"/>
        <v>0.3846153846153846</v>
      </c>
      <c r="AD66" s="74"/>
      <c r="AE66" s="5"/>
    </row>
    <row r="67" spans="1:31" ht="16.5" thickBot="1">
      <c r="A67" s="45"/>
      <c r="B67" s="14"/>
      <c r="C67" s="14"/>
      <c r="E67" s="15"/>
      <c r="F67" s="66">
        <f>F53</f>
        <v>0.8</v>
      </c>
      <c r="G67" s="32"/>
      <c r="H67" s="14"/>
      <c r="I67" s="3"/>
      <c r="J67" s="103"/>
      <c r="K67" s="16"/>
      <c r="L67" s="3"/>
      <c r="M67" s="103"/>
      <c r="N67" s="44"/>
      <c r="O67" s="18"/>
      <c r="P67" s="16"/>
      <c r="Q67" s="18"/>
      <c r="R67" s="14"/>
      <c r="S67" s="23"/>
      <c r="T67" s="19"/>
      <c r="U67" s="25"/>
      <c r="V67" s="14"/>
      <c r="W67" s="25"/>
      <c r="X67" s="14"/>
      <c r="Y67" s="23"/>
      <c r="Z67" s="19"/>
      <c r="AA67" s="25"/>
      <c r="AB67" s="14"/>
      <c r="AC67" s="25"/>
      <c r="AD67" s="74"/>
      <c r="AE67" s="5"/>
    </row>
    <row r="68" spans="1:32" ht="15.75">
      <c r="A68" s="45"/>
      <c r="B68" s="14"/>
      <c r="C68" s="14"/>
      <c r="E68" s="15"/>
      <c r="F68" s="15"/>
      <c r="G68" s="32" t="s">
        <v>37</v>
      </c>
      <c r="H68" s="14">
        <v>2400000</v>
      </c>
      <c r="I68" s="3">
        <f>H68/B64</f>
        <v>0.75</v>
      </c>
      <c r="J68" s="103">
        <v>0.8</v>
      </c>
      <c r="K68" s="16">
        <v>1150000</v>
      </c>
      <c r="L68" s="3">
        <f>K68/C64</f>
        <v>0.6609195402298851</v>
      </c>
      <c r="M68" s="103">
        <v>1</v>
      </c>
      <c r="N68" s="44">
        <f>K68+H68</f>
        <v>3550000</v>
      </c>
      <c r="O68" s="18">
        <v>1</v>
      </c>
      <c r="P68" s="16">
        <f>P66</f>
        <v>0.45</v>
      </c>
      <c r="Q68" s="18">
        <f>Q66</f>
        <v>0.8</v>
      </c>
      <c r="R68" s="14">
        <f aca="true" t="shared" si="13" ref="R68:R74">H68*0.6/100</f>
        <v>14400</v>
      </c>
      <c r="S68" s="23">
        <f aca="true" t="shared" si="14" ref="S68:S74">R68/H68</f>
        <v>0.006</v>
      </c>
      <c r="T68" s="19">
        <f t="shared" si="1"/>
        <v>8640</v>
      </c>
      <c r="U68" s="25">
        <f t="shared" si="2"/>
        <v>0.0036</v>
      </c>
      <c r="V68" s="14">
        <f t="shared" si="3"/>
        <v>5760</v>
      </c>
      <c r="W68" s="25">
        <f t="shared" si="4"/>
        <v>0.4</v>
      </c>
      <c r="X68" s="14">
        <f>K68*1.3/100</f>
        <v>14950</v>
      </c>
      <c r="Y68" s="23">
        <f aca="true" t="shared" si="15" ref="Y68:Y74">X68/K68</f>
        <v>0.013</v>
      </c>
      <c r="Z68" s="19">
        <f t="shared" si="5"/>
        <v>9200</v>
      </c>
      <c r="AA68" s="25">
        <f t="shared" si="6"/>
        <v>0.008</v>
      </c>
      <c r="AB68" s="14">
        <f t="shared" si="7"/>
        <v>5750</v>
      </c>
      <c r="AC68" s="25">
        <f t="shared" si="8"/>
        <v>0.3846153846153846</v>
      </c>
      <c r="AD68" s="74"/>
      <c r="AE68" s="5"/>
      <c r="AF68" s="21"/>
    </row>
    <row r="69" spans="1:31" ht="16.5" thickBot="1">
      <c r="A69" s="45"/>
      <c r="B69" s="14"/>
      <c r="C69" s="14"/>
      <c r="E69" s="15"/>
      <c r="F69" s="15"/>
      <c r="G69" s="32"/>
      <c r="H69" s="14"/>
      <c r="I69" s="3"/>
      <c r="J69" s="103"/>
      <c r="K69" s="16"/>
      <c r="L69" s="3"/>
      <c r="M69" s="103"/>
      <c r="N69" s="44"/>
      <c r="O69" s="18"/>
      <c r="P69" s="16"/>
      <c r="Q69" s="18"/>
      <c r="R69" s="14"/>
      <c r="S69" s="23"/>
      <c r="T69" s="19"/>
      <c r="U69" s="25"/>
      <c r="V69" s="14"/>
      <c r="W69" s="25"/>
      <c r="X69" s="14"/>
      <c r="Y69" s="23"/>
      <c r="Z69" s="19"/>
      <c r="AA69" s="25"/>
      <c r="AB69" s="14"/>
      <c r="AC69" s="25"/>
      <c r="AD69" s="74"/>
      <c r="AE69" s="5"/>
    </row>
    <row r="70" spans="1:31" ht="20.25">
      <c r="A70" s="45"/>
      <c r="B70" s="14"/>
      <c r="C70" s="14"/>
      <c r="E70" s="67" t="s">
        <v>50</v>
      </c>
      <c r="F70" s="65">
        <v>0.5</v>
      </c>
      <c r="G70" s="32" t="s">
        <v>36</v>
      </c>
      <c r="H70" s="14">
        <v>2800000</v>
      </c>
      <c r="I70" s="3">
        <f>H70/B64</f>
        <v>0.875</v>
      </c>
      <c r="J70" s="103">
        <v>1</v>
      </c>
      <c r="K70" s="16">
        <v>800000</v>
      </c>
      <c r="L70" s="3">
        <f>K70/C64</f>
        <v>0.45977011494252873</v>
      </c>
      <c r="M70" s="103">
        <v>1</v>
      </c>
      <c r="N70" s="44">
        <f>K70+H70</f>
        <v>3600000</v>
      </c>
      <c r="O70" s="18">
        <v>1</v>
      </c>
      <c r="P70" s="16">
        <f>P68</f>
        <v>0.45</v>
      </c>
      <c r="Q70" s="18">
        <f>Q68</f>
        <v>0.8</v>
      </c>
      <c r="R70" s="14">
        <f t="shared" si="13"/>
        <v>16800</v>
      </c>
      <c r="S70" s="23">
        <f t="shared" si="14"/>
        <v>0.006</v>
      </c>
      <c r="T70" s="19">
        <f t="shared" si="1"/>
        <v>12600</v>
      </c>
      <c r="U70" s="25">
        <f t="shared" si="2"/>
        <v>0.0045</v>
      </c>
      <c r="V70" s="14">
        <f t="shared" si="3"/>
        <v>4200</v>
      </c>
      <c r="W70" s="25">
        <f t="shared" si="4"/>
        <v>0.25000000000000006</v>
      </c>
      <c r="X70" s="14">
        <f>K70*1.3/100</f>
        <v>10400</v>
      </c>
      <c r="Y70" s="23">
        <f t="shared" si="15"/>
        <v>0.013</v>
      </c>
      <c r="Z70" s="19">
        <f t="shared" si="5"/>
        <v>6400</v>
      </c>
      <c r="AA70" s="25">
        <f t="shared" si="6"/>
        <v>0.008</v>
      </c>
      <c r="AB70" s="14">
        <f t="shared" si="7"/>
        <v>4000</v>
      </c>
      <c r="AC70" s="25">
        <f t="shared" si="8"/>
        <v>0.3846153846153846</v>
      </c>
      <c r="AD70" s="74"/>
      <c r="AE70" s="5"/>
    </row>
    <row r="71" spans="1:31" ht="16.5" thickBot="1">
      <c r="A71" s="45"/>
      <c r="B71" s="14"/>
      <c r="C71" s="14"/>
      <c r="E71" s="15"/>
      <c r="F71" s="66">
        <v>0.95</v>
      </c>
      <c r="G71" s="32"/>
      <c r="H71" s="14"/>
      <c r="I71" s="3"/>
      <c r="J71" s="103"/>
      <c r="K71" s="16"/>
      <c r="L71" s="3"/>
      <c r="M71" s="103"/>
      <c r="N71" s="44"/>
      <c r="O71" s="18"/>
      <c r="P71" s="16"/>
      <c r="Q71" s="18"/>
      <c r="R71" s="14"/>
      <c r="S71" s="23"/>
      <c r="T71" s="19"/>
      <c r="U71" s="25"/>
      <c r="V71" s="14"/>
      <c r="W71" s="25"/>
      <c r="X71" s="14"/>
      <c r="Y71" s="23"/>
      <c r="Z71" s="19"/>
      <c r="AA71" s="25"/>
      <c r="AB71" s="14"/>
      <c r="AC71" s="25"/>
      <c r="AD71" s="74"/>
      <c r="AE71" s="5"/>
    </row>
    <row r="72" spans="1:31" ht="15.75">
      <c r="A72" s="45"/>
      <c r="B72" s="14"/>
      <c r="C72" s="14"/>
      <c r="E72" s="15"/>
      <c r="F72" s="15"/>
      <c r="G72" s="32" t="s">
        <v>35</v>
      </c>
      <c r="H72" s="14">
        <v>2800000</v>
      </c>
      <c r="I72" s="3">
        <f>H72/B64</f>
        <v>0.875</v>
      </c>
      <c r="J72" s="103">
        <v>1</v>
      </c>
      <c r="K72" s="16">
        <v>1150000</v>
      </c>
      <c r="L72" s="3">
        <f>K72/C64</f>
        <v>0.6609195402298851</v>
      </c>
      <c r="M72" s="103">
        <v>1</v>
      </c>
      <c r="N72" s="44">
        <f>K72+H72</f>
        <v>3950000</v>
      </c>
      <c r="O72" s="18">
        <v>1.1</v>
      </c>
      <c r="P72" s="16">
        <f>P70</f>
        <v>0.45</v>
      </c>
      <c r="Q72" s="18">
        <f>Q70</f>
        <v>0.8</v>
      </c>
      <c r="R72" s="14">
        <f t="shared" si="13"/>
        <v>16800</v>
      </c>
      <c r="S72" s="23">
        <f t="shared" si="14"/>
        <v>0.006</v>
      </c>
      <c r="T72" s="19">
        <f t="shared" si="1"/>
        <v>13860</v>
      </c>
      <c r="U72" s="25">
        <f t="shared" si="2"/>
        <v>0.00495</v>
      </c>
      <c r="V72" s="14">
        <f t="shared" si="3"/>
        <v>2940</v>
      </c>
      <c r="W72" s="25">
        <f t="shared" si="4"/>
        <v>0.17499999999999996</v>
      </c>
      <c r="X72" s="14">
        <f>K72*1.3/100</f>
        <v>14950</v>
      </c>
      <c r="Y72" s="23">
        <f t="shared" si="15"/>
        <v>0.013</v>
      </c>
      <c r="Z72" s="19">
        <f t="shared" si="5"/>
        <v>10120.000000000002</v>
      </c>
      <c r="AA72" s="25">
        <f t="shared" si="6"/>
        <v>0.008800000000000002</v>
      </c>
      <c r="AB72" s="14">
        <f t="shared" si="7"/>
        <v>4829.999999999998</v>
      </c>
      <c r="AC72" s="25">
        <f t="shared" si="8"/>
        <v>0.3230769230769229</v>
      </c>
      <c r="AD72" s="74"/>
      <c r="AE72" s="5"/>
    </row>
    <row r="73" spans="1:31" ht="15.75">
      <c r="A73" s="45"/>
      <c r="B73" s="14"/>
      <c r="C73" s="14"/>
      <c r="E73" s="15"/>
      <c r="F73" s="15"/>
      <c r="G73" s="32"/>
      <c r="H73" s="14"/>
      <c r="I73" s="3"/>
      <c r="J73" s="103"/>
      <c r="K73" s="16"/>
      <c r="L73" s="3"/>
      <c r="M73" s="103"/>
      <c r="N73" s="44"/>
      <c r="O73" s="18"/>
      <c r="P73" s="16"/>
      <c r="Q73" s="18"/>
      <c r="R73" s="14"/>
      <c r="S73" s="23"/>
      <c r="T73" s="19"/>
      <c r="U73" s="25"/>
      <c r="V73" s="14"/>
      <c r="W73" s="25"/>
      <c r="X73" s="14"/>
      <c r="Y73" s="23"/>
      <c r="Z73" s="19"/>
      <c r="AA73" s="25"/>
      <c r="AB73" s="14"/>
      <c r="AC73" s="25"/>
      <c r="AD73" s="74"/>
      <c r="AE73" s="5"/>
    </row>
    <row r="74" spans="1:31" ht="15.75">
      <c r="A74" s="45"/>
      <c r="B74" s="14"/>
      <c r="C74" s="14"/>
      <c r="E74" s="15"/>
      <c r="F74" s="15"/>
      <c r="G74" s="32" t="s">
        <v>47</v>
      </c>
      <c r="H74" s="14">
        <v>3000000</v>
      </c>
      <c r="I74" s="3">
        <f>H74/B64</f>
        <v>0.9375</v>
      </c>
      <c r="J74" s="103">
        <v>1</v>
      </c>
      <c r="K74" s="16">
        <v>3000000</v>
      </c>
      <c r="L74" s="3">
        <f>K74/C64</f>
        <v>1.7241379310344827</v>
      </c>
      <c r="M74" s="103">
        <v>1</v>
      </c>
      <c r="N74" s="44">
        <f>K74+H74</f>
        <v>6000000</v>
      </c>
      <c r="O74" s="18">
        <v>1.3</v>
      </c>
      <c r="P74" s="16">
        <f>P72</f>
        <v>0.45</v>
      </c>
      <c r="Q74" s="18">
        <f>Q72</f>
        <v>0.8</v>
      </c>
      <c r="R74" s="14">
        <f t="shared" si="13"/>
        <v>18000</v>
      </c>
      <c r="S74" s="23">
        <f t="shared" si="14"/>
        <v>0.006</v>
      </c>
      <c r="T74" s="19">
        <f t="shared" si="1"/>
        <v>17550</v>
      </c>
      <c r="U74" s="25">
        <f t="shared" si="2"/>
        <v>0.00585</v>
      </c>
      <c r="V74" s="14">
        <f t="shared" si="3"/>
        <v>450</v>
      </c>
      <c r="W74" s="25">
        <f t="shared" si="4"/>
        <v>0.024999999999999994</v>
      </c>
      <c r="X74" s="14">
        <f>K74*1.3/100</f>
        <v>39000</v>
      </c>
      <c r="Y74" s="23">
        <f t="shared" si="15"/>
        <v>0.013</v>
      </c>
      <c r="Z74" s="19">
        <f t="shared" si="5"/>
        <v>31200</v>
      </c>
      <c r="AA74" s="25">
        <f t="shared" si="6"/>
        <v>0.0104</v>
      </c>
      <c r="AB74" s="14">
        <f t="shared" si="7"/>
        <v>7800</v>
      </c>
      <c r="AC74" s="25">
        <f t="shared" si="8"/>
        <v>0.2</v>
      </c>
      <c r="AD74" s="74"/>
      <c r="AE74" s="5"/>
    </row>
    <row r="75" spans="1:31" ht="15.75">
      <c r="A75" s="45"/>
      <c r="B75" s="14"/>
      <c r="C75" s="14"/>
      <c r="E75" s="15"/>
      <c r="F75" s="15"/>
      <c r="G75" s="32"/>
      <c r="H75" s="14"/>
      <c r="I75" s="3"/>
      <c r="J75" s="103"/>
      <c r="K75" s="16"/>
      <c r="L75" s="3"/>
      <c r="M75" s="103"/>
      <c r="N75" s="44"/>
      <c r="O75" s="18"/>
      <c r="P75" s="16"/>
      <c r="Q75" s="18"/>
      <c r="R75" s="41"/>
      <c r="S75" s="41"/>
      <c r="T75" s="19"/>
      <c r="U75" s="25"/>
      <c r="V75" s="14"/>
      <c r="W75" s="25"/>
      <c r="X75" s="41"/>
      <c r="Y75" s="41"/>
      <c r="Z75" s="19"/>
      <c r="AA75" s="25"/>
      <c r="AB75" s="89" t="s">
        <v>51</v>
      </c>
      <c r="AC75" s="90">
        <f>(AC64+AC66+AC68+AC70+AC72+AC74)/6</f>
        <v>0.3513799881849411</v>
      </c>
      <c r="AD75" s="74"/>
      <c r="AE75" s="5"/>
    </row>
    <row r="76" spans="1:31" ht="15.75">
      <c r="A76" s="45"/>
      <c r="B76" s="14"/>
      <c r="C76" s="14"/>
      <c r="E76" s="15"/>
      <c r="F76" s="42"/>
      <c r="G76" s="42"/>
      <c r="H76" s="45"/>
      <c r="I76" s="14"/>
      <c r="J76" s="20"/>
      <c r="K76" s="14"/>
      <c r="L76" s="14"/>
      <c r="M76" s="62"/>
      <c r="N76" s="18"/>
      <c r="O76" s="75"/>
      <c r="P76" s="14"/>
      <c r="Q76" s="41"/>
      <c r="R76" s="41"/>
      <c r="S76" s="41"/>
      <c r="T76" s="45"/>
      <c r="U76" s="41"/>
      <c r="V76" s="37"/>
      <c r="W76" s="41"/>
      <c r="X76" s="41"/>
      <c r="Y76" s="41"/>
      <c r="Z76" s="63"/>
      <c r="AA76" s="18"/>
      <c r="AB76" s="89"/>
      <c r="AC76" s="90"/>
      <c r="AD76" s="74">
        <v>35.14</v>
      </c>
      <c r="AE76" s="5"/>
    </row>
    <row r="77" spans="1:31" ht="15.75">
      <c r="A77" s="45"/>
      <c r="B77" s="14"/>
      <c r="C77" s="14"/>
      <c r="E77" s="15"/>
      <c r="F77" s="15"/>
      <c r="G77" s="15"/>
      <c r="H77" s="45"/>
      <c r="I77" s="14"/>
      <c r="J77" s="3"/>
      <c r="K77" s="14"/>
      <c r="L77" s="14"/>
      <c r="M77" s="55"/>
      <c r="N77" s="14"/>
      <c r="O77" s="17"/>
      <c r="P77" s="14"/>
      <c r="Q77" s="45"/>
      <c r="R77" s="45"/>
      <c r="S77" s="45"/>
      <c r="T77" s="45"/>
      <c r="U77" s="45"/>
      <c r="V77" s="37"/>
      <c r="W77" s="45"/>
      <c r="X77" s="45"/>
      <c r="Y77" s="45"/>
      <c r="Z77" s="63"/>
      <c r="AA77" s="14"/>
      <c r="AB77" s="45"/>
      <c r="AC77" s="45"/>
      <c r="AD77" s="74"/>
      <c r="AE77" s="5"/>
    </row>
    <row r="78" spans="1:31" ht="15.75">
      <c r="A78" s="45"/>
      <c r="B78" s="14"/>
      <c r="C78" s="14"/>
      <c r="E78" s="15"/>
      <c r="F78" s="15"/>
      <c r="G78" s="15"/>
      <c r="H78" s="45"/>
      <c r="I78" s="14"/>
      <c r="J78" s="3"/>
      <c r="K78" s="14"/>
      <c r="L78" s="14"/>
      <c r="M78" s="55"/>
      <c r="N78" s="14"/>
      <c r="O78" s="17"/>
      <c r="P78" s="14"/>
      <c r="Q78" s="45"/>
      <c r="R78" s="45"/>
      <c r="S78" s="45"/>
      <c r="T78" s="45"/>
      <c r="U78" s="45"/>
      <c r="V78" s="37"/>
      <c r="W78" s="45"/>
      <c r="X78" s="45"/>
      <c r="Y78" s="45"/>
      <c r="Z78" s="63"/>
      <c r="AA78" s="14"/>
      <c r="AB78" s="45"/>
      <c r="AC78" s="45"/>
      <c r="AD78" s="74"/>
      <c r="AE78" s="5"/>
    </row>
    <row r="79" spans="3:36" ht="15.75">
      <c r="C79" s="14"/>
      <c r="D79" s="14"/>
      <c r="E79" s="15"/>
      <c r="F79" s="15"/>
      <c r="G79" s="15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E79" s="76"/>
      <c r="AJ79" s="2"/>
    </row>
    <row r="80" spans="2:36" s="108" customFormat="1" ht="23.25">
      <c r="B80" s="98"/>
      <c r="C80" s="114" t="s">
        <v>20</v>
      </c>
      <c r="D80" s="114"/>
      <c r="E80" s="117"/>
      <c r="F80" s="110"/>
      <c r="G80" s="110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2"/>
      <c r="AE80" s="109"/>
      <c r="AF80" s="109"/>
      <c r="AG80" s="109"/>
      <c r="AH80" s="109"/>
      <c r="AI80" s="109"/>
      <c r="AJ80" s="111"/>
    </row>
    <row r="81" spans="2:53" s="108" customFormat="1" ht="93.75">
      <c r="B81" s="98"/>
      <c r="C81" s="115" t="s">
        <v>9</v>
      </c>
      <c r="D81" s="115" t="s">
        <v>10</v>
      </c>
      <c r="E81" s="117"/>
      <c r="F81" s="110"/>
      <c r="G81" s="119" t="s">
        <v>54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1"/>
      <c r="T81" s="111"/>
      <c r="U81" s="111"/>
      <c r="V81" s="111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</row>
    <row r="82" spans="1:53" s="108" customFormat="1" ht="23.25">
      <c r="A82" s="110"/>
      <c r="B82" s="99"/>
      <c r="C82" s="116" t="s">
        <v>11</v>
      </c>
      <c r="D82" s="116">
        <v>1</v>
      </c>
      <c r="E82" s="117"/>
      <c r="F82" s="110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1"/>
      <c r="T82" s="111"/>
      <c r="U82" s="111"/>
      <c r="V82" s="111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</row>
    <row r="83" spans="1:53" s="108" customFormat="1" ht="23.25">
      <c r="A83" s="110"/>
      <c r="B83" s="99"/>
      <c r="C83" s="116" t="s">
        <v>14</v>
      </c>
      <c r="D83" s="116">
        <v>0.8</v>
      </c>
      <c r="E83" s="117"/>
      <c r="F83" s="118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1"/>
      <c r="T83" s="111"/>
      <c r="U83" s="111"/>
      <c r="V83" s="111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</row>
    <row r="84" spans="1:53" s="108" customFormat="1" ht="23.25">
      <c r="A84" s="110"/>
      <c r="B84" s="99"/>
      <c r="C84" s="116" t="s">
        <v>13</v>
      </c>
      <c r="D84" s="116">
        <v>0.7</v>
      </c>
      <c r="E84" s="117"/>
      <c r="F84" s="110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1"/>
      <c r="T84" s="111"/>
      <c r="U84" s="111"/>
      <c r="V84" s="111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</row>
    <row r="85" spans="1:53" s="108" customFormat="1" ht="23.25">
      <c r="A85" s="110"/>
      <c r="B85" s="99"/>
      <c r="C85" s="116" t="s">
        <v>12</v>
      </c>
      <c r="D85" s="116">
        <v>0.55</v>
      </c>
      <c r="E85" s="117"/>
      <c r="F85" s="110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1"/>
      <c r="T85" s="111"/>
      <c r="U85" s="111"/>
      <c r="V85" s="111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</row>
    <row r="86" spans="2:53" s="108" customFormat="1" ht="15.75">
      <c r="B86" s="98"/>
      <c r="C86" s="100"/>
      <c r="D86" s="100"/>
      <c r="E86" s="99"/>
      <c r="F86" s="110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1"/>
      <c r="T86" s="111"/>
      <c r="U86" s="111"/>
      <c r="V86" s="111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</row>
    <row r="87" spans="7:53" ht="15.75" customHeight="1"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2"/>
      <c r="T87" s="2"/>
      <c r="U87" s="2"/>
      <c r="V87" s="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</row>
    <row r="88" spans="7:53" ht="15.75" customHeight="1"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2"/>
      <c r="T88" s="2"/>
      <c r="U88" s="2"/>
      <c r="V88" s="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</row>
    <row r="89" spans="4:53" ht="33" customHeight="1">
      <c r="D89" s="45"/>
      <c r="E89" s="45"/>
      <c r="F89" s="45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45"/>
      <c r="T89" s="45"/>
      <c r="U89" s="45"/>
      <c r="V89" s="45"/>
      <c r="W89" s="93"/>
      <c r="X89" s="93"/>
      <c r="Y89" s="93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</row>
    <row r="90" spans="3:53" ht="15.7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93"/>
      <c r="X90" s="93"/>
      <c r="Y90" s="93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</row>
    <row r="91" spans="3:53" ht="15.7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93"/>
      <c r="X91" s="93"/>
      <c r="Y91" s="93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</row>
    <row r="92" spans="3:53" ht="15.7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93"/>
      <c r="X92" s="93"/>
      <c r="Y92" s="93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</row>
    <row r="93" spans="3:53" s="1" customFormat="1" ht="15.75" customHeight="1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93"/>
      <c r="X93" s="93"/>
      <c r="Y93" s="93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</row>
    <row r="94" spans="3:53" s="1" customFormat="1" ht="15.75" customHeight="1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93"/>
      <c r="X94" s="93"/>
      <c r="Y94" s="93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</row>
    <row r="95" spans="3:53" s="1" customFormat="1" ht="15.75" customHeight="1">
      <c r="C95" s="61"/>
      <c r="D95" s="61"/>
      <c r="E95" s="61"/>
      <c r="F95" s="61"/>
      <c r="G95" s="61"/>
      <c r="H95" s="61"/>
      <c r="I95" s="61"/>
      <c r="J95" s="61"/>
      <c r="K95" s="61"/>
      <c r="L95" s="94"/>
      <c r="M95" s="94"/>
      <c r="N95" s="61"/>
      <c r="O95" s="61"/>
      <c r="P95" s="61"/>
      <c r="Q95" s="61"/>
      <c r="R95" s="61"/>
      <c r="S95" s="61"/>
      <c r="T95" s="61"/>
      <c r="U95" s="61"/>
      <c r="V95" s="61"/>
      <c r="W95" s="93"/>
      <c r="X95" s="93"/>
      <c r="Y95" s="93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</row>
    <row r="96" spans="3:53" s="1" customFormat="1" ht="15.75">
      <c r="C96" s="61"/>
      <c r="D96" s="95"/>
      <c r="E96" s="14"/>
      <c r="F96" s="96"/>
      <c r="G96" s="96"/>
      <c r="H96" s="14"/>
      <c r="I96" s="14"/>
      <c r="J96" s="14"/>
      <c r="K96" s="14"/>
      <c r="L96" s="97"/>
      <c r="M96" s="97"/>
      <c r="N96" s="14"/>
      <c r="O96" s="14"/>
      <c r="P96" s="14"/>
      <c r="Q96" s="14"/>
      <c r="R96" s="14"/>
      <c r="S96" s="14"/>
      <c r="T96" s="14"/>
      <c r="U96" s="14"/>
      <c r="V96" s="14"/>
      <c r="W96" s="93"/>
      <c r="X96" s="93"/>
      <c r="Y96" s="93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</row>
    <row r="97" spans="3:53" s="1" customFormat="1" ht="15.75">
      <c r="C97" s="61"/>
      <c r="D97" s="95"/>
      <c r="E97" s="14"/>
      <c r="F97" s="96"/>
      <c r="G97" s="96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93"/>
      <c r="X97" s="93"/>
      <c r="Y97" s="93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</row>
    <row r="98" spans="3:53" s="1" customFormat="1" ht="15.75">
      <c r="C98" s="61"/>
      <c r="D98" s="95"/>
      <c r="E98" s="14"/>
      <c r="F98" s="96"/>
      <c r="G98" s="96"/>
      <c r="H98" s="14"/>
      <c r="I98" s="14"/>
      <c r="J98" s="14"/>
      <c r="K98" s="14"/>
      <c r="L98" s="37"/>
      <c r="M98" s="37"/>
      <c r="N98" s="14"/>
      <c r="O98" s="14"/>
      <c r="P98" s="14"/>
      <c r="Q98" s="14"/>
      <c r="R98" s="14"/>
      <c r="S98" s="14"/>
      <c r="T98" s="14"/>
      <c r="U98" s="14"/>
      <c r="V98" s="14"/>
      <c r="W98" s="93"/>
      <c r="X98" s="93"/>
      <c r="Y98" s="93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</row>
    <row r="99" spans="3:53" s="1" customFormat="1" ht="15.75">
      <c r="C99" s="61"/>
      <c r="D99" s="6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93"/>
      <c r="X99" s="93"/>
      <c r="Y99" s="93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</row>
    <row r="100" spans="3:53" s="1" customFormat="1" ht="15.75">
      <c r="C100" s="61"/>
      <c r="D100" s="6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93"/>
      <c r="X100" s="93"/>
      <c r="Y100" s="93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</row>
    <row r="101" spans="3:53" s="1" customFormat="1" ht="15.75">
      <c r="C101" s="61"/>
      <c r="D101" s="6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93"/>
      <c r="X101" s="93"/>
      <c r="Y101" s="93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</row>
    <row r="102" spans="3:53" s="1" customFormat="1" ht="15.75">
      <c r="C102" s="61"/>
      <c r="D102" s="61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93"/>
      <c r="X102" s="93"/>
      <c r="Y102" s="93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</row>
    <row r="103" spans="3:53" s="1" customFormat="1" ht="15.75">
      <c r="C103" s="61"/>
      <c r="D103" s="61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93"/>
      <c r="X103" s="93"/>
      <c r="Y103" s="93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</row>
    <row r="104" spans="3:53" s="1" customFormat="1" ht="15.75">
      <c r="C104" s="61"/>
      <c r="D104" s="61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93"/>
      <c r="X104" s="93"/>
      <c r="Y104" s="93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</row>
    <row r="105" spans="3:53" s="1" customFormat="1" ht="15.75">
      <c r="C105" s="61"/>
      <c r="D105" s="61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93"/>
      <c r="X105" s="93"/>
      <c r="Y105" s="93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</row>
    <row r="106" spans="3:53" s="1" customFormat="1" ht="15.75">
      <c r="C106" s="61"/>
      <c r="D106" s="61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93"/>
      <c r="X106" s="93"/>
      <c r="Y106" s="93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</row>
    <row r="107" spans="3:53" s="1" customFormat="1" ht="15.75">
      <c r="C107" s="61"/>
      <c r="D107" s="61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93"/>
      <c r="X107" s="93"/>
      <c r="Y107" s="93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</row>
    <row r="108" spans="3:53" s="1" customFormat="1" ht="15.75">
      <c r="C108" s="61"/>
      <c r="D108" s="61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93"/>
      <c r="X108" s="93"/>
      <c r="Y108" s="93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</row>
    <row r="109" spans="3:53" s="1" customFormat="1" ht="15.75">
      <c r="C109" s="61"/>
      <c r="D109" s="61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93"/>
      <c r="X109" s="93"/>
      <c r="Y109" s="93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</row>
    <row r="110" spans="3:53" s="1" customFormat="1" ht="15.75">
      <c r="C110" s="61"/>
      <c r="D110" s="61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93"/>
      <c r="X110" s="93"/>
      <c r="Y110" s="93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</row>
    <row r="111" spans="3:53" s="1" customFormat="1" ht="15.75">
      <c r="C111" s="61"/>
      <c r="D111" s="61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93"/>
      <c r="X111" s="93"/>
      <c r="Y111" s="93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</row>
    <row r="112" spans="3:53" s="1" customFormat="1" ht="15.75">
      <c r="C112" s="61"/>
      <c r="D112" s="61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93"/>
      <c r="X112" s="93"/>
      <c r="Y112" s="93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</row>
    <row r="113" spans="3:53" s="1" customFormat="1" ht="15.75">
      <c r="C113" s="61"/>
      <c r="D113" s="61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93"/>
      <c r="X113" s="93"/>
      <c r="Y113" s="93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</row>
    <row r="114" spans="3:53" s="1" customFormat="1" ht="15.75">
      <c r="C114" s="61"/>
      <c r="D114" s="61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93"/>
      <c r="X114" s="93"/>
      <c r="Y114" s="93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</row>
    <row r="115" spans="3:53" s="1" customFormat="1" ht="15.75">
      <c r="C115" s="61"/>
      <c r="D115" s="61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93"/>
      <c r="X115" s="93"/>
      <c r="Y115" s="93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</row>
    <row r="116" spans="5:53" s="1" customFormat="1" ht="15.7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</row>
    <row r="117" spans="5:53" s="1" customFormat="1" ht="15.75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</row>
    <row r="118" spans="5:53" s="1" customFormat="1" ht="15.75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</row>
    <row r="119" spans="5:53" s="1" customFormat="1" ht="15.75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</row>
    <row r="120" spans="5:53" s="1" customFormat="1" ht="15.75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</row>
    <row r="121" spans="5:53" s="1" customFormat="1" ht="15.75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</row>
    <row r="122" spans="23:53" s="1" customFormat="1" ht="15.75" customHeight="1"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</row>
    <row r="123" spans="23:53" ht="15.75" customHeight="1"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</row>
    <row r="124" spans="23:53" ht="15.75" customHeight="1"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</row>
    <row r="125" spans="23:53" ht="15.75" customHeight="1"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</row>
    <row r="126" spans="23:53" ht="15.75" customHeight="1"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</row>
    <row r="127" spans="23:53" ht="15.75" customHeight="1"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</row>
    <row r="128" spans="23:53" ht="15.75" customHeight="1"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</row>
    <row r="129" spans="23:53" ht="15.75" customHeight="1"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</row>
  </sheetData>
  <sheetProtection/>
  <mergeCells count="24">
    <mergeCell ref="G81:R89"/>
    <mergeCell ref="C6:G6"/>
    <mergeCell ref="K6:M6"/>
    <mergeCell ref="H6:J6"/>
    <mergeCell ref="AC5:AH5"/>
    <mergeCell ref="X6:AC6"/>
    <mergeCell ref="AC19:AC20"/>
    <mergeCell ref="AI5:AL5"/>
    <mergeCell ref="AN4:AO4"/>
    <mergeCell ref="F96:F98"/>
    <mergeCell ref="G96:G98"/>
    <mergeCell ref="L95:M95"/>
    <mergeCell ref="R6:W6"/>
    <mergeCell ref="V19:V20"/>
    <mergeCell ref="W19:W20"/>
    <mergeCell ref="AB19:AB20"/>
    <mergeCell ref="AB75:AB76"/>
    <mergeCell ref="AC75:AC76"/>
    <mergeCell ref="AB33:AB34"/>
    <mergeCell ref="AC33:AC34"/>
    <mergeCell ref="AB47:AB48"/>
    <mergeCell ref="AC47:AC48"/>
    <mergeCell ref="AB61:AB62"/>
    <mergeCell ref="AC61:AC6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2014-06-23T07:26:59Z</dcterms:modified>
  <cp:category/>
  <cp:version/>
  <cp:contentType/>
  <cp:contentStatus/>
</cp:coreProperties>
</file>