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45" windowWidth="11775" windowHeight="10560" activeTab="2"/>
  </bookViews>
  <sheets>
    <sheet name="2" sheetId="1" r:id="rId1"/>
    <sheet name="3" sheetId="2" r:id="rId2"/>
    <sheet name="подсчет" sheetId="3" r:id="rId3"/>
  </sheets>
  <calcPr calcId="145621"/>
</workbook>
</file>

<file path=xl/calcChain.xml><?xml version="1.0" encoding="utf-8"?>
<calcChain xmlns="http://schemas.openxmlformats.org/spreadsheetml/2006/main">
  <c r="A5" i="3" l="1"/>
  <c r="A6" i="3"/>
  <c r="A7" i="3"/>
  <c r="A8" i="3"/>
  <c r="P32" i="3"/>
  <c r="P31" i="3"/>
  <c r="P30" i="3"/>
  <c r="O32" i="3" s="1"/>
  <c r="P29" i="3"/>
  <c r="P28" i="3"/>
  <c r="P27" i="3"/>
  <c r="P26" i="3"/>
  <c r="P25" i="3"/>
  <c r="P24" i="3"/>
  <c r="P23" i="3"/>
  <c r="P22" i="3"/>
  <c r="P21" i="3"/>
  <c r="P20" i="3"/>
  <c r="O29" i="3" s="1"/>
  <c r="P19" i="3"/>
  <c r="P18" i="3"/>
  <c r="P17" i="3"/>
  <c r="P16" i="3"/>
  <c r="P15" i="3"/>
  <c r="P14" i="3"/>
  <c r="P13" i="3"/>
  <c r="P12" i="3"/>
  <c r="P11" i="3"/>
  <c r="O19" i="3" s="1"/>
  <c r="P10" i="3"/>
  <c r="P9" i="3"/>
  <c r="P8" i="3"/>
  <c r="P7" i="3"/>
  <c r="P6" i="3"/>
  <c r="P5" i="3"/>
  <c r="O10" i="3" s="1"/>
  <c r="G12" i="1"/>
  <c r="I31" i="3"/>
  <c r="I32" i="3"/>
  <c r="I30" i="3"/>
  <c r="I21" i="3"/>
  <c r="I22" i="3"/>
  <c r="I23" i="3"/>
  <c r="I24" i="3"/>
  <c r="I25" i="3"/>
  <c r="I26" i="3"/>
  <c r="I27" i="3"/>
  <c r="I28" i="3"/>
  <c r="I29" i="3"/>
  <c r="I20" i="3"/>
  <c r="I12" i="3"/>
  <c r="I13" i="3"/>
  <c r="I14" i="3"/>
  <c r="I15" i="3"/>
  <c r="I16" i="3"/>
  <c r="I17" i="3"/>
  <c r="I18" i="3"/>
  <c r="I19" i="3"/>
  <c r="I11" i="3"/>
  <c r="I7" i="3"/>
  <c r="I8" i="3"/>
  <c r="I9" i="3"/>
  <c r="I6" i="3"/>
  <c r="I10" i="3"/>
  <c r="I5" i="3"/>
  <c r="A6" i="2"/>
  <c r="T6" i="3" s="1"/>
  <c r="A7" i="2"/>
  <c r="G29" i="2" s="1"/>
  <c r="F29" i="2" s="1"/>
  <c r="A8" i="2"/>
  <c r="G32" i="2" s="1"/>
  <c r="F32" i="2" s="1"/>
  <c r="A5" i="2"/>
  <c r="T5" i="3" s="1"/>
  <c r="G11" i="2"/>
  <c r="F11" i="2" s="1"/>
  <c r="G30" i="2"/>
  <c r="F30" i="2" s="1"/>
  <c r="G28" i="2"/>
  <c r="F28" i="2" s="1"/>
  <c r="G26" i="2"/>
  <c r="F26" i="2" s="1"/>
  <c r="G24" i="2"/>
  <c r="F24" i="2" s="1"/>
  <c r="G22" i="2"/>
  <c r="F22" i="2" s="1"/>
  <c r="G20" i="2"/>
  <c r="F20" i="2" s="1"/>
  <c r="G19" i="2"/>
  <c r="F19" i="2" s="1"/>
  <c r="G17" i="2"/>
  <c r="F17" i="2" s="1"/>
  <c r="G15" i="2"/>
  <c r="F15" i="2" s="1"/>
  <c r="G13" i="2"/>
  <c r="F13" i="2" s="1"/>
  <c r="G10" i="2"/>
  <c r="F10" i="2" s="1"/>
  <c r="G9" i="2"/>
  <c r="F9" i="2" s="1"/>
  <c r="G8" i="2"/>
  <c r="F8" i="2" s="1"/>
  <c r="G7" i="2"/>
  <c r="F7" i="2" s="1"/>
  <c r="G6" i="2"/>
  <c r="F6" i="2" s="1"/>
  <c r="G5" i="2"/>
  <c r="F5" i="2" s="1"/>
  <c r="G32" i="1"/>
  <c r="F32" i="1" s="1"/>
  <c r="G31" i="1"/>
  <c r="F31" i="1" s="1"/>
  <c r="G30" i="1"/>
  <c r="F30" i="1" s="1"/>
  <c r="C8" i="1" s="1"/>
  <c r="G29" i="1"/>
  <c r="F29" i="1" s="1"/>
  <c r="G28" i="1"/>
  <c r="F28" i="1" s="1"/>
  <c r="G27" i="1"/>
  <c r="F27" i="1" s="1"/>
  <c r="G26" i="1"/>
  <c r="F26" i="1" s="1"/>
  <c r="G25" i="1"/>
  <c r="F25" i="1" s="1"/>
  <c r="G24" i="1"/>
  <c r="F24" i="1" s="1"/>
  <c r="G23" i="1"/>
  <c r="F23" i="1" s="1"/>
  <c r="G22" i="1"/>
  <c r="F22" i="1" s="1"/>
  <c r="G21" i="1"/>
  <c r="F21" i="1" s="1"/>
  <c r="G20" i="1"/>
  <c r="F20" i="1" s="1"/>
  <c r="C7" i="1" s="1"/>
  <c r="B7" i="2" s="1"/>
  <c r="G19" i="1"/>
  <c r="F19" i="1" s="1"/>
  <c r="G18" i="1"/>
  <c r="F18" i="1" s="1"/>
  <c r="G17" i="1"/>
  <c r="F17" i="1" s="1"/>
  <c r="G16" i="1"/>
  <c r="F16" i="1" s="1"/>
  <c r="G15" i="1"/>
  <c r="F15" i="1" s="1"/>
  <c r="G14" i="1"/>
  <c r="F14" i="1" s="1"/>
  <c r="G13" i="1"/>
  <c r="F13" i="1" s="1"/>
  <c r="F12" i="1"/>
  <c r="G11" i="1"/>
  <c r="F11" i="1" s="1"/>
  <c r="C6" i="1" s="1"/>
  <c r="G10" i="1"/>
  <c r="F10" i="1" s="1"/>
  <c r="G9" i="1"/>
  <c r="F9" i="1" s="1"/>
  <c r="G8" i="1"/>
  <c r="F8" i="1" s="1"/>
  <c r="G7" i="1"/>
  <c r="F7" i="1" s="1"/>
  <c r="G6" i="1"/>
  <c r="F6" i="1" s="1"/>
  <c r="G5" i="1"/>
  <c r="F5" i="1" s="1"/>
  <c r="C5" i="1" s="1"/>
  <c r="B5" i="2" s="1"/>
  <c r="N10" i="3" l="1"/>
  <c r="Q10" i="3" s="1"/>
  <c r="N19" i="3"/>
  <c r="Q19" i="3" s="1"/>
  <c r="N29" i="3"/>
  <c r="Q29" i="3" s="1"/>
  <c r="N32" i="3"/>
  <c r="Q32" i="3" s="1"/>
  <c r="O5" i="3"/>
  <c r="N5" i="3" s="1"/>
  <c r="O6" i="3"/>
  <c r="O7" i="3"/>
  <c r="O8" i="3"/>
  <c r="O9" i="3"/>
  <c r="O11" i="3"/>
  <c r="N11" i="3" s="1"/>
  <c r="O12" i="3"/>
  <c r="O13" i="3"/>
  <c r="O14" i="3"/>
  <c r="O15" i="3"/>
  <c r="O16" i="3"/>
  <c r="O17" i="3"/>
  <c r="O18" i="3"/>
  <c r="O20" i="3"/>
  <c r="N20" i="3" s="1"/>
  <c r="O21" i="3"/>
  <c r="O22" i="3"/>
  <c r="N22" i="3" s="1"/>
  <c r="Q22" i="3" s="1"/>
  <c r="O23" i="3"/>
  <c r="O24" i="3"/>
  <c r="N24" i="3" s="1"/>
  <c r="Q24" i="3" s="1"/>
  <c r="O25" i="3"/>
  <c r="O26" i="3"/>
  <c r="N26" i="3" s="1"/>
  <c r="Q26" i="3" s="1"/>
  <c r="O27" i="3"/>
  <c r="O28" i="3"/>
  <c r="N28" i="3" s="1"/>
  <c r="O30" i="3"/>
  <c r="N30" i="3" s="1"/>
  <c r="O31" i="3"/>
  <c r="G12" i="2"/>
  <c r="F12" i="2" s="1"/>
  <c r="C6" i="2" s="1"/>
  <c r="G14" i="2"/>
  <c r="F14" i="2" s="1"/>
  <c r="G16" i="2"/>
  <c r="F16" i="2" s="1"/>
  <c r="G18" i="2"/>
  <c r="F18" i="2" s="1"/>
  <c r="G31" i="2"/>
  <c r="F31" i="2" s="1"/>
  <c r="B6" i="2"/>
  <c r="B8" i="2"/>
  <c r="T7" i="3"/>
  <c r="G21" i="2"/>
  <c r="F21" i="2" s="1"/>
  <c r="G23" i="2"/>
  <c r="F23" i="2" s="1"/>
  <c r="G25" i="2"/>
  <c r="F25" i="2" s="1"/>
  <c r="G27" i="2"/>
  <c r="F27" i="2" s="1"/>
  <c r="T8" i="3"/>
  <c r="Q20" i="3"/>
  <c r="Q28" i="3"/>
  <c r="Q30" i="3"/>
  <c r="Q11" i="3"/>
  <c r="C5" i="2"/>
  <c r="H11" i="3"/>
  <c r="G11" i="3" s="1"/>
  <c r="H18" i="3"/>
  <c r="G18" i="3" s="1"/>
  <c r="J18" i="3" s="1"/>
  <c r="H21" i="3"/>
  <c r="G21" i="3" s="1"/>
  <c r="J21" i="3" s="1"/>
  <c r="H23" i="3"/>
  <c r="G23" i="3" s="1"/>
  <c r="H25" i="3"/>
  <c r="G25" i="3" s="1"/>
  <c r="J25" i="3" s="1"/>
  <c r="H27" i="3"/>
  <c r="G27" i="3" s="1"/>
  <c r="J27" i="3" s="1"/>
  <c r="H29" i="3"/>
  <c r="G29" i="3" s="1"/>
  <c r="J29" i="3" s="1"/>
  <c r="H31" i="3"/>
  <c r="G31" i="3" s="1"/>
  <c r="J31" i="3" s="1"/>
  <c r="H12" i="3"/>
  <c r="G12" i="3" s="1"/>
  <c r="J12" i="3" s="1"/>
  <c r="H13" i="3"/>
  <c r="G13" i="3" s="1"/>
  <c r="J13" i="3" s="1"/>
  <c r="H14" i="3"/>
  <c r="G14" i="3" s="1"/>
  <c r="J14" i="3" s="1"/>
  <c r="H15" i="3"/>
  <c r="G15" i="3" s="1"/>
  <c r="J15" i="3" s="1"/>
  <c r="H16" i="3"/>
  <c r="G16" i="3" s="1"/>
  <c r="J16" i="3" s="1"/>
  <c r="H17" i="3"/>
  <c r="G17" i="3" s="1"/>
  <c r="J17" i="3" s="1"/>
  <c r="H19" i="3"/>
  <c r="G19" i="3" s="1"/>
  <c r="J19" i="3" s="1"/>
  <c r="H20" i="3"/>
  <c r="G20" i="3" s="1"/>
  <c r="H22" i="3"/>
  <c r="G22" i="3" s="1"/>
  <c r="J22" i="3" s="1"/>
  <c r="H24" i="3"/>
  <c r="G24" i="3" s="1"/>
  <c r="J24" i="3" s="1"/>
  <c r="H26" i="3"/>
  <c r="G26" i="3" s="1"/>
  <c r="J26" i="3" s="1"/>
  <c r="H28" i="3"/>
  <c r="G28" i="3" s="1"/>
  <c r="J28" i="3" s="1"/>
  <c r="H30" i="3"/>
  <c r="G30" i="3" s="1"/>
  <c r="H32" i="3"/>
  <c r="G32" i="3" s="1"/>
  <c r="J32" i="3" s="1"/>
  <c r="B15" i="3" l="1"/>
  <c r="B13" i="3"/>
  <c r="N31" i="3"/>
  <c r="Q31" i="3" s="1"/>
  <c r="C8" i="3" s="1"/>
  <c r="N17" i="3"/>
  <c r="Q17" i="3" s="1"/>
  <c r="N15" i="3"/>
  <c r="Q15" i="3" s="1"/>
  <c r="N13" i="3"/>
  <c r="Q13" i="3" s="1"/>
  <c r="N8" i="3"/>
  <c r="Q8" i="3" s="1"/>
  <c r="N6" i="3"/>
  <c r="Q6" i="3" s="1"/>
  <c r="N27" i="3"/>
  <c r="Q27" i="3" s="1"/>
  <c r="N25" i="3"/>
  <c r="Q25" i="3" s="1"/>
  <c r="N23" i="3"/>
  <c r="Q23" i="3" s="1"/>
  <c r="N21" i="3"/>
  <c r="N18" i="3"/>
  <c r="Q18" i="3" s="1"/>
  <c r="N16" i="3"/>
  <c r="Q16" i="3" s="1"/>
  <c r="N14" i="3"/>
  <c r="Q14" i="3" s="1"/>
  <c r="N12" i="3"/>
  <c r="N9" i="3"/>
  <c r="Q9" i="3" s="1"/>
  <c r="N7" i="3"/>
  <c r="Q7" i="3" s="1"/>
  <c r="Q5" i="3"/>
  <c r="C7" i="2"/>
  <c r="C8" i="2"/>
  <c r="J20" i="3"/>
  <c r="B14" i="3"/>
  <c r="J30" i="3"/>
  <c r="C15" i="3" s="1"/>
  <c r="J23" i="3"/>
  <c r="J11" i="3"/>
  <c r="B6" i="3" l="1"/>
  <c r="B7" i="3"/>
  <c r="B8" i="3"/>
  <c r="C14" i="3"/>
  <c r="B5" i="3"/>
  <c r="Q12" i="3"/>
  <c r="C6" i="3" s="1"/>
  <c r="Q21" i="3"/>
  <c r="C7" i="3" s="1"/>
  <c r="C5" i="3"/>
  <c r="C13" i="3"/>
  <c r="H6" i="3" l="1"/>
  <c r="G6" i="3" s="1"/>
  <c r="J6" i="3" s="1"/>
  <c r="H9" i="3" l="1"/>
  <c r="G9" i="3" s="1"/>
  <c r="J9" i="3" s="1"/>
  <c r="H8" i="3"/>
  <c r="G8" i="3" s="1"/>
  <c r="J8" i="3" s="1"/>
  <c r="H5" i="3"/>
  <c r="G5" i="3" s="1"/>
  <c r="H10" i="3"/>
  <c r="G10" i="3" s="1"/>
  <c r="J10" i="3" s="1"/>
  <c r="H7" i="3"/>
  <c r="G7" i="3" s="1"/>
  <c r="J7" i="3" s="1"/>
  <c r="B12" i="3" l="1"/>
  <c r="J5" i="3"/>
  <c r="C12" i="3" s="1"/>
</calcChain>
</file>

<file path=xl/comments1.xml><?xml version="1.0" encoding="utf-8"?>
<comments xmlns="http://schemas.openxmlformats.org/spreadsheetml/2006/main">
  <authors>
    <author>Pasha</author>
  </authors>
  <commentList>
    <comment ref="K5" authorId="0">
      <text>
        <r>
          <rPr>
            <sz val="9"/>
            <color indexed="81"/>
            <rFont val="Tahoma"/>
            <family val="2"/>
            <charset val="204"/>
          </rPr>
          <t>сюда возвращается количество метров из столбцов "</t>
        </r>
        <r>
          <rPr>
            <b/>
            <sz val="9"/>
            <color indexed="81"/>
            <rFont val="Tahoma"/>
            <family val="2"/>
            <charset val="204"/>
          </rPr>
          <t>потребитель</t>
        </r>
        <r>
          <rPr>
            <sz val="9"/>
            <color indexed="81"/>
            <rFont val="Tahoma"/>
            <family val="2"/>
            <charset val="204"/>
          </rPr>
          <t xml:space="preserve">" с каждого дня с сохранением диаметров и толщин для </t>
        </r>
        <r>
          <rPr>
            <sz val="11"/>
            <color indexed="81"/>
            <rFont val="Tahoma"/>
            <family val="2"/>
            <charset val="204"/>
          </rPr>
          <t>НЕ</t>
        </r>
        <r>
          <rPr>
            <sz val="9"/>
            <color indexed="81"/>
            <rFont val="Tahoma"/>
            <family val="2"/>
            <charset val="204"/>
          </rPr>
          <t xml:space="preserve"> "</t>
        </r>
        <r>
          <rPr>
            <b/>
            <sz val="9"/>
            <color indexed="81"/>
            <rFont val="Tahoma"/>
            <family val="2"/>
            <charset val="204"/>
          </rPr>
          <t>изр</t>
        </r>
        <r>
          <rPr>
            <sz val="9"/>
            <color indexed="81"/>
            <rFont val="Tahoma"/>
            <family val="2"/>
            <charset val="204"/>
          </rPr>
          <t>". 
Метражи с одинаковыми диаметрами суммируются.</t>
        </r>
      </text>
    </comment>
    <comment ref="R5" authorId="0">
      <text>
        <r>
          <rPr>
            <sz val="9"/>
            <color indexed="81"/>
            <rFont val="Tahoma"/>
            <family val="2"/>
            <charset val="204"/>
          </rPr>
          <t xml:space="preserve">
сюда возвращается количество метров из столбцов "</t>
        </r>
        <r>
          <rPr>
            <b/>
            <sz val="9"/>
            <color indexed="81"/>
            <rFont val="Tahoma"/>
            <family val="2"/>
            <charset val="204"/>
          </rPr>
          <t>потребитель</t>
        </r>
        <r>
          <rPr>
            <sz val="9"/>
            <color indexed="81"/>
            <rFont val="Tahoma"/>
            <family val="2"/>
            <charset val="204"/>
          </rPr>
          <t>" с каждого дня с сохранением диаметров и толщин для "</t>
        </r>
        <r>
          <rPr>
            <b/>
            <sz val="9"/>
            <color indexed="81"/>
            <rFont val="Tahoma"/>
            <family val="2"/>
            <charset val="204"/>
          </rPr>
          <t>изр</t>
        </r>
        <r>
          <rPr>
            <sz val="9"/>
            <color indexed="81"/>
            <rFont val="Tahoma"/>
            <family val="2"/>
            <charset val="204"/>
          </rPr>
          <t xml:space="preserve">". 
Метражи с одинаковыми диаметрами суммируются.
</t>
        </r>
      </text>
    </comment>
  </commentList>
</comments>
</file>

<file path=xl/sharedStrings.xml><?xml version="1.0" encoding="utf-8"?>
<sst xmlns="http://schemas.openxmlformats.org/spreadsheetml/2006/main" count="55" uniqueCount="26">
  <si>
    <t>вчера</t>
  </si>
  <si>
    <t>сегодня</t>
  </si>
  <si>
    <t>завтра</t>
  </si>
  <si>
    <t>диаметр</t>
  </si>
  <si>
    <t>склад, кг</t>
  </si>
  <si>
    <t>остаток</t>
  </si>
  <si>
    <t>вес</t>
  </si>
  <si>
    <t>толщина</t>
  </si>
  <si>
    <t>кол-во, м</t>
  </si>
  <si>
    <t>последний заказ на</t>
  </si>
  <si>
    <t>изр</t>
  </si>
  <si>
    <t>цена материала</t>
  </si>
  <si>
    <t>кол-во</t>
  </si>
  <si>
    <t>стоимость , р</t>
  </si>
  <si>
    <t>2136, спутник</t>
  </si>
  <si>
    <t>стоимость материала</t>
  </si>
  <si>
    <t>2260, магнит</t>
  </si>
  <si>
    <t>общий вес</t>
  </si>
  <si>
    <t>подсчет</t>
  </si>
  <si>
    <t>2230, лента</t>
  </si>
  <si>
    <t>2413, прогресс</t>
  </si>
  <si>
    <t>2415, витязь</t>
  </si>
  <si>
    <t>потребитель</t>
  </si>
  <si>
    <t xml:space="preserve">расход металла для ИЗР, кг. </t>
  </si>
  <si>
    <t xml:space="preserve">расход металла для остальных, кг. </t>
  </si>
  <si>
    <t>остальные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</si>
</sst>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&quot;р.&quot;"/>
    <numFmt numFmtId="165" formatCode="#,##0&quot;р.&quot;"/>
    <numFmt numFmtId="166" formatCode="#,##0.00&quot;р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20"/>
      <color theme="1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164" fontId="0" fillId="0" borderId="0" xfId="0" applyNumberFormat="1"/>
    <xf numFmtId="0" fontId="7" fillId="0" borderId="0" xfId="1" applyFont="1"/>
    <xf numFmtId="0" fontId="0" fillId="0" borderId="0" xfId="0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0" fillId="0" borderId="8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0" fillId="0" borderId="8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4" xfId="0" applyNumberFormat="1" applyBorder="1"/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1" applyFont="1" applyAlignment="1">
      <alignment horizontal="left" vertical="center"/>
    </xf>
    <xf numFmtId="1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I4" sqref="I4"/>
    </sheetView>
  </sheetViews>
  <sheetFormatPr defaultColWidth="9.5703125" defaultRowHeight="15" x14ac:dyDescent="0.25"/>
  <cols>
    <col min="1" max="5" width="9.5703125" style="28"/>
    <col min="6" max="6" width="0" style="28" hidden="1" customWidth="1"/>
    <col min="7" max="8" width="9.5703125" style="28"/>
    <col min="9" max="9" width="24.5703125" style="28" customWidth="1"/>
    <col min="10" max="10" width="18.140625" style="28" customWidth="1"/>
    <col min="11" max="16384" width="9.5703125" style="28"/>
  </cols>
  <sheetData>
    <row r="1" spans="1:21" ht="26.25" x14ac:dyDescent="0.4">
      <c r="A1" s="25" t="s">
        <v>0</v>
      </c>
      <c r="B1" s="26">
        <v>1</v>
      </c>
      <c r="I1" s="25" t="s">
        <v>1</v>
      </c>
      <c r="J1" s="29">
        <v>2</v>
      </c>
      <c r="T1" s="25" t="s">
        <v>2</v>
      </c>
      <c r="U1" s="27">
        <v>3</v>
      </c>
    </row>
    <row r="3" spans="1:21" hidden="1" x14ac:dyDescent="0.25">
      <c r="H3" s="9"/>
    </row>
    <row r="4" spans="1:21" ht="26.25" x14ac:dyDescent="0.4">
      <c r="A4" s="1" t="s">
        <v>3</v>
      </c>
      <c r="B4" s="1" t="s">
        <v>4</v>
      </c>
      <c r="C4" s="1" t="s">
        <v>5</v>
      </c>
      <c r="E4" s="2" t="s">
        <v>3</v>
      </c>
      <c r="F4" s="2" t="s">
        <v>6</v>
      </c>
      <c r="G4" s="2" t="s">
        <v>7</v>
      </c>
      <c r="H4" s="45" t="s">
        <v>8</v>
      </c>
      <c r="I4" s="64" t="s">
        <v>22</v>
      </c>
      <c r="L4" s="3" t="s">
        <v>9</v>
      </c>
      <c r="M4" s="3"/>
      <c r="N4" s="3"/>
      <c r="O4" s="30"/>
    </row>
    <row r="5" spans="1:21" x14ac:dyDescent="0.25">
      <c r="A5" s="1">
        <v>0.45</v>
      </c>
      <c r="B5" s="4">
        <v>5000</v>
      </c>
      <c r="C5" s="31">
        <f>B5-((SUM(H5:H5)*F5)+(SUM(H6:H6)*F6)+(SUM(H7:H7)*F7)+(SUM(H8:H8)*F8)+(SUM(H9:H9)*F9)+(SUM(H10:H10)*F10))</f>
        <v>2804.9416842105256</v>
      </c>
      <c r="E5" s="6">
        <v>125</v>
      </c>
      <c r="F5" s="6">
        <f>E5/1000*3.14/0.95*7.85*G5</f>
        <v>1.4594802631578949</v>
      </c>
      <c r="G5" s="6">
        <f>$A$5</f>
        <v>0.45</v>
      </c>
      <c r="H5" s="6"/>
      <c r="I5" s="23"/>
    </row>
    <row r="6" spans="1:21" x14ac:dyDescent="0.25">
      <c r="A6" s="1">
        <v>0.5</v>
      </c>
      <c r="B6" s="4">
        <v>5000</v>
      </c>
      <c r="C6" s="31">
        <f>B6-((SUM(H11:H11)*F11)+(SUM(H12:H12)*F12)+(SUM(H13:H13)*F13)+(SUM(H14:H14)*F14)+(SUM(H15:H15)*F15)+(SUM(H16:H16)*F16)+(SUM(H17:H17)*F17)+(SUM(H18:H18)*F18)+(SUM(H19:H19)*F19))</f>
        <v>3378.3552631578946</v>
      </c>
      <c r="E6" s="6">
        <v>140</v>
      </c>
      <c r="F6" s="6">
        <f>E6/1000*3.14/0.95*7.85*G6</f>
        <v>1.6346178947368424</v>
      </c>
      <c r="G6" s="6">
        <f t="shared" ref="G6:G10" si="0">$A$5</f>
        <v>0.45</v>
      </c>
      <c r="H6" s="6">
        <v>200</v>
      </c>
      <c r="I6" s="23" t="s">
        <v>20</v>
      </c>
    </row>
    <row r="7" spans="1:21" x14ac:dyDescent="0.25">
      <c r="A7" s="1">
        <v>0.65</v>
      </c>
      <c r="B7" s="4">
        <v>5000</v>
      </c>
      <c r="C7" s="31">
        <f>B7-((SUM(H20:H20)*F20)+(SUM(H21:H21)*F21)+(SUM(H22:H22)*F22)+(SUM(H23:H23)*F23)+(SUM(H24:H24)*F24)+(SUM(H25:H25)*F25)+(SUM(H26:H26)*F26)+(SUM(H27:H27)*F27)+(SUM(H28:H28)*F28)+(SUM(H27:H27)*F27)+(SUM(H29:H29)*F29))</f>
        <v>2976.1873684210523</v>
      </c>
      <c r="E7" s="6">
        <v>355</v>
      </c>
      <c r="F7" s="6">
        <f>E7/1000*3.14/0.95*7.85*G7</f>
        <v>4.1449239473684214</v>
      </c>
      <c r="G7" s="6">
        <f t="shared" si="0"/>
        <v>0.45</v>
      </c>
      <c r="H7" s="6"/>
      <c r="I7" s="23"/>
    </row>
    <row r="8" spans="1:21" x14ac:dyDescent="0.25">
      <c r="A8" s="1">
        <v>0.9</v>
      </c>
      <c r="B8" s="4">
        <v>5000</v>
      </c>
      <c r="C8" s="31">
        <f>B8-((SUM(H30:H30)*F30)+(SUM(H31:H31)*F31)+(SUM(H32:H32)*F32))</f>
        <v>5000</v>
      </c>
      <c r="E8" s="6">
        <v>200</v>
      </c>
      <c r="F8" s="6">
        <f>E8/1000*3.14/0.95*7.85*G8</f>
        <v>2.3351684210526322</v>
      </c>
      <c r="G8" s="6">
        <f t="shared" si="0"/>
        <v>0.45</v>
      </c>
      <c r="H8" s="6"/>
      <c r="I8" s="23"/>
    </row>
    <row r="9" spans="1:21" x14ac:dyDescent="0.25">
      <c r="E9" s="6">
        <v>250</v>
      </c>
      <c r="F9" s="6">
        <f>E9/1000*3.14/0.95*7.85*G9</f>
        <v>2.9189605263157898</v>
      </c>
      <c r="G9" s="6">
        <f t="shared" si="0"/>
        <v>0.45</v>
      </c>
      <c r="H9" s="6"/>
      <c r="I9" s="23"/>
    </row>
    <row r="10" spans="1:21" ht="15.75" thickBot="1" x14ac:dyDescent="0.3">
      <c r="B10" s="32"/>
      <c r="E10" s="8">
        <v>400</v>
      </c>
      <c r="F10" s="8">
        <f>E10/1000*3.14/0.95*7.85*G10</f>
        <v>4.6703368421052645</v>
      </c>
      <c r="G10" s="8">
        <f t="shared" si="0"/>
        <v>0.45</v>
      </c>
      <c r="H10" s="8">
        <v>400</v>
      </c>
      <c r="I10" s="56" t="s">
        <v>10</v>
      </c>
    </row>
    <row r="11" spans="1:21" x14ac:dyDescent="0.25">
      <c r="E11" s="11">
        <v>225</v>
      </c>
      <c r="F11" s="11">
        <f>E11/1000*3.14/0.95*7.85*G11</f>
        <v>2.9189605263157894</v>
      </c>
      <c r="G11" s="11">
        <f>$A$6</f>
        <v>0.5</v>
      </c>
      <c r="H11" s="11"/>
      <c r="I11" s="55"/>
    </row>
    <row r="12" spans="1:21" x14ac:dyDescent="0.25">
      <c r="E12" s="6">
        <v>125</v>
      </c>
      <c r="F12" s="6">
        <f>E12/1000*3.14/0.95*7.85*G12</f>
        <v>1.6216447368421054</v>
      </c>
      <c r="G12" s="6">
        <f>$A$6</f>
        <v>0.5</v>
      </c>
      <c r="H12" s="6"/>
      <c r="I12" s="23"/>
    </row>
    <row r="13" spans="1:21" x14ac:dyDescent="0.25">
      <c r="E13" s="6">
        <v>160</v>
      </c>
      <c r="F13" s="6">
        <f>E13/1000*3.14/0.95*7.85*G13</f>
        <v>2.0757052631578952</v>
      </c>
      <c r="G13" s="6">
        <f t="shared" ref="G13:G19" si="1">$A$6</f>
        <v>0.5</v>
      </c>
      <c r="H13" s="6"/>
      <c r="I13" s="23"/>
    </row>
    <row r="14" spans="1:21" x14ac:dyDescent="0.25">
      <c r="E14" s="6">
        <v>225</v>
      </c>
      <c r="F14" s="6">
        <f>E14/1000*3.14/0.95*7.85*G14</f>
        <v>2.9189605263157894</v>
      </c>
      <c r="G14" s="6">
        <f t="shared" si="1"/>
        <v>0.5</v>
      </c>
      <c r="H14" s="6"/>
      <c r="I14" s="23"/>
    </row>
    <row r="15" spans="1:21" x14ac:dyDescent="0.25">
      <c r="E15" s="6">
        <v>250</v>
      </c>
      <c r="F15" s="6">
        <f>E15/1000*3.14/0.95*7.85*G15</f>
        <v>3.2432894736842108</v>
      </c>
      <c r="G15" s="6">
        <f t="shared" si="1"/>
        <v>0.5</v>
      </c>
      <c r="H15" s="6">
        <v>500</v>
      </c>
      <c r="I15" s="23" t="s">
        <v>14</v>
      </c>
    </row>
    <row r="16" spans="1:21" s="32" customFormat="1" x14ac:dyDescent="0.25">
      <c r="E16" s="6">
        <v>355</v>
      </c>
      <c r="F16" s="6">
        <f>E16/1000*3.14/0.95*7.85*G16</f>
        <v>4.6054710526315787</v>
      </c>
      <c r="G16" s="6">
        <f t="shared" si="1"/>
        <v>0.5</v>
      </c>
      <c r="H16" s="6"/>
      <c r="I16" s="23"/>
      <c r="J16" s="28"/>
    </row>
    <row r="17" spans="5:9" x14ac:dyDescent="0.25">
      <c r="E17" s="6">
        <v>400</v>
      </c>
      <c r="F17" s="6">
        <f>E17/1000*3.14/0.95*7.85*G17</f>
        <v>5.1892631578947377</v>
      </c>
      <c r="G17" s="6">
        <f t="shared" si="1"/>
        <v>0.5</v>
      </c>
      <c r="H17" s="6"/>
      <c r="I17" s="23"/>
    </row>
    <row r="18" spans="5:9" x14ac:dyDescent="0.25">
      <c r="E18" s="6">
        <v>450</v>
      </c>
      <c r="F18" s="6">
        <f>E18/1000*3.14/0.95*7.85*G18</f>
        <v>5.8379210526315788</v>
      </c>
      <c r="G18" s="6">
        <f t="shared" si="1"/>
        <v>0.5</v>
      </c>
      <c r="H18" s="6"/>
      <c r="I18" s="23"/>
    </row>
    <row r="19" spans="5:9" ht="15.75" thickBot="1" x14ac:dyDescent="0.3">
      <c r="E19" s="8">
        <v>500</v>
      </c>
      <c r="F19" s="8">
        <f>E19/1000*3.14/0.95*7.85*G19</f>
        <v>6.4865789473684217</v>
      </c>
      <c r="G19" s="8">
        <f t="shared" si="1"/>
        <v>0.5</v>
      </c>
      <c r="H19" s="8"/>
      <c r="I19" s="56"/>
    </row>
    <row r="20" spans="5:9" x14ac:dyDescent="0.25">
      <c r="E20" s="11">
        <v>315</v>
      </c>
      <c r="F20" s="11">
        <f>E20/1000*3.14/0.95*7.85*G20</f>
        <v>5.3125081578947375</v>
      </c>
      <c r="G20" s="11">
        <f>$A$7</f>
        <v>0.65</v>
      </c>
      <c r="H20" s="11"/>
      <c r="I20" s="55"/>
    </row>
    <row r="21" spans="5:9" x14ac:dyDescent="0.25">
      <c r="E21" s="6">
        <v>355</v>
      </c>
      <c r="F21" s="6">
        <f>E21/1000*3.14/0.95*7.85*G21</f>
        <v>5.9871123684210525</v>
      </c>
      <c r="G21" s="6">
        <f t="shared" ref="G21:G29" si="2">$A$7</f>
        <v>0.65</v>
      </c>
      <c r="H21" s="6"/>
      <c r="I21" s="23"/>
    </row>
    <row r="22" spans="5:9" x14ac:dyDescent="0.25">
      <c r="E22" s="6">
        <v>400</v>
      </c>
      <c r="F22" s="6">
        <f>E22/1000*3.14/0.95*7.85*G22</f>
        <v>6.7460421052631592</v>
      </c>
      <c r="G22" s="6">
        <f t="shared" si="2"/>
        <v>0.65</v>
      </c>
      <c r="H22" s="6">
        <v>300</v>
      </c>
      <c r="I22" s="23" t="s">
        <v>16</v>
      </c>
    </row>
    <row r="23" spans="5:9" x14ac:dyDescent="0.25">
      <c r="E23" s="6">
        <v>450</v>
      </c>
      <c r="F23" s="6">
        <f>E23/1000*3.14/0.95*7.85*G23</f>
        <v>7.589297368421053</v>
      </c>
      <c r="G23" s="6">
        <f t="shared" si="2"/>
        <v>0.65</v>
      </c>
      <c r="H23" s="6"/>
      <c r="I23" s="23"/>
    </row>
    <row r="24" spans="5:9" x14ac:dyDescent="0.25">
      <c r="E24" s="6">
        <v>500</v>
      </c>
      <c r="F24" s="6">
        <f>E24/1000*3.14/0.95*7.85*G24</f>
        <v>8.4325526315789485</v>
      </c>
      <c r="G24" s="6">
        <f t="shared" si="2"/>
        <v>0.65</v>
      </c>
      <c r="H24" s="6"/>
      <c r="I24" s="23"/>
    </row>
    <row r="25" spans="5:9" x14ac:dyDescent="0.25">
      <c r="E25" s="6">
        <v>560</v>
      </c>
      <c r="F25" s="6">
        <f>E25/1000*3.14/0.95*7.85*G25</f>
        <v>9.4444589473684228</v>
      </c>
      <c r="G25" s="6">
        <f t="shared" si="2"/>
        <v>0.65</v>
      </c>
      <c r="H25" s="6"/>
      <c r="I25" s="23"/>
    </row>
    <row r="26" spans="5:9" x14ac:dyDescent="0.25">
      <c r="E26" s="6">
        <v>630</v>
      </c>
      <c r="F26" s="6">
        <f>E26/1000*3.14/0.95*7.85*G26</f>
        <v>10.625016315789475</v>
      </c>
      <c r="G26" s="6">
        <f t="shared" si="2"/>
        <v>0.65</v>
      </c>
      <c r="H26" s="6"/>
      <c r="I26" s="23"/>
    </row>
    <row r="27" spans="5:9" x14ac:dyDescent="0.25">
      <c r="E27" s="6">
        <v>710</v>
      </c>
      <c r="F27" s="6">
        <f>E27/1000*3.14/0.95*7.85*G27</f>
        <v>11.974224736842105</v>
      </c>
      <c r="G27" s="6">
        <f t="shared" si="2"/>
        <v>0.65</v>
      </c>
      <c r="H27" s="6"/>
      <c r="I27" s="23"/>
    </row>
    <row r="28" spans="5:9" x14ac:dyDescent="0.25">
      <c r="E28" s="6">
        <v>800</v>
      </c>
      <c r="F28" s="6">
        <f>E28/1000*3.14/0.95*7.85*G28</f>
        <v>13.492084210526318</v>
      </c>
      <c r="G28" s="6">
        <f t="shared" si="2"/>
        <v>0.65</v>
      </c>
      <c r="H28" s="6"/>
      <c r="I28" s="23"/>
    </row>
    <row r="29" spans="5:9" ht="15.75" thickBot="1" x14ac:dyDescent="0.3">
      <c r="E29" s="8">
        <v>900</v>
      </c>
      <c r="F29" s="8">
        <f>E29/1000*3.14/0.95*7.85*G29</f>
        <v>15.178594736842106</v>
      </c>
      <c r="G29" s="8">
        <f t="shared" si="2"/>
        <v>0.65</v>
      </c>
      <c r="H29" s="8"/>
      <c r="I29" s="56"/>
    </row>
    <row r="30" spans="5:9" x14ac:dyDescent="0.25">
      <c r="E30" s="11">
        <v>100</v>
      </c>
      <c r="F30" s="11">
        <f>E30/1000*3.14/0.95*7.85*G30</f>
        <v>2.3351684210526322</v>
      </c>
      <c r="G30" s="11">
        <f>$A$8</f>
        <v>0.9</v>
      </c>
      <c r="H30" s="11"/>
      <c r="I30" s="55"/>
    </row>
    <row r="31" spans="5:9" x14ac:dyDescent="0.25">
      <c r="E31" s="6">
        <v>125</v>
      </c>
      <c r="F31" s="6">
        <f>E31/1000*3.14/0.95*7.85*G31</f>
        <v>2.9189605263157898</v>
      </c>
      <c r="G31" s="6">
        <f t="shared" ref="G31:G32" si="3">$A$8</f>
        <v>0.9</v>
      </c>
      <c r="H31" s="6"/>
      <c r="I31" s="23"/>
    </row>
    <row r="32" spans="5:9" x14ac:dyDescent="0.25">
      <c r="E32" s="6">
        <v>1000</v>
      </c>
      <c r="F32" s="6">
        <f>E32/1000*3.14/0.95*7.85*G32</f>
        <v>23.351684210526319</v>
      </c>
      <c r="G32" s="6">
        <f t="shared" si="3"/>
        <v>0.9</v>
      </c>
      <c r="H32" s="6"/>
      <c r="I32" s="23"/>
    </row>
  </sheetData>
  <mergeCells count="1">
    <mergeCell ref="L4:N4"/>
  </mergeCells>
  <hyperlinks>
    <hyperlink ref="B1" location="'29'!A1" display="'29'!A1"/>
    <hyperlink ref="U1" location="'3'!A1" display="'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I4" sqref="I4"/>
    </sheetView>
  </sheetViews>
  <sheetFormatPr defaultColWidth="9.5703125" defaultRowHeight="15" x14ac:dyDescent="0.25"/>
  <cols>
    <col min="1" max="5" width="9.5703125" style="33"/>
    <col min="6" max="6" width="0" style="33" hidden="1" customWidth="1"/>
    <col min="7" max="8" width="9.5703125" style="33"/>
    <col min="9" max="9" width="24.5703125" style="33" customWidth="1"/>
    <col min="10" max="10" width="17.85546875" style="33" customWidth="1"/>
    <col min="11" max="16384" width="9.5703125" style="33"/>
  </cols>
  <sheetData>
    <row r="1" spans="1:21" ht="26.25" customHeight="1" x14ac:dyDescent="0.25">
      <c r="A1" s="38" t="s">
        <v>0</v>
      </c>
      <c r="B1" s="39">
        <v>2</v>
      </c>
      <c r="I1" s="38" t="s">
        <v>1</v>
      </c>
      <c r="J1" s="34">
        <v>3</v>
      </c>
      <c r="T1" s="38"/>
      <c r="U1" s="57" t="s">
        <v>18</v>
      </c>
    </row>
    <row r="3" spans="1:21" hidden="1" x14ac:dyDescent="0.25">
      <c r="H3" s="35"/>
    </row>
    <row r="4" spans="1:21" ht="26.25" customHeight="1" x14ac:dyDescent="0.25">
      <c r="A4" s="1" t="s">
        <v>3</v>
      </c>
      <c r="B4" s="1" t="s">
        <v>4</v>
      </c>
      <c r="C4" s="1" t="s">
        <v>5</v>
      </c>
      <c r="E4" s="2" t="s">
        <v>3</v>
      </c>
      <c r="F4" s="2" t="s">
        <v>6</v>
      </c>
      <c r="G4" s="2" t="s">
        <v>7</v>
      </c>
      <c r="H4" s="45" t="s">
        <v>8</v>
      </c>
      <c r="I4" s="64" t="s">
        <v>22</v>
      </c>
      <c r="L4" s="3" t="s">
        <v>9</v>
      </c>
      <c r="M4" s="3"/>
      <c r="N4" s="3"/>
      <c r="O4" s="36"/>
    </row>
    <row r="5" spans="1:21" x14ac:dyDescent="0.25">
      <c r="A5" s="1">
        <f>'2'!A5</f>
        <v>0.45</v>
      </c>
      <c r="B5" s="4">
        <f>'2'!C5</f>
        <v>2804.9416842105256</v>
      </c>
      <c r="C5" s="19">
        <f>B5-((SUM(H5:H5)*F5)+(SUM(H6:H6)*F6)+(SUM(H7:H7)*F7)+(SUM(H8:H8)*F8)+(SUM(H9:H9)*F9)+(SUM(H10:H10)*F10))</f>
        <v>2445.3257473684203</v>
      </c>
      <c r="E5" s="6">
        <v>125</v>
      </c>
      <c r="F5" s="6">
        <f>E5/1000*3.14/0.95*7.85*G5</f>
        <v>1.4594802631578949</v>
      </c>
      <c r="G5" s="6">
        <f>$A$5</f>
        <v>0.45</v>
      </c>
      <c r="H5" s="6"/>
      <c r="I5" s="1"/>
    </row>
    <row r="6" spans="1:21" x14ac:dyDescent="0.25">
      <c r="A6" s="1">
        <f>'2'!A6</f>
        <v>0.5</v>
      </c>
      <c r="B6" s="4">
        <f>'2'!C6</f>
        <v>3378.3552631578946</v>
      </c>
      <c r="C6" s="19">
        <f>B6-((SUM(H11:H11)*F11)+(SUM(H12:H12)*F12)+(SUM(H13:H13)*F13)+(SUM(H14:H14)*F14)+(SUM(H15:H15)*F15)+(SUM(H16:H16)*F16)+(SUM(H17:H17)*F17)+(SUM(H18:H18)*F18)+(SUM(H19:H19)*F19))</f>
        <v>2989.1605263157894</v>
      </c>
      <c r="E6" s="6">
        <v>140</v>
      </c>
      <c r="F6" s="6">
        <f>E6/1000*3.14/0.95*7.85*G6</f>
        <v>1.6346178947368424</v>
      </c>
      <c r="G6" s="6">
        <f t="shared" ref="G6:G10" si="0">$A$5</f>
        <v>0.45</v>
      </c>
      <c r="H6" s="6">
        <v>100</v>
      </c>
      <c r="I6" s="1" t="s">
        <v>10</v>
      </c>
    </row>
    <row r="7" spans="1:21" x14ac:dyDescent="0.25">
      <c r="A7" s="1">
        <f>'2'!A7</f>
        <v>0.65</v>
      </c>
      <c r="B7" s="4">
        <f>'2'!C7</f>
        <v>2976.1873684210523</v>
      </c>
      <c r="C7" s="19">
        <f>B7-((SUM(H20:H20)*F20)+(SUM(H21:H21)*F21)+(SUM(H22:H22)*F22)+(SUM(H23:H23)*F23)+(SUM(H24:H24)*F24)+(SUM(H25:H25)*F25)+(SUM(H26:H26)*F26)+(SUM(H27:H27)*F27)+(SUM(H28:H28)*F28)+(SUM(H27:H27)*F27)+(SUM(H29:H29)*F29))</f>
        <v>319.93328947368354</v>
      </c>
      <c r="E7" s="6">
        <v>140</v>
      </c>
      <c r="F7" s="6">
        <f>E7/1000*3.14/0.95*7.85*G7</f>
        <v>1.6346178947368424</v>
      </c>
      <c r="G7" s="6">
        <f t="shared" si="0"/>
        <v>0.45</v>
      </c>
      <c r="H7" s="6">
        <v>120</v>
      </c>
      <c r="I7" s="1" t="s">
        <v>21</v>
      </c>
    </row>
    <row r="8" spans="1:21" x14ac:dyDescent="0.25">
      <c r="A8" s="1">
        <f>'2'!A8</f>
        <v>0.9</v>
      </c>
      <c r="B8" s="4">
        <f>'2'!C8</f>
        <v>5000</v>
      </c>
      <c r="C8" s="19">
        <f>B8-((SUM(H30:H30)*F30)+(SUM(H31:H31)*F31)+(SUM(H32:H32)*F32))</f>
        <v>5000</v>
      </c>
      <c r="E8" s="6">
        <v>200</v>
      </c>
      <c r="F8" s="6">
        <f>E8/1000*3.14/0.95*7.85*G8</f>
        <v>2.3351684210526322</v>
      </c>
      <c r="G8" s="6">
        <f t="shared" si="0"/>
        <v>0.45</v>
      </c>
      <c r="H8" s="6"/>
      <c r="I8" s="1"/>
    </row>
    <row r="9" spans="1:21" x14ac:dyDescent="0.25">
      <c r="E9" s="6">
        <v>250</v>
      </c>
      <c r="F9" s="6">
        <f>E9/1000*3.14/0.95*7.85*G9</f>
        <v>2.9189605263157898</v>
      </c>
      <c r="G9" s="6">
        <f t="shared" si="0"/>
        <v>0.45</v>
      </c>
      <c r="H9" s="6"/>
      <c r="I9" s="1"/>
    </row>
    <row r="10" spans="1:21" ht="15.75" thickBot="1" x14ac:dyDescent="0.3">
      <c r="B10" s="37"/>
      <c r="E10" s="8">
        <v>400</v>
      </c>
      <c r="F10" s="8">
        <f>E10/1000*3.14/0.95*7.85*G10</f>
        <v>4.6703368421052645</v>
      </c>
      <c r="G10" s="8">
        <f t="shared" si="0"/>
        <v>0.45</v>
      </c>
      <c r="H10" s="8"/>
      <c r="I10" s="54"/>
    </row>
    <row r="11" spans="1:21" x14ac:dyDescent="0.25">
      <c r="E11" s="11">
        <v>225</v>
      </c>
      <c r="F11" s="11">
        <f>E11/1000*3.14/0.95*7.85*G11</f>
        <v>2.9189605263157894</v>
      </c>
      <c r="G11" s="11">
        <f>$A$6</f>
        <v>0.5</v>
      </c>
      <c r="H11" s="11"/>
      <c r="I11" s="53"/>
    </row>
    <row r="12" spans="1:21" x14ac:dyDescent="0.25">
      <c r="E12" s="6">
        <v>125</v>
      </c>
      <c r="F12" s="6">
        <f>E12/1000*3.14/0.95*7.85*G12</f>
        <v>1.6216447368421054</v>
      </c>
      <c r="G12" s="6">
        <f t="shared" ref="G12:G19" si="1">$A$6</f>
        <v>0.5</v>
      </c>
      <c r="H12" s="6"/>
      <c r="I12" s="1"/>
    </row>
    <row r="13" spans="1:21" x14ac:dyDescent="0.25">
      <c r="E13" s="6">
        <v>160</v>
      </c>
      <c r="F13" s="6">
        <f>E13/1000*3.14/0.95*7.85*G13</f>
        <v>2.0757052631578952</v>
      </c>
      <c r="G13" s="6">
        <f t="shared" si="1"/>
        <v>0.5</v>
      </c>
      <c r="H13" s="6"/>
      <c r="I13" s="1"/>
    </row>
    <row r="14" spans="1:21" x14ac:dyDescent="0.25">
      <c r="E14" s="6">
        <v>225</v>
      </c>
      <c r="F14" s="6">
        <f>E14/1000*3.14/0.95*7.85*G14</f>
        <v>2.9189605263157894</v>
      </c>
      <c r="G14" s="6">
        <f t="shared" si="1"/>
        <v>0.5</v>
      </c>
      <c r="H14" s="6"/>
      <c r="I14" s="1"/>
    </row>
    <row r="15" spans="1:21" x14ac:dyDescent="0.25">
      <c r="E15" s="6">
        <v>250</v>
      </c>
      <c r="F15" s="6">
        <f>E15/1000*3.14/0.95*7.85*G15</f>
        <v>3.2432894736842108</v>
      </c>
      <c r="G15" s="6">
        <f t="shared" si="1"/>
        <v>0.5</v>
      </c>
      <c r="H15" s="6">
        <v>120</v>
      </c>
      <c r="I15" s="1" t="s">
        <v>19</v>
      </c>
    </row>
    <row r="16" spans="1:21" s="37" customFormat="1" x14ac:dyDescent="0.25">
      <c r="E16" s="6">
        <v>355</v>
      </c>
      <c r="F16" s="6">
        <f>E16/1000*3.14/0.95*7.85*G16</f>
        <v>4.6054710526315787</v>
      </c>
      <c r="G16" s="6">
        <f t="shared" si="1"/>
        <v>0.5</v>
      </c>
      <c r="H16" s="6"/>
      <c r="I16" s="1"/>
      <c r="J16" s="33"/>
    </row>
    <row r="17" spans="5:9" x14ac:dyDescent="0.25">
      <c r="E17" s="6">
        <v>400</v>
      </c>
      <c r="F17" s="6">
        <f>E17/1000*3.14/0.95*7.85*G17</f>
        <v>5.1892631578947377</v>
      </c>
      <c r="G17" s="6">
        <f t="shared" si="1"/>
        <v>0.5</v>
      </c>
      <c r="H17" s="6"/>
      <c r="I17" s="1"/>
    </row>
    <row r="18" spans="5:9" x14ac:dyDescent="0.25">
      <c r="E18" s="6">
        <v>450</v>
      </c>
      <c r="F18" s="6">
        <f>E18/1000*3.14/0.95*7.85*G18</f>
        <v>5.8379210526315788</v>
      </c>
      <c r="G18" s="6">
        <f t="shared" si="1"/>
        <v>0.5</v>
      </c>
      <c r="H18" s="6"/>
      <c r="I18" s="1"/>
    </row>
    <row r="19" spans="5:9" ht="15.75" thickBot="1" x14ac:dyDescent="0.3">
      <c r="E19" s="8">
        <v>500</v>
      </c>
      <c r="F19" s="8">
        <f>E19/1000*3.14/0.95*7.85*G19</f>
        <v>6.4865789473684217</v>
      </c>
      <c r="G19" s="8">
        <f t="shared" si="1"/>
        <v>0.5</v>
      </c>
      <c r="H19" s="8"/>
      <c r="I19" s="54"/>
    </row>
    <row r="20" spans="5:9" x14ac:dyDescent="0.25">
      <c r="E20" s="11">
        <v>315</v>
      </c>
      <c r="F20" s="11">
        <f>E20/1000*3.14/0.95*7.85*G20</f>
        <v>5.3125081578947375</v>
      </c>
      <c r="G20" s="11">
        <f>$A$7</f>
        <v>0.65</v>
      </c>
      <c r="H20" s="11">
        <v>500</v>
      </c>
      <c r="I20" s="53" t="s">
        <v>10</v>
      </c>
    </row>
    <row r="21" spans="5:9" x14ac:dyDescent="0.25">
      <c r="E21" s="6">
        <v>355</v>
      </c>
      <c r="F21" s="6">
        <f>E21/1000*3.14/0.95*7.85*G21</f>
        <v>5.9871123684210525</v>
      </c>
      <c r="G21" s="6">
        <f t="shared" ref="G21:G29" si="2">$A$7</f>
        <v>0.65</v>
      </c>
      <c r="H21" s="6"/>
      <c r="I21" s="1"/>
    </row>
    <row r="22" spans="5:9" x14ac:dyDescent="0.25">
      <c r="E22" s="6">
        <v>400</v>
      </c>
      <c r="F22" s="6">
        <f>E22/1000*3.14/0.95*7.85*G22</f>
        <v>6.7460421052631592</v>
      </c>
      <c r="G22" s="6">
        <f t="shared" si="2"/>
        <v>0.65</v>
      </c>
      <c r="H22" s="6"/>
      <c r="I22" s="1"/>
    </row>
    <row r="23" spans="5:9" x14ac:dyDescent="0.25">
      <c r="E23" s="6">
        <v>450</v>
      </c>
      <c r="F23" s="6">
        <f>E23/1000*3.14/0.95*7.85*G23</f>
        <v>7.589297368421053</v>
      </c>
      <c r="G23" s="6">
        <f t="shared" si="2"/>
        <v>0.65</v>
      </c>
      <c r="H23" s="6"/>
      <c r="I23" s="1"/>
    </row>
    <row r="24" spans="5:9" x14ac:dyDescent="0.25">
      <c r="E24" s="6">
        <v>500</v>
      </c>
      <c r="F24" s="6">
        <f>E24/1000*3.14/0.95*7.85*G24</f>
        <v>8.4325526315789485</v>
      </c>
      <c r="G24" s="6">
        <f t="shared" si="2"/>
        <v>0.65</v>
      </c>
      <c r="H24" s="6"/>
      <c r="I24" s="1"/>
    </row>
    <row r="25" spans="5:9" x14ac:dyDescent="0.25">
      <c r="E25" s="6">
        <v>560</v>
      </c>
      <c r="F25" s="6">
        <f>E25/1000*3.14/0.95*7.85*G25</f>
        <v>9.4444589473684228</v>
      </c>
      <c r="G25" s="6">
        <f t="shared" si="2"/>
        <v>0.65</v>
      </c>
      <c r="H25" s="6"/>
      <c r="I25" s="1"/>
    </row>
    <row r="26" spans="5:9" x14ac:dyDescent="0.25">
      <c r="E26" s="6">
        <v>630</v>
      </c>
      <c r="F26" s="6">
        <f>E26/1000*3.14/0.95*7.85*G26</f>
        <v>10.625016315789475</v>
      </c>
      <c r="G26" s="6">
        <f t="shared" si="2"/>
        <v>0.65</v>
      </c>
      <c r="H26" s="6"/>
      <c r="I26" s="1"/>
    </row>
    <row r="27" spans="5:9" x14ac:dyDescent="0.25">
      <c r="E27" s="6">
        <v>710</v>
      </c>
      <c r="F27" s="6">
        <f>E27/1000*3.14/0.95*7.85*G27</f>
        <v>11.974224736842105</v>
      </c>
      <c r="G27" s="6">
        <f t="shared" si="2"/>
        <v>0.65</v>
      </c>
      <c r="H27" s="6"/>
      <c r="I27" s="1"/>
    </row>
    <row r="28" spans="5:9" x14ac:dyDescent="0.25">
      <c r="E28" s="6">
        <v>800</v>
      </c>
      <c r="F28" s="6">
        <f>E28/1000*3.14/0.95*7.85*G28</f>
        <v>13.492084210526318</v>
      </c>
      <c r="G28" s="6">
        <f t="shared" si="2"/>
        <v>0.65</v>
      </c>
      <c r="H28" s="6"/>
      <c r="I28" s="1"/>
    </row>
    <row r="29" spans="5:9" ht="15.75" thickBot="1" x14ac:dyDescent="0.3">
      <c r="E29" s="8">
        <v>900</v>
      </c>
      <c r="F29" s="8">
        <f>E29/1000*3.14/0.95*7.85*G29</f>
        <v>15.178594736842106</v>
      </c>
      <c r="G29" s="8">
        <f t="shared" si="2"/>
        <v>0.65</v>
      </c>
      <c r="H29" s="8"/>
      <c r="I29" s="54"/>
    </row>
    <row r="30" spans="5:9" x14ac:dyDescent="0.25">
      <c r="E30" s="11">
        <v>100</v>
      </c>
      <c r="F30" s="11">
        <f>E30/1000*3.14/0.95*7.85*G30</f>
        <v>2.3351684210526322</v>
      </c>
      <c r="G30" s="11">
        <f>$A$8</f>
        <v>0.9</v>
      </c>
      <c r="H30" s="11"/>
      <c r="I30" s="53"/>
    </row>
    <row r="31" spans="5:9" x14ac:dyDescent="0.25">
      <c r="E31" s="6">
        <v>125</v>
      </c>
      <c r="F31" s="6">
        <f>E31/1000*3.14/0.95*7.85*G31</f>
        <v>2.9189605263157898</v>
      </c>
      <c r="G31" s="6">
        <f t="shared" ref="G31:G32" si="3">$A$8</f>
        <v>0.9</v>
      </c>
      <c r="H31" s="6"/>
      <c r="I31" s="1"/>
    </row>
    <row r="32" spans="5:9" x14ac:dyDescent="0.25">
      <c r="E32" s="6">
        <v>1000</v>
      </c>
      <c r="F32" s="6">
        <f>E32/1000*3.14/0.95*7.85*G32</f>
        <v>23.351684210526319</v>
      </c>
      <c r="G32" s="6">
        <f t="shared" si="3"/>
        <v>0.9</v>
      </c>
      <c r="H32" s="6"/>
      <c r="I32" s="1"/>
    </row>
  </sheetData>
  <mergeCells count="1">
    <mergeCell ref="L4:N4"/>
  </mergeCells>
  <hyperlinks>
    <hyperlink ref="B1" location="'2'!A1" display="'2'!A1"/>
    <hyperlink ref="U1" location="подсчет!A1" display="подсчет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Q11" sqref="Q11"/>
    </sheetView>
  </sheetViews>
  <sheetFormatPr defaultColWidth="9.5703125" defaultRowHeight="15" x14ac:dyDescent="0.25"/>
  <cols>
    <col min="2" max="2" width="18.140625" customWidth="1"/>
    <col min="3" max="3" width="10.7109375" customWidth="1"/>
    <col min="4" max="4" width="15.5703125" customWidth="1"/>
    <col min="7" max="8" width="9.5703125" hidden="1" customWidth="1"/>
    <col min="9" max="9" width="9.5703125" style="7"/>
    <col min="10" max="10" width="12.7109375" style="14" customWidth="1"/>
    <col min="11" max="11" width="19" customWidth="1"/>
    <col min="12" max="12" width="11.7109375" style="17" customWidth="1"/>
    <col min="14" max="15" width="9.5703125" hidden="1" customWidth="1"/>
    <col min="16" max="16" width="9.5703125" style="7"/>
    <col min="17" max="17" width="12.7109375" style="14" customWidth="1"/>
    <col min="18" max="18" width="18.28515625" customWidth="1"/>
    <col min="21" max="21" width="16.42578125" customWidth="1"/>
  </cols>
  <sheetData>
    <row r="1" spans="1:23" ht="28.5" x14ac:dyDescent="0.35">
      <c r="A1" s="38" t="s">
        <v>0</v>
      </c>
      <c r="B1" s="39">
        <v>3</v>
      </c>
      <c r="C1" s="13"/>
      <c r="D1" s="13"/>
      <c r="E1" s="13"/>
      <c r="F1" s="13"/>
      <c r="G1" s="13"/>
      <c r="H1" s="13"/>
      <c r="I1" s="13"/>
      <c r="M1" s="13"/>
      <c r="N1" s="13"/>
      <c r="O1" s="13"/>
      <c r="P1" s="13"/>
      <c r="W1" s="15"/>
    </row>
    <row r="2" spans="1:23" ht="0.75" customHeight="1" x14ac:dyDescent="0.25">
      <c r="H2" s="16"/>
      <c r="I2" s="16"/>
      <c r="K2" s="17"/>
      <c r="O2" s="16"/>
      <c r="P2" s="16"/>
      <c r="R2" s="17"/>
    </row>
    <row r="3" spans="1:23" ht="23.25" customHeight="1" x14ac:dyDescent="0.25">
      <c r="K3" s="60" t="s">
        <v>25</v>
      </c>
      <c r="L3" s="12"/>
      <c r="R3" s="60" t="s">
        <v>10</v>
      </c>
    </row>
    <row r="4" spans="1:23" ht="30" x14ac:dyDescent="0.25">
      <c r="A4" s="24" t="s">
        <v>7</v>
      </c>
      <c r="B4" s="40" t="s">
        <v>23</v>
      </c>
      <c r="C4" s="62" t="s">
        <v>15</v>
      </c>
      <c r="D4" s="62"/>
      <c r="F4" s="6" t="s">
        <v>3</v>
      </c>
      <c r="G4" s="6" t="s">
        <v>17</v>
      </c>
      <c r="H4" s="6" t="s">
        <v>6</v>
      </c>
      <c r="I4" s="6" t="s">
        <v>7</v>
      </c>
      <c r="J4" s="18" t="s">
        <v>13</v>
      </c>
      <c r="K4" s="10" t="s">
        <v>12</v>
      </c>
      <c r="L4" s="58"/>
      <c r="M4" s="6" t="s">
        <v>3</v>
      </c>
      <c r="N4" s="6" t="s">
        <v>17</v>
      </c>
      <c r="O4" s="6" t="s">
        <v>6</v>
      </c>
      <c r="P4" s="6" t="s">
        <v>7</v>
      </c>
      <c r="Q4" s="18" t="s">
        <v>13</v>
      </c>
      <c r="R4" s="10" t="s">
        <v>12</v>
      </c>
      <c r="T4" s="1" t="s">
        <v>7</v>
      </c>
      <c r="U4" s="6" t="s">
        <v>11</v>
      </c>
    </row>
    <row r="5" spans="1:23" x14ac:dyDescent="0.25">
      <c r="A5" s="24">
        <f>'2'!A5</f>
        <v>0.45</v>
      </c>
      <c r="B5" s="5">
        <f>1000000-(1000000-N5-N6-N7-N8-N9-N10)</f>
        <v>0</v>
      </c>
      <c r="C5" s="43">
        <f>Q5+Q6+Q7+Q8+Q9+Q10</f>
        <v>0</v>
      </c>
      <c r="D5" s="44"/>
      <c r="F5" s="6">
        <v>100</v>
      </c>
      <c r="G5" s="6">
        <f>H5*K5</f>
        <v>0</v>
      </c>
      <c r="H5" s="6">
        <f>(F5/1000*3.14)*7.85*I5/0.95</f>
        <v>1.1675842105263161</v>
      </c>
      <c r="I5" s="46">
        <f>$A$12</f>
        <v>0.45</v>
      </c>
      <c r="J5" s="22">
        <f>G5*H5*$U$5/1000</f>
        <v>0</v>
      </c>
      <c r="K5" s="42"/>
      <c r="L5" s="59"/>
      <c r="M5" s="6">
        <v>100</v>
      </c>
      <c r="N5" s="6">
        <f>O5*R5</f>
        <v>0</v>
      </c>
      <c r="O5" s="6">
        <f>(M5/1000*3.14)*7.85*P5/0.95</f>
        <v>1.1675842105263161</v>
      </c>
      <c r="P5" s="46">
        <f>$A$12</f>
        <v>0.45</v>
      </c>
      <c r="Q5" s="22">
        <f>N5*O5*$U$5/1000</f>
        <v>0</v>
      </c>
      <c r="R5" s="42"/>
      <c r="T5" s="1">
        <f>'3'!A5</f>
        <v>0.45</v>
      </c>
      <c r="U5" s="20">
        <v>39600</v>
      </c>
    </row>
    <row r="6" spans="1:23" x14ac:dyDescent="0.25">
      <c r="A6" s="24">
        <f>'2'!A6</f>
        <v>0.5</v>
      </c>
      <c r="B6" s="5">
        <f>1000000-(1000000-N11-N12-N13-N14-N15-N16-N17-N18-N19)</f>
        <v>0</v>
      </c>
      <c r="C6" s="43">
        <f>SUM(Q11:Q19)</f>
        <v>0</v>
      </c>
      <c r="D6" s="44"/>
      <c r="F6" s="6">
        <v>125</v>
      </c>
      <c r="G6" s="6">
        <f>H6*K6</f>
        <v>0</v>
      </c>
      <c r="H6" s="6">
        <f>(F6/1000*3.14)*7.85*I5/0.95</f>
        <v>1.4594802631578949</v>
      </c>
      <c r="I6" s="46">
        <f>$A$12</f>
        <v>0.45</v>
      </c>
      <c r="J6" s="22">
        <f>G6*H6*$U$5/1000</f>
        <v>0</v>
      </c>
      <c r="K6" s="42"/>
      <c r="L6" s="59"/>
      <c r="M6" s="6">
        <v>125</v>
      </c>
      <c r="N6" s="6">
        <f t="shared" ref="N6:N10" si="0">O6*R6</f>
        <v>0</v>
      </c>
      <c r="O6" s="6">
        <f>(M6/1000*3.14)*7.85*P5/0.95</f>
        <v>1.4594802631578949</v>
      </c>
      <c r="P6" s="46">
        <f>$A$12</f>
        <v>0.45</v>
      </c>
      <c r="Q6" s="22">
        <f>N6*O6*$U$5/1000</f>
        <v>0</v>
      </c>
      <c r="R6" s="42"/>
      <c r="T6" s="1">
        <f>'3'!A6</f>
        <v>0.5</v>
      </c>
      <c r="U6" s="20">
        <v>50000</v>
      </c>
    </row>
    <row r="7" spans="1:23" x14ac:dyDescent="0.25">
      <c r="A7" s="24">
        <f>'2'!A7</f>
        <v>0.65</v>
      </c>
      <c r="B7" s="5">
        <f>1000000-(1000000-N20-N21-N22-N23-N24-N25-N26-N27-N28-N29)</f>
        <v>0</v>
      </c>
      <c r="C7" s="43">
        <f>SUM(Q20:Q29)</f>
        <v>0</v>
      </c>
      <c r="D7" s="44"/>
      <c r="F7" s="6">
        <v>140</v>
      </c>
      <c r="G7" s="6">
        <f>H7*K7</f>
        <v>0</v>
      </c>
      <c r="H7" s="6">
        <f>(F7/1000*3.14)*7.85*I5/0.95</f>
        <v>1.6346178947368424</v>
      </c>
      <c r="I7" s="46">
        <f>$A$12</f>
        <v>0.45</v>
      </c>
      <c r="J7" s="22">
        <f>G7*H7*$U$5/1000</f>
        <v>0</v>
      </c>
      <c r="K7" s="42"/>
      <c r="L7" s="59"/>
      <c r="M7" s="6">
        <v>140</v>
      </c>
      <c r="N7" s="6">
        <f t="shared" si="0"/>
        <v>0</v>
      </c>
      <c r="O7" s="6">
        <f>(M7/1000*3.14)*7.85*P5/0.95</f>
        <v>1.6346178947368424</v>
      </c>
      <c r="P7" s="46">
        <f>$A$12</f>
        <v>0.45</v>
      </c>
      <c r="Q7" s="22">
        <f>N7*O7*$U$5/1000</f>
        <v>0</v>
      </c>
      <c r="R7" s="42"/>
      <c r="T7" s="1">
        <f>'3'!A7</f>
        <v>0.65</v>
      </c>
      <c r="U7" s="20">
        <v>60000</v>
      </c>
    </row>
    <row r="8" spans="1:23" x14ac:dyDescent="0.25">
      <c r="A8" s="24">
        <f>'2'!A8</f>
        <v>0.9</v>
      </c>
      <c r="B8" s="5">
        <f>1000000-(1000000-N30-N31-N32)</f>
        <v>0</v>
      </c>
      <c r="C8" s="43">
        <f>Q30+Q31+Q32</f>
        <v>0</v>
      </c>
      <c r="D8" s="44"/>
      <c r="F8" s="6">
        <v>160</v>
      </c>
      <c r="G8" s="6">
        <f>H8*K8</f>
        <v>0</v>
      </c>
      <c r="H8" s="6">
        <f>(F8/1000*3.14)*7.85*I5/0.95</f>
        <v>1.8681347368421055</v>
      </c>
      <c r="I8" s="46">
        <f>$A$12</f>
        <v>0.45</v>
      </c>
      <c r="J8" s="22">
        <f>G8*H8*$U$5/1000</f>
        <v>0</v>
      </c>
      <c r="K8" s="42"/>
      <c r="L8" s="59"/>
      <c r="M8" s="6">
        <v>160</v>
      </c>
      <c r="N8" s="6">
        <f t="shared" si="0"/>
        <v>0</v>
      </c>
      <c r="O8" s="6">
        <f>(M8/1000*3.14)*7.85*P5/0.95</f>
        <v>1.8681347368421055</v>
      </c>
      <c r="P8" s="46">
        <f>$A$12</f>
        <v>0.45</v>
      </c>
      <c r="Q8" s="22">
        <f>N8*O8*$U$5/1000</f>
        <v>0</v>
      </c>
      <c r="R8" s="42"/>
      <c r="T8" s="1">
        <f>'3'!A8</f>
        <v>0.9</v>
      </c>
      <c r="U8" s="20">
        <v>80000</v>
      </c>
    </row>
    <row r="9" spans="1:23" x14ac:dyDescent="0.25">
      <c r="C9" s="63"/>
      <c r="D9" s="63"/>
      <c r="F9" s="6">
        <v>200</v>
      </c>
      <c r="G9" s="6">
        <f>H9*K9</f>
        <v>0</v>
      </c>
      <c r="H9" s="6">
        <f>(F9/1000*3.14)*7.85*I5/0.95</f>
        <v>2.3351684210526322</v>
      </c>
      <c r="I9" s="46">
        <f>$A$12</f>
        <v>0.45</v>
      </c>
      <c r="J9" s="22">
        <f>G9*H9*$U$5/1000</f>
        <v>0</v>
      </c>
      <c r="K9" s="42"/>
      <c r="L9" s="59"/>
      <c r="M9" s="6">
        <v>200</v>
      </c>
      <c r="N9" s="6">
        <f t="shared" si="0"/>
        <v>0</v>
      </c>
      <c r="O9" s="6">
        <f>(M9/1000*3.14)*7.85*P5/0.95</f>
        <v>2.3351684210526322</v>
      </c>
      <c r="P9" s="46">
        <f>$A$12</f>
        <v>0.45</v>
      </c>
      <c r="Q9" s="22">
        <f>N9*O9*$U$5/1000</f>
        <v>0</v>
      </c>
      <c r="R9" s="42"/>
    </row>
    <row r="10" spans="1:23" ht="15.75" thickBot="1" x14ac:dyDescent="0.3">
      <c r="C10" s="63"/>
      <c r="D10" s="63"/>
      <c r="F10" s="8">
        <v>225</v>
      </c>
      <c r="G10" s="8">
        <f>H10*K10</f>
        <v>0</v>
      </c>
      <c r="H10" s="8">
        <f>(F10/1000*3.14)*7.85*I5/0.95</f>
        <v>2.6270644736842108</v>
      </c>
      <c r="I10" s="50">
        <f>$A$12</f>
        <v>0.45</v>
      </c>
      <c r="J10" s="52">
        <f>G10*H10*$U$5/1000</f>
        <v>0</v>
      </c>
      <c r="K10" s="42"/>
      <c r="L10" s="59"/>
      <c r="M10" s="6">
        <v>225</v>
      </c>
      <c r="N10" s="6">
        <f t="shared" si="0"/>
        <v>0</v>
      </c>
      <c r="O10" s="8">
        <f>(M10/1000*3.14)*7.85*P5/0.95</f>
        <v>2.6270644736842108</v>
      </c>
      <c r="P10" s="50">
        <f>$A$12</f>
        <v>0.45</v>
      </c>
      <c r="Q10" s="52">
        <f>N10*O10*$U$5/1000</f>
        <v>0</v>
      </c>
      <c r="R10" s="51"/>
    </row>
    <row r="11" spans="1:23" ht="30" x14ac:dyDescent="0.25">
      <c r="A11" s="1" t="s">
        <v>7</v>
      </c>
      <c r="B11" s="41" t="s">
        <v>24</v>
      </c>
      <c r="C11" s="62" t="s">
        <v>15</v>
      </c>
      <c r="D11" s="62"/>
      <c r="F11" s="11">
        <v>250</v>
      </c>
      <c r="G11" s="11">
        <f>H11*K11</f>
        <v>0</v>
      </c>
      <c r="H11" s="11">
        <f>(F11/1000*3.14)*7.85*I11/0.95</f>
        <v>3.2432894736842108</v>
      </c>
      <c r="I11" s="47">
        <f>$A$13</f>
        <v>0.5</v>
      </c>
      <c r="J11" s="49">
        <f>G11*H11*$U$6/1000</f>
        <v>0</v>
      </c>
      <c r="K11" s="42"/>
      <c r="L11" s="59"/>
      <c r="M11" s="6">
        <v>250</v>
      </c>
      <c r="N11" s="11">
        <f>O11*R11</f>
        <v>0</v>
      </c>
      <c r="O11" s="11">
        <f>(M11/1000*3.14)*7.85*P11/0.95</f>
        <v>3.2432894736842108</v>
      </c>
      <c r="P11" s="47">
        <f>$A$13</f>
        <v>0.5</v>
      </c>
      <c r="Q11" s="49">
        <f>N11*O11*$U$6/1000</f>
        <v>0</v>
      </c>
      <c r="R11" s="21"/>
    </row>
    <row r="12" spans="1:23" x14ac:dyDescent="0.25">
      <c r="A12" s="6">
        <v>0.45</v>
      </c>
      <c r="B12" s="5">
        <f>1000000-(1000000-G5-G6-G7-G8-G9-G10)</f>
        <v>0</v>
      </c>
      <c r="C12" s="43">
        <f>J5+J6+J7+J8+J9+J10</f>
        <v>0</v>
      </c>
      <c r="D12" s="44"/>
      <c r="F12" s="6">
        <v>315</v>
      </c>
      <c r="G12" s="6">
        <f>H12*K12</f>
        <v>0</v>
      </c>
      <c r="H12" s="6">
        <f>(F12/1000*3.14)*7.85*I11/0.95</f>
        <v>4.0865447368421055</v>
      </c>
      <c r="I12" s="46">
        <f>$A$13</f>
        <v>0.5</v>
      </c>
      <c r="J12" s="22">
        <f>G12*H12*$U$6/1000</f>
        <v>0</v>
      </c>
      <c r="K12" s="42"/>
      <c r="L12" s="59"/>
      <c r="M12" s="6">
        <v>315</v>
      </c>
      <c r="N12" s="11">
        <f t="shared" ref="N12:N32" si="1">O12*R12</f>
        <v>0</v>
      </c>
      <c r="O12" s="6">
        <f>(M12/1000*3.14)*7.85*P11/0.95</f>
        <v>4.0865447368421055</v>
      </c>
      <c r="P12" s="46">
        <f>$A$13</f>
        <v>0.5</v>
      </c>
      <c r="Q12" s="22">
        <f>N12*O12*$U$6/1000</f>
        <v>0</v>
      </c>
      <c r="R12" s="42"/>
    </row>
    <row r="13" spans="1:23" x14ac:dyDescent="0.25">
      <c r="A13" s="6">
        <v>0.5</v>
      </c>
      <c r="B13" s="5">
        <f>1000000-(1000000-G11-G12-G13-G14-G15-G16-G17-G18-G19)</f>
        <v>0</v>
      </c>
      <c r="C13" s="43">
        <f>SUM(J11:J19)</f>
        <v>0</v>
      </c>
      <c r="D13" s="44"/>
      <c r="F13" s="6">
        <v>355</v>
      </c>
      <c r="G13" s="6">
        <f>H13*K13</f>
        <v>0</v>
      </c>
      <c r="H13" s="6">
        <f>(F13/1000*3.14)*7.85*I11/0.95</f>
        <v>4.6054710526315787</v>
      </c>
      <c r="I13" s="46">
        <f>$A$13</f>
        <v>0.5</v>
      </c>
      <c r="J13" s="22">
        <f>G13*H13*$U$6/1000</f>
        <v>0</v>
      </c>
      <c r="K13" s="42"/>
      <c r="L13" s="59"/>
      <c r="M13" s="6">
        <v>355</v>
      </c>
      <c r="N13" s="11">
        <f t="shared" si="1"/>
        <v>0</v>
      </c>
      <c r="O13" s="6">
        <f>(M13/1000*3.14)*7.85*P11/0.95</f>
        <v>4.6054710526315787</v>
      </c>
      <c r="P13" s="46">
        <f>$A$13</f>
        <v>0.5</v>
      </c>
      <c r="Q13" s="22">
        <f>N13*O13*$U$6/1000</f>
        <v>0</v>
      </c>
      <c r="R13" s="42"/>
    </row>
    <row r="14" spans="1:23" x14ac:dyDescent="0.25">
      <c r="A14" s="6">
        <v>0.65</v>
      </c>
      <c r="B14" s="5">
        <f>1000000-(1000000-G20-G21-G22-G23-G24-G25-G26-G27-G28-G29)</f>
        <v>0</v>
      </c>
      <c r="C14" s="43">
        <f>SUM(J20:J29)</f>
        <v>0</v>
      </c>
      <c r="D14" s="44"/>
      <c r="F14" s="6">
        <v>400</v>
      </c>
      <c r="G14" s="6">
        <f>H14*K14</f>
        <v>0</v>
      </c>
      <c r="H14" s="6">
        <f>(F14/1000*3.14)*7.85*I11/0.95</f>
        <v>5.1892631578947386</v>
      </c>
      <c r="I14" s="46">
        <f>$A$13</f>
        <v>0.5</v>
      </c>
      <c r="J14" s="22">
        <f>G14*H14*$U$6/1000</f>
        <v>0</v>
      </c>
      <c r="K14" s="42"/>
      <c r="L14" s="59"/>
      <c r="M14" s="6">
        <v>400</v>
      </c>
      <c r="N14" s="11">
        <f t="shared" si="1"/>
        <v>0</v>
      </c>
      <c r="O14" s="6">
        <f>(M14/1000*3.14)*7.85*P11/0.95</f>
        <v>5.1892631578947386</v>
      </c>
      <c r="P14" s="46">
        <f>$A$13</f>
        <v>0.5</v>
      </c>
      <c r="Q14" s="22">
        <f>N14*O14*$U$6/1000</f>
        <v>0</v>
      </c>
      <c r="R14" s="42"/>
    </row>
    <row r="15" spans="1:23" x14ac:dyDescent="0.25">
      <c r="A15" s="6">
        <v>0.9</v>
      </c>
      <c r="B15" s="5">
        <f>1000000-(1000000-G30-G31-G32)</f>
        <v>0</v>
      </c>
      <c r="C15" s="43">
        <f>J30+J31+J32</f>
        <v>0</v>
      </c>
      <c r="D15" s="44"/>
      <c r="F15" s="6">
        <v>450</v>
      </c>
      <c r="G15" s="6">
        <f>H15*K15</f>
        <v>0</v>
      </c>
      <c r="H15" s="6">
        <f>(F15/1000*3.14)*7.85*I11/0.95</f>
        <v>5.8379210526315797</v>
      </c>
      <c r="I15" s="46">
        <f>$A$13</f>
        <v>0.5</v>
      </c>
      <c r="J15" s="22">
        <f>G15*H15*$U$6/1000</f>
        <v>0</v>
      </c>
      <c r="K15" s="42"/>
      <c r="L15" s="59"/>
      <c r="M15" s="6">
        <v>450</v>
      </c>
      <c r="N15" s="11">
        <f t="shared" si="1"/>
        <v>0</v>
      </c>
      <c r="O15" s="6">
        <f>(M15/1000*3.14)*7.85*P11/0.95</f>
        <v>5.8379210526315797</v>
      </c>
      <c r="P15" s="46">
        <f>$A$13</f>
        <v>0.5</v>
      </c>
      <c r="Q15" s="22">
        <f>N15*O15*$U$6/1000</f>
        <v>0</v>
      </c>
      <c r="R15" s="42"/>
    </row>
    <row r="16" spans="1:23" x14ac:dyDescent="0.25">
      <c r="F16" s="6">
        <v>500</v>
      </c>
      <c r="G16" s="6">
        <f>H16*K16</f>
        <v>0</v>
      </c>
      <c r="H16" s="6">
        <f>(F16/1000*3.14)*7.85*I11/0.95</f>
        <v>6.4865789473684217</v>
      </c>
      <c r="I16" s="46">
        <f>$A$13</f>
        <v>0.5</v>
      </c>
      <c r="J16" s="22">
        <f>G16*H16*$U$6/1000</f>
        <v>0</v>
      </c>
      <c r="K16" s="42"/>
      <c r="L16" s="59"/>
      <c r="M16" s="6">
        <v>500</v>
      </c>
      <c r="N16" s="11">
        <f t="shared" si="1"/>
        <v>0</v>
      </c>
      <c r="O16" s="6">
        <f>(M16/1000*3.14)*7.85*P11/0.95</f>
        <v>6.4865789473684217</v>
      </c>
      <c r="P16" s="46">
        <f>$A$13</f>
        <v>0.5</v>
      </c>
      <c r="Q16" s="22">
        <f>N16*O16*$U$6/1000</f>
        <v>0</v>
      </c>
      <c r="R16" s="42"/>
    </row>
    <row r="17" spans="1:18" s="7" customFormat="1" x14ac:dyDescent="0.25">
      <c r="F17" s="6">
        <v>315</v>
      </c>
      <c r="G17" s="6">
        <f>H17*K17</f>
        <v>0</v>
      </c>
      <c r="H17" s="6">
        <f>(F17/1000*3.14)*7.85*I11/0.95</f>
        <v>4.0865447368421055</v>
      </c>
      <c r="I17" s="46">
        <f>$A$13</f>
        <v>0.5</v>
      </c>
      <c r="J17" s="22">
        <f>G17*H17*$U$6/1000</f>
        <v>0</v>
      </c>
      <c r="K17" s="42"/>
      <c r="L17" s="59"/>
      <c r="M17" s="6">
        <v>315</v>
      </c>
      <c r="N17" s="11">
        <f t="shared" si="1"/>
        <v>0</v>
      </c>
      <c r="O17" s="6">
        <f>(M17/1000*3.14)*7.85*P11/0.95</f>
        <v>4.0865447368421055</v>
      </c>
      <c r="P17" s="46">
        <f>$A$13</f>
        <v>0.5</v>
      </c>
      <c r="Q17" s="22">
        <f>N17*O17*$U$6/1000</f>
        <v>0</v>
      </c>
      <c r="R17" s="42"/>
    </row>
    <row r="18" spans="1:18" x14ac:dyDescent="0.25">
      <c r="F18" s="6">
        <v>200</v>
      </c>
      <c r="G18" s="6">
        <f>H18*K18</f>
        <v>0</v>
      </c>
      <c r="H18" s="6">
        <f>(F18/1000*3.14)*7.85*I11/0.95</f>
        <v>2.5946315789473693</v>
      </c>
      <c r="I18" s="46">
        <f>$A$13</f>
        <v>0.5</v>
      </c>
      <c r="J18" s="22">
        <f>G18*H18*$U$6/1000</f>
        <v>0</v>
      </c>
      <c r="K18" s="42"/>
      <c r="L18" s="59"/>
      <c r="M18" s="6">
        <v>200</v>
      </c>
      <c r="N18" s="11">
        <f t="shared" si="1"/>
        <v>0</v>
      </c>
      <c r="O18" s="6">
        <f>(M18/1000*3.14)*7.85*P11/0.95</f>
        <v>2.5946315789473693</v>
      </c>
      <c r="P18" s="46">
        <f>$A$13</f>
        <v>0.5</v>
      </c>
      <c r="Q18" s="22">
        <f>N18*O18*$U$6/1000</f>
        <v>0</v>
      </c>
      <c r="R18" s="42"/>
    </row>
    <row r="19" spans="1:18" ht="15.75" thickBot="1" x14ac:dyDescent="0.3">
      <c r="F19" s="8">
        <v>250</v>
      </c>
      <c r="G19" s="8">
        <f>H19*K19</f>
        <v>0</v>
      </c>
      <c r="H19" s="8">
        <f>(F19/1000*3.14)*7.85*I11/0.95</f>
        <v>3.2432894736842108</v>
      </c>
      <c r="I19" s="50">
        <f>$A$13</f>
        <v>0.5</v>
      </c>
      <c r="J19" s="52">
        <f>G19*H19*$U$6/1000</f>
        <v>0</v>
      </c>
      <c r="K19" s="42"/>
      <c r="L19" s="59"/>
      <c r="M19" s="6">
        <v>250</v>
      </c>
      <c r="N19" s="11">
        <f t="shared" si="1"/>
        <v>0</v>
      </c>
      <c r="O19" s="8">
        <f>(M19/1000*3.14)*7.85*P11/0.95</f>
        <v>3.2432894736842108</v>
      </c>
      <c r="P19" s="50">
        <f>$A$13</f>
        <v>0.5</v>
      </c>
      <c r="Q19" s="52">
        <f>N19*O19*$U$6/1000</f>
        <v>0</v>
      </c>
      <c r="R19" s="51"/>
    </row>
    <row r="20" spans="1:18" x14ac:dyDescent="0.25">
      <c r="F20" s="11">
        <v>560</v>
      </c>
      <c r="G20" s="11">
        <f>H20*K20</f>
        <v>0</v>
      </c>
      <c r="H20" s="11">
        <f>(F20/1000*3.14)*7.85*I20/0.95</f>
        <v>9.4444589473684228</v>
      </c>
      <c r="I20" s="47">
        <f>$A$14</f>
        <v>0.65</v>
      </c>
      <c r="J20" s="49">
        <f>G20*H20*$U$7/1000</f>
        <v>0</v>
      </c>
      <c r="K20" s="42"/>
      <c r="L20" s="59"/>
      <c r="M20" s="6">
        <v>560</v>
      </c>
      <c r="N20" s="11">
        <f t="shared" si="1"/>
        <v>0</v>
      </c>
      <c r="O20" s="11">
        <f>(M20/1000*3.14)*7.85*P20/0.95</f>
        <v>9.4444589473684228</v>
      </c>
      <c r="P20" s="47">
        <f>$A$14</f>
        <v>0.65</v>
      </c>
      <c r="Q20" s="49">
        <f>N20*O20*$U$7/1000</f>
        <v>0</v>
      </c>
      <c r="R20" s="21"/>
    </row>
    <row r="21" spans="1:18" x14ac:dyDescent="0.25">
      <c r="F21" s="6">
        <v>630</v>
      </c>
      <c r="G21" s="6">
        <f>H21*K21</f>
        <v>0</v>
      </c>
      <c r="H21" s="6">
        <f>(F21/1000*3.14)*7.85*I20/0.95</f>
        <v>10.625016315789477</v>
      </c>
      <c r="I21" s="46">
        <f>$A$14</f>
        <v>0.65</v>
      </c>
      <c r="J21" s="22">
        <f>G21*H21*$U$7/1000</f>
        <v>0</v>
      </c>
      <c r="K21" s="42"/>
      <c r="L21" s="59"/>
      <c r="M21" s="6">
        <v>630</v>
      </c>
      <c r="N21" s="11">
        <f t="shared" si="1"/>
        <v>0</v>
      </c>
      <c r="O21" s="6">
        <f>(M21/1000*3.14)*7.85*P20/0.95</f>
        <v>10.625016315789477</v>
      </c>
      <c r="P21" s="46">
        <f>$A$14</f>
        <v>0.65</v>
      </c>
      <c r="Q21" s="22">
        <f>N21*O21*$U$7/1000</f>
        <v>0</v>
      </c>
      <c r="R21" s="42"/>
    </row>
    <row r="22" spans="1:18" x14ac:dyDescent="0.25">
      <c r="F22" s="6">
        <v>710</v>
      </c>
      <c r="G22" s="6">
        <f>H22*K22</f>
        <v>0</v>
      </c>
      <c r="H22" s="6">
        <f>(F22/1000*3.14)*7.85*I20/0.95</f>
        <v>11.974224736842107</v>
      </c>
      <c r="I22" s="46">
        <f>$A$14</f>
        <v>0.65</v>
      </c>
      <c r="J22" s="22">
        <f>G22*H22*$U$7/1000</f>
        <v>0</v>
      </c>
      <c r="K22" s="42"/>
      <c r="L22" s="59"/>
      <c r="M22" s="6">
        <v>710</v>
      </c>
      <c r="N22" s="11">
        <f t="shared" si="1"/>
        <v>0</v>
      </c>
      <c r="O22" s="6">
        <f>(M22/1000*3.14)*7.85*P20/0.95</f>
        <v>11.974224736842107</v>
      </c>
      <c r="P22" s="46">
        <f>$A$14</f>
        <v>0.65</v>
      </c>
      <c r="Q22" s="22">
        <f>N22*O22*$U$7/1000</f>
        <v>0</v>
      </c>
      <c r="R22" s="42"/>
    </row>
    <row r="23" spans="1:18" x14ac:dyDescent="0.25">
      <c r="F23" s="6">
        <v>710</v>
      </c>
      <c r="G23" s="6">
        <f>H23*K23</f>
        <v>0</v>
      </c>
      <c r="H23" s="6">
        <f>(F23/1000*3.14)*7.85*I20/0.95</f>
        <v>11.974224736842107</v>
      </c>
      <c r="I23" s="46">
        <f>$A$14</f>
        <v>0.65</v>
      </c>
      <c r="J23" s="22">
        <f>G23*H23*$U$7/1000</f>
        <v>0</v>
      </c>
      <c r="K23" s="42"/>
      <c r="L23" s="59"/>
      <c r="M23" s="6">
        <v>710</v>
      </c>
      <c r="N23" s="11">
        <f t="shared" si="1"/>
        <v>0</v>
      </c>
      <c r="O23" s="6">
        <f>(M23/1000*3.14)*7.85*P20/0.95</f>
        <v>11.974224736842107</v>
      </c>
      <c r="P23" s="46">
        <f>$A$14</f>
        <v>0.65</v>
      </c>
      <c r="Q23" s="22">
        <f>N23*O23*$U$7/1000</f>
        <v>0</v>
      </c>
      <c r="R23" s="42"/>
    </row>
    <row r="24" spans="1:18" x14ac:dyDescent="0.25">
      <c r="F24" s="6">
        <v>800</v>
      </c>
      <c r="G24" s="6">
        <f>H24*K24</f>
        <v>0</v>
      </c>
      <c r="H24" s="6">
        <f>(F24/1000*3.14)*7.85*I20/0.95</f>
        <v>13.49208421052632</v>
      </c>
      <c r="I24" s="46">
        <f>$A$14</f>
        <v>0.65</v>
      </c>
      <c r="J24" s="22">
        <f>G24*H24*$U$7/1000</f>
        <v>0</v>
      </c>
      <c r="K24" s="42"/>
      <c r="L24" s="59"/>
      <c r="M24" s="6">
        <v>800</v>
      </c>
      <c r="N24" s="11">
        <f t="shared" si="1"/>
        <v>0</v>
      </c>
      <c r="O24" s="6">
        <f>(M24/1000*3.14)*7.85*P20/0.95</f>
        <v>13.49208421052632</v>
      </c>
      <c r="P24" s="46">
        <f>$A$14</f>
        <v>0.65</v>
      </c>
      <c r="Q24" s="22">
        <f>N24*O24*$U$7/1000</f>
        <v>0</v>
      </c>
      <c r="R24" s="42"/>
    </row>
    <row r="25" spans="1:18" x14ac:dyDescent="0.25">
      <c r="C25" s="17"/>
      <c r="D25" s="17"/>
      <c r="F25" s="6">
        <v>900</v>
      </c>
      <c r="G25" s="6">
        <f>H25*K25</f>
        <v>0</v>
      </c>
      <c r="H25" s="6">
        <f>(F25/1000*3.14)*7.85*I20/0.95</f>
        <v>15.178594736842106</v>
      </c>
      <c r="I25" s="46">
        <f>$A$14</f>
        <v>0.65</v>
      </c>
      <c r="J25" s="22">
        <f>G25*H25*$U$7/1000</f>
        <v>0</v>
      </c>
      <c r="K25" s="42"/>
      <c r="L25" s="59"/>
      <c r="M25" s="6">
        <v>900</v>
      </c>
      <c r="N25" s="11">
        <f t="shared" si="1"/>
        <v>0</v>
      </c>
      <c r="O25" s="6">
        <f>(M25/1000*3.14)*7.85*P20/0.95</f>
        <v>15.178594736842106</v>
      </c>
      <c r="P25" s="46">
        <f>$A$14</f>
        <v>0.65</v>
      </c>
      <c r="Q25" s="22">
        <f>N25*O25*$U$7/1000</f>
        <v>0</v>
      </c>
      <c r="R25" s="42"/>
    </row>
    <row r="26" spans="1:18" x14ac:dyDescent="0.25">
      <c r="A26" s="7"/>
      <c r="B26" s="7"/>
      <c r="C26" s="61"/>
      <c r="D26" s="61"/>
      <c r="F26" s="6">
        <v>560</v>
      </c>
      <c r="G26" s="6">
        <f>H26*K26</f>
        <v>0</v>
      </c>
      <c r="H26" s="6">
        <f>(F26/1000*3.14)*7.85*I20/0.95</f>
        <v>9.4444589473684228</v>
      </c>
      <c r="I26" s="46">
        <f>$A$14</f>
        <v>0.65</v>
      </c>
      <c r="J26" s="22">
        <f>G26*H26*$U$7/1000</f>
        <v>0</v>
      </c>
      <c r="K26" s="42"/>
      <c r="L26" s="59"/>
      <c r="M26" s="6">
        <v>560</v>
      </c>
      <c r="N26" s="11">
        <f t="shared" si="1"/>
        <v>0</v>
      </c>
      <c r="O26" s="6">
        <f>(M26/1000*3.14)*7.85*P20/0.95</f>
        <v>9.4444589473684228</v>
      </c>
      <c r="P26" s="46">
        <f>$A$14</f>
        <v>0.65</v>
      </c>
      <c r="Q26" s="22">
        <f>N26*O26*$U$7/1000</f>
        <v>0</v>
      </c>
      <c r="R26" s="42"/>
    </row>
    <row r="27" spans="1:18" x14ac:dyDescent="0.25">
      <c r="C27" s="17"/>
      <c r="D27" s="17"/>
      <c r="F27" s="6">
        <v>500</v>
      </c>
      <c r="G27" s="6">
        <f>H27*K27</f>
        <v>0</v>
      </c>
      <c r="H27" s="6">
        <f>(F27/1000*3.14)*7.85*I20/0.95</f>
        <v>8.4325526315789485</v>
      </c>
      <c r="I27" s="46">
        <f>$A$14</f>
        <v>0.65</v>
      </c>
      <c r="J27" s="22">
        <f>G27*H27*$U$7/1000</f>
        <v>0</v>
      </c>
      <c r="K27" s="42"/>
      <c r="L27" s="59"/>
      <c r="M27" s="6">
        <v>500</v>
      </c>
      <c r="N27" s="11">
        <f t="shared" si="1"/>
        <v>0</v>
      </c>
      <c r="O27" s="6">
        <f>(M27/1000*3.14)*7.85*P20/0.95</f>
        <v>8.4325526315789485</v>
      </c>
      <c r="P27" s="46">
        <f>$A$14</f>
        <v>0.65</v>
      </c>
      <c r="Q27" s="22">
        <f>N27*O27*$U$7/1000</f>
        <v>0</v>
      </c>
      <c r="R27" s="42"/>
    </row>
    <row r="28" spans="1:18" x14ac:dyDescent="0.25">
      <c r="F28" s="6">
        <v>900</v>
      </c>
      <c r="G28" s="6">
        <f>H28*K28</f>
        <v>0</v>
      </c>
      <c r="H28" s="6">
        <f>(F28/1000*3.14)*7.85*I20/0.95</f>
        <v>15.178594736842106</v>
      </c>
      <c r="I28" s="46">
        <f>$A$14</f>
        <v>0.65</v>
      </c>
      <c r="J28" s="22">
        <f>G28*H28*$U$7/1000</f>
        <v>0</v>
      </c>
      <c r="K28" s="42"/>
      <c r="L28" s="59"/>
      <c r="M28" s="6">
        <v>900</v>
      </c>
      <c r="N28" s="11">
        <f t="shared" si="1"/>
        <v>0</v>
      </c>
      <c r="O28" s="6">
        <f>(M28/1000*3.14)*7.85*P20/0.95</f>
        <v>15.178594736842106</v>
      </c>
      <c r="P28" s="46">
        <f>$A$14</f>
        <v>0.65</v>
      </c>
      <c r="Q28" s="22">
        <f>N28*O28*$U$7/1000</f>
        <v>0</v>
      </c>
      <c r="R28" s="42"/>
    </row>
    <row r="29" spans="1:18" ht="15.75" thickBot="1" x14ac:dyDescent="0.3">
      <c r="F29" s="8">
        <v>800</v>
      </c>
      <c r="G29" s="8">
        <f>H29*K29</f>
        <v>0</v>
      </c>
      <c r="H29" s="8">
        <f>(F29/1000*3.14)*7.85*I20/0.95</f>
        <v>13.49208421052632</v>
      </c>
      <c r="I29" s="50">
        <f>$A$14</f>
        <v>0.65</v>
      </c>
      <c r="J29" s="52">
        <f>G29*H29*$U$7/1000</f>
        <v>0</v>
      </c>
      <c r="K29" s="42"/>
      <c r="L29" s="59"/>
      <c r="M29" s="6">
        <v>800</v>
      </c>
      <c r="N29" s="11">
        <f t="shared" si="1"/>
        <v>0</v>
      </c>
      <c r="O29" s="8">
        <f>(M29/1000*3.14)*7.85*P20/0.95</f>
        <v>13.49208421052632</v>
      </c>
      <c r="P29" s="50">
        <f>$A$14</f>
        <v>0.65</v>
      </c>
      <c r="Q29" s="52">
        <f>N29*O29*$U$7/1000</f>
        <v>0</v>
      </c>
      <c r="R29" s="51"/>
    </row>
    <row r="30" spans="1:18" x14ac:dyDescent="0.25">
      <c r="F30" s="11">
        <v>1000</v>
      </c>
      <c r="G30" s="11">
        <f>H30*K30</f>
        <v>0</v>
      </c>
      <c r="H30" s="11">
        <f>(F30/1000*3.14)*7.85*I30/0.95</f>
        <v>23.351684210526319</v>
      </c>
      <c r="I30" s="47">
        <f>$A$15</f>
        <v>0.9</v>
      </c>
      <c r="J30" s="49">
        <f>G30*H30*$U$8/1000</f>
        <v>0</v>
      </c>
      <c r="K30" s="42"/>
      <c r="L30" s="59"/>
      <c r="M30" s="6">
        <v>1000</v>
      </c>
      <c r="N30" s="11">
        <f t="shared" si="1"/>
        <v>0</v>
      </c>
      <c r="O30" s="11">
        <f>(M30/1000*3.14)*7.85*P30/0.95</f>
        <v>23.351684210526319</v>
      </c>
      <c r="P30" s="47">
        <f>$A$15</f>
        <v>0.9</v>
      </c>
      <c r="Q30" s="49">
        <f>N30*O30*$U$8/1000</f>
        <v>0</v>
      </c>
      <c r="R30" s="21"/>
    </row>
    <row r="31" spans="1:18" x14ac:dyDescent="0.25">
      <c r="F31" s="6">
        <v>1250</v>
      </c>
      <c r="G31" s="6">
        <f>H31*K31</f>
        <v>0</v>
      </c>
      <c r="H31" s="6">
        <f>(F31/1000*3.14)*7.85*I30/0.95</f>
        <v>29.189605263157897</v>
      </c>
      <c r="I31" s="46">
        <f>$A$15</f>
        <v>0.9</v>
      </c>
      <c r="J31" s="22">
        <f>G31*H31*$U$8/1000</f>
        <v>0</v>
      </c>
      <c r="K31" s="42"/>
      <c r="L31" s="59"/>
      <c r="M31" s="6">
        <v>1250</v>
      </c>
      <c r="N31" s="11">
        <f t="shared" si="1"/>
        <v>0</v>
      </c>
      <c r="O31" s="6">
        <f>(M31/1000*3.14)*7.85*P30/0.95</f>
        <v>29.189605263157897</v>
      </c>
      <c r="P31" s="46">
        <f>$A$15</f>
        <v>0.9</v>
      </c>
      <c r="Q31" s="22">
        <f>N31*O31*$U$8/1000</f>
        <v>0</v>
      </c>
      <c r="R31" s="42"/>
    </row>
    <row r="32" spans="1:18" x14ac:dyDescent="0.25">
      <c r="F32" s="6">
        <v>1400</v>
      </c>
      <c r="G32" s="6">
        <f>H32*K32</f>
        <v>0</v>
      </c>
      <c r="H32" s="6">
        <f>(F32/1000*3.14)*7.85*I30/0.95</f>
        <v>32.692357894736837</v>
      </c>
      <c r="I32" s="48">
        <f>$A$15</f>
        <v>0.9</v>
      </c>
      <c r="J32" s="22">
        <f>G32*H32*$U$8/1000</f>
        <v>0</v>
      </c>
      <c r="K32" s="42"/>
      <c r="L32" s="59"/>
      <c r="M32" s="6">
        <v>1400</v>
      </c>
      <c r="N32" s="11">
        <f t="shared" si="1"/>
        <v>0</v>
      </c>
      <c r="O32" s="6">
        <f>(M32/1000*3.14)*7.85*P30/0.95</f>
        <v>32.692357894736837</v>
      </c>
      <c r="P32" s="48">
        <f>$A$15</f>
        <v>0.9</v>
      </c>
      <c r="Q32" s="22">
        <f>N32*O32*$U$8/1000</f>
        <v>0</v>
      </c>
      <c r="R32" s="42"/>
    </row>
  </sheetData>
  <mergeCells count="12">
    <mergeCell ref="O2:P2"/>
    <mergeCell ref="C4:D4"/>
    <mergeCell ref="C5:D5"/>
    <mergeCell ref="C6:D6"/>
    <mergeCell ref="C7:D7"/>
    <mergeCell ref="C8:D8"/>
    <mergeCell ref="C13:D13"/>
    <mergeCell ref="C14:D14"/>
    <mergeCell ref="C15:D15"/>
    <mergeCell ref="H2:I2"/>
    <mergeCell ref="C11:D11"/>
    <mergeCell ref="C12:D12"/>
  </mergeCells>
  <hyperlinks>
    <hyperlink ref="B1" location="'3'!A1" display="'3'!A1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подсчет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</dc:creator>
  <cp:lastModifiedBy>Pasha</cp:lastModifiedBy>
  <dcterms:created xsi:type="dcterms:W3CDTF">2014-06-25T06:22:01Z</dcterms:created>
  <dcterms:modified xsi:type="dcterms:W3CDTF">2014-06-25T08:32:19Z</dcterms:modified>
</cp:coreProperties>
</file>