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24600" windowHeight="10755"/>
  </bookViews>
  <sheets>
    <sheet name="ПЛАН(Заявка)" sheetId="1" r:id="rId1"/>
    <sheet name="ФАКТ(Выдано)" sheetId="2" r:id="rId2"/>
    <sheet name="Справочник" sheetId="4" r:id="rId3"/>
    <sheet name="Мозговой штурм" sheetId="6" r:id="rId4"/>
  </sheets>
  <calcPr calcId="145621"/>
</workbook>
</file>

<file path=xl/calcChain.xml><?xml version="1.0" encoding="utf-8"?>
<calcChain xmlns="http://schemas.openxmlformats.org/spreadsheetml/2006/main">
  <c r="O4" i="1" l="1"/>
  <c r="O5" i="1"/>
  <c r="O6" i="1"/>
  <c r="O3" i="1"/>
  <c r="M4" i="1"/>
  <c r="N4" i="1" s="1"/>
  <c r="M5" i="1"/>
  <c r="N5" i="1" s="1"/>
  <c r="M6" i="1"/>
  <c r="M3" i="1"/>
  <c r="N6" i="1"/>
  <c r="M7" i="1" l="1"/>
  <c r="M8" i="1" s="1"/>
  <c r="C2" i="6" a="1"/>
  <c r="C2" i="6" s="1"/>
  <c r="C3" i="6" s="1" a="1"/>
  <c r="C3" i="6" s="1"/>
  <c r="I2" i="6" a="1"/>
  <c r="I2" i="6" s="1"/>
  <c r="H2" i="6"/>
  <c r="G2" i="6" a="1"/>
  <c r="G2" i="6" s="1"/>
  <c r="F2" i="6" a="1"/>
  <c r="F2" i="6" s="1"/>
  <c r="E2" i="6" a="1"/>
  <c r="E2" i="6" s="1"/>
  <c r="D2" i="6" a="1"/>
  <c r="D2" i="6" s="1"/>
  <c r="D3" i="6" l="1" a="1"/>
  <c r="D3" i="6" s="1"/>
  <c r="G3" i="6" a="1"/>
  <c r="G3" i="6" s="1"/>
  <c r="F3" i="6" a="1"/>
  <c r="F3" i="6" s="1"/>
  <c r="E3" i="6" a="1"/>
  <c r="E3" i="6" s="1"/>
  <c r="I3" i="6" a="1"/>
  <c r="I3" i="6" s="1"/>
  <c r="C4" i="6" a="1"/>
  <c r="C4" i="6" s="1"/>
  <c r="H3" i="6"/>
  <c r="H4" i="6" s="1"/>
  <c r="H5" i="6" s="1"/>
  <c r="H6" i="6" l="1"/>
  <c r="H7" i="6" s="1"/>
  <c r="C5" i="6" a="1"/>
  <c r="C5" i="6" s="1"/>
  <c r="C6" i="6" s="1" a="1"/>
  <c r="C6" i="6" s="1"/>
  <c r="C7" i="6" s="1" a="1"/>
  <c r="C7" i="6" s="1"/>
  <c r="I4" i="6" a="1"/>
  <c r="I4" i="6" s="1"/>
  <c r="I5" i="6" s="1" a="1"/>
  <c r="I5" i="6" s="1"/>
  <c r="E4" i="6" a="1"/>
  <c r="E4" i="6" s="1"/>
  <c r="G5" i="6" s="1" a="1"/>
  <c r="G5" i="6" s="1"/>
  <c r="F4" i="6" a="1"/>
  <c r="F4" i="6" s="1"/>
  <c r="G4" i="6" a="1"/>
  <c r="G4" i="6" s="1"/>
  <c r="D4" i="6" a="1"/>
  <c r="D4" i="6" s="1"/>
  <c r="U7" i="1"/>
  <c r="H7" i="1"/>
  <c r="U6" i="1"/>
  <c r="U5" i="1"/>
  <c r="U3" i="1"/>
  <c r="U4" i="1"/>
  <c r="Q5" i="1"/>
  <c r="Q3" i="1"/>
  <c r="D5" i="6" l="1" a="1"/>
  <c r="D5" i="6" s="1"/>
  <c r="D6" i="6" s="1" a="1"/>
  <c r="D6" i="6" s="1"/>
  <c r="F5" i="6" a="1"/>
  <c r="F5" i="6" s="1"/>
  <c r="E5" i="6" a="1"/>
  <c r="E5" i="6" s="1"/>
  <c r="G6" i="6" s="1" a="1"/>
  <c r="G6" i="6" s="1"/>
  <c r="I6" i="6" a="1"/>
  <c r="I6" i="6" s="1"/>
  <c r="C8" i="6" a="1"/>
  <c r="C8" i="6" s="1"/>
  <c r="H8" i="6"/>
  <c r="H9" i="6" s="1"/>
  <c r="S3" i="1"/>
  <c r="Q6" i="1"/>
  <c r="R6" i="1" s="1"/>
  <c r="S6" i="1" s="1"/>
  <c r="R5" i="1"/>
  <c r="S5" i="1" s="1"/>
  <c r="Q4" i="1"/>
  <c r="Q7" i="1" s="1"/>
  <c r="R3" i="1"/>
  <c r="N3" i="1"/>
  <c r="D7" i="6" l="1" a="1"/>
  <c r="D7" i="6" s="1"/>
  <c r="D8" i="6" s="1" a="1"/>
  <c r="D8" i="6" s="1"/>
  <c r="F6" i="6" a="1"/>
  <c r="F6" i="6" s="1"/>
  <c r="E6" i="6" a="1"/>
  <c r="E6" i="6" s="1"/>
  <c r="G7" i="6" s="1" a="1"/>
  <c r="G7" i="6" s="1"/>
  <c r="H10" i="6"/>
  <c r="C9" i="6" a="1"/>
  <c r="C9" i="6" s="1"/>
  <c r="I7" i="6" a="1"/>
  <c r="I7" i="6" s="1"/>
  <c r="R4" i="1"/>
  <c r="S4" i="1" s="1"/>
  <c r="Q8" i="1"/>
  <c r="N7" i="1"/>
  <c r="D9" i="6" l="1" a="1"/>
  <c r="D9" i="6" s="1"/>
  <c r="D10" i="6" s="1" a="1"/>
  <c r="D10" i="6" s="1"/>
  <c r="D11" i="6" s="1" a="1"/>
  <c r="D11" i="6" s="1"/>
  <c r="F7" i="6" a="1"/>
  <c r="F7" i="6" s="1"/>
  <c r="E7" i="6" a="1"/>
  <c r="E7" i="6" s="1"/>
  <c r="E8" i="6" s="1" a="1"/>
  <c r="E8" i="6" s="1"/>
  <c r="E9" i="6" s="1" a="1"/>
  <c r="E9" i="6" s="1"/>
  <c r="H11" i="6"/>
  <c r="H12" i="6" s="1"/>
  <c r="C10" i="6" a="1"/>
  <c r="C10" i="6" s="1"/>
  <c r="I8" i="6" a="1"/>
  <c r="I8" i="6" s="1"/>
  <c r="R7" i="1"/>
  <c r="S7" i="1" s="1"/>
  <c r="G9" i="6" l="1" a="1"/>
  <c r="G9" i="6" s="1"/>
  <c r="G10" i="6" a="1"/>
  <c r="G10" i="6" s="1"/>
  <c r="F8" i="6" a="1"/>
  <c r="F8" i="6" s="1"/>
  <c r="F9" i="6" a="1"/>
  <c r="F9" i="6" s="1"/>
  <c r="E10" i="6" a="1"/>
  <c r="E10" i="6" s="1"/>
  <c r="F11" i="6" s="1" a="1"/>
  <c r="F11" i="6" s="1"/>
  <c r="F10" i="6" a="1"/>
  <c r="F10" i="6" s="1"/>
  <c r="G8" i="6" a="1"/>
  <c r="G8" i="6" s="1"/>
  <c r="I9" i="6" a="1"/>
  <c r="I9" i="6" s="1"/>
  <c r="I10" i="6" s="1" a="1"/>
  <c r="I10" i="6" s="1"/>
  <c r="D12" i="6" a="1"/>
  <c r="D12" i="6" s="1"/>
  <c r="H13" i="6"/>
  <c r="C11" i="6" a="1"/>
  <c r="C11" i="6" s="1"/>
  <c r="C12" i="6" s="1" a="1"/>
  <c r="C12" i="6" s="1"/>
  <c r="G11" i="6" l="1" a="1"/>
  <c r="G11" i="6" s="1"/>
  <c r="E11" i="6" a="1"/>
  <c r="E11" i="6" s="1"/>
  <c r="I11" i="6" a="1"/>
  <c r="I11" i="6" s="1"/>
  <c r="I12" i="6" s="1" a="1"/>
  <c r="I12" i="6" s="1"/>
  <c r="I13" i="6" s="1" a="1"/>
  <c r="I13" i="6" s="1"/>
  <c r="D13" i="6" a="1"/>
  <c r="D13" i="6" s="1"/>
  <c r="D14" i="6" s="1" a="1"/>
  <c r="D14" i="6" s="1"/>
  <c r="H14" i="6"/>
  <c r="H15" i="6" s="1"/>
  <c r="C13" i="6" a="1"/>
  <c r="C13" i="6" s="1"/>
  <c r="C14" i="6" s="1" a="1"/>
  <c r="C14" i="6" s="1"/>
  <c r="E12" i="6" l="1" a="1"/>
  <c r="E12" i="6" s="1"/>
  <c r="E13" i="6" s="1" a="1"/>
  <c r="E13" i="6" s="1"/>
  <c r="F12" i="6" a="1"/>
  <c r="F12" i="6" s="1"/>
  <c r="G12" i="6" a="1"/>
  <c r="G12" i="6" s="1"/>
  <c r="H16" i="6"/>
  <c r="H17" i="6" s="1"/>
  <c r="I14" i="6" a="1"/>
  <c r="I14" i="6" s="1"/>
  <c r="D15" i="6" a="1"/>
  <c r="D15" i="6" s="1"/>
  <c r="D16" i="6" s="1" a="1"/>
  <c r="D16" i="6" s="1"/>
  <c r="C15" i="6" a="1"/>
  <c r="C15" i="6" s="1"/>
  <c r="F13" i="6" l="1" a="1"/>
  <c r="F13" i="6" s="1"/>
  <c r="G13" i="6" a="1"/>
  <c r="G13" i="6" s="1"/>
  <c r="F14" i="6" a="1"/>
  <c r="F14" i="6" s="1"/>
  <c r="G14" i="6" a="1"/>
  <c r="G14" i="6" s="1"/>
  <c r="E14" i="6" a="1"/>
  <c r="E14" i="6" s="1"/>
  <c r="E15" i="6" s="1" a="1"/>
  <c r="E15" i="6" s="1"/>
  <c r="H18" i="6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C16" i="6" a="1"/>
  <c r="C16" i="6" s="1"/>
  <c r="C17" i="6" s="1" a="1"/>
  <c r="C17" i="6" s="1"/>
  <c r="C18" i="6" s="1" a="1"/>
  <c r="C18" i="6" s="1"/>
  <c r="C19" i="6" s="1" a="1"/>
  <c r="C19" i="6" s="1"/>
  <c r="C20" i="6" s="1" a="1"/>
  <c r="C20" i="6" s="1"/>
  <c r="C21" i="6" s="1" a="1"/>
  <c r="C21" i="6" s="1"/>
  <c r="C22" i="6" s="1" a="1"/>
  <c r="C22" i="6" s="1"/>
  <c r="C23" i="6" s="1" a="1"/>
  <c r="C23" i="6" s="1"/>
  <c r="C24" i="6" s="1" a="1"/>
  <c r="C24" i="6" s="1"/>
  <c r="C25" i="6" s="1" a="1"/>
  <c r="C25" i="6" s="1"/>
  <c r="C26" i="6" s="1" a="1"/>
  <c r="C26" i="6" s="1"/>
  <c r="C27" i="6" s="1" a="1"/>
  <c r="C27" i="6" s="1"/>
  <c r="C28" i="6" s="1" a="1"/>
  <c r="C28" i="6" s="1"/>
  <c r="C29" i="6" s="1" a="1"/>
  <c r="C29" i="6" s="1"/>
  <c r="C30" i="6" s="1" a="1"/>
  <c r="C30" i="6" s="1"/>
  <c r="D17" i="6" a="1"/>
  <c r="D17" i="6" s="1"/>
  <c r="D18" i="6" s="1" a="1"/>
  <c r="D18" i="6" s="1"/>
  <c r="I15" i="6" a="1"/>
  <c r="I15" i="6" s="1"/>
  <c r="I16" i="6" s="1" a="1"/>
  <c r="I16" i="6" s="1"/>
  <c r="D19" i="6" l="1" a="1"/>
  <c r="D19" i="6" s="1"/>
  <c r="D20" i="6" s="1" a="1"/>
  <c r="D20" i="6" s="1"/>
  <c r="D21" i="6" s="1" a="1"/>
  <c r="D21" i="6" s="1"/>
  <c r="D22" i="6" s="1" a="1"/>
  <c r="D22" i="6" s="1"/>
  <c r="D23" i="6" s="1" a="1"/>
  <c r="D23" i="6" s="1"/>
  <c r="D24" i="6" s="1" a="1"/>
  <c r="D24" i="6" s="1"/>
  <c r="D25" i="6" s="1" a="1"/>
  <c r="D25" i="6" s="1"/>
  <c r="D26" i="6" s="1" a="1"/>
  <c r="D26" i="6" s="1"/>
  <c r="D27" i="6" s="1" a="1"/>
  <c r="D27" i="6" s="1"/>
  <c r="D28" i="6" s="1" a="1"/>
  <c r="D28" i="6" s="1"/>
  <c r="D29" i="6" s="1" a="1"/>
  <c r="D29" i="6" s="1"/>
  <c r="D30" i="6" s="1" a="1"/>
  <c r="D30" i="6" s="1"/>
  <c r="G16" i="6" a="1"/>
  <c r="G16" i="6" s="1"/>
  <c r="G15" i="6" a="1"/>
  <c r="G15" i="6" s="1"/>
  <c r="F16" i="6" a="1"/>
  <c r="F16" i="6" s="1"/>
  <c r="F15" i="6" a="1"/>
  <c r="F15" i="6" s="1"/>
  <c r="E16" i="6" a="1"/>
  <c r="E16" i="6" s="1"/>
  <c r="I17" i="6" a="1"/>
  <c r="I17" i="6" s="1"/>
  <c r="I18" i="6" s="1" a="1"/>
  <c r="I18" i="6" s="1"/>
  <c r="I19" i="6" s="1" a="1"/>
  <c r="I19" i="6" s="1"/>
  <c r="I20" i="6" s="1" a="1"/>
  <c r="I20" i="6" s="1"/>
  <c r="I21" i="6" s="1" a="1"/>
  <c r="I21" i="6" s="1"/>
  <c r="I22" i="6" s="1" a="1"/>
  <c r="I22" i="6" s="1"/>
  <c r="I23" i="6" s="1" a="1"/>
  <c r="I23" i="6" s="1"/>
  <c r="I24" i="6" s="1" a="1"/>
  <c r="I24" i="6" s="1"/>
  <c r="I25" i="6" s="1" a="1"/>
  <c r="I25" i="6" s="1"/>
  <c r="I26" i="6" s="1" a="1"/>
  <c r="I26" i="6" s="1"/>
  <c r="I27" i="6" s="1" a="1"/>
  <c r="I27" i="6" s="1"/>
  <c r="I28" i="6" s="1" a="1"/>
  <c r="I28" i="6" s="1"/>
  <c r="I29" i="6" s="1" a="1"/>
  <c r="I29" i="6" s="1"/>
  <c r="I30" i="6" s="1" a="1"/>
  <c r="I30" i="6" s="1"/>
  <c r="G17" i="6" l="1" a="1"/>
  <c r="G17" i="6" s="1"/>
  <c r="F17" i="6" a="1"/>
  <c r="F17" i="6" s="1"/>
  <c r="E17" i="6" a="1"/>
  <c r="E17" i="6" s="1"/>
  <c r="E18" i="6" l="1" a="1"/>
  <c r="E18" i="6" s="1"/>
  <c r="G19" i="6" s="1" a="1"/>
  <c r="G19" i="6" s="1"/>
  <c r="F18" i="6" a="1"/>
  <c r="F18" i="6" s="1"/>
  <c r="G18" i="6" a="1"/>
  <c r="G18" i="6" s="1"/>
  <c r="E19" i="6" l="1" a="1"/>
  <c r="E19" i="6" s="1"/>
  <c r="E20" i="6" s="1" a="1"/>
  <c r="E20" i="6" s="1"/>
  <c r="E21" i="6" s="1" a="1"/>
  <c r="E21" i="6" s="1"/>
  <c r="F19" i="6" a="1"/>
  <c r="F19" i="6" s="1"/>
  <c r="G20" i="6" l="1" a="1"/>
  <c r="G20" i="6" s="1"/>
  <c r="F20" i="6" a="1"/>
  <c r="F20" i="6" s="1"/>
  <c r="G21" i="6" a="1"/>
  <c r="G21" i="6" s="1"/>
  <c r="E22" i="6" a="1"/>
  <c r="E22" i="6" s="1"/>
  <c r="G22" i="6" a="1"/>
  <c r="G22" i="6" s="1"/>
  <c r="F22" i="6" a="1"/>
  <c r="F22" i="6" s="1"/>
  <c r="F21" i="6" a="1"/>
  <c r="F21" i="6" s="1"/>
  <c r="G23" i="6" a="1"/>
  <c r="G23" i="6" s="1"/>
  <c r="F23" i="6" a="1"/>
  <c r="F23" i="6" s="1"/>
  <c r="E23" i="6" a="1"/>
  <c r="E23" i="6" s="1"/>
  <c r="F24" i="6" l="1" a="1"/>
  <c r="F24" i="6" s="1"/>
  <c r="E24" i="6" a="1"/>
  <c r="E24" i="6" s="1"/>
  <c r="G24" i="6" a="1"/>
  <c r="G24" i="6" s="1"/>
  <c r="F25" i="6" l="1" a="1"/>
  <c r="F25" i="6" s="1"/>
  <c r="G25" i="6" a="1"/>
  <c r="G25" i="6" s="1"/>
  <c r="E25" i="6" a="1"/>
  <c r="E25" i="6" s="1"/>
  <c r="G26" i="6" l="1" a="1"/>
  <c r="G26" i="6" s="1"/>
  <c r="E26" i="6" a="1"/>
  <c r="E26" i="6" s="1"/>
  <c r="F26" i="6" a="1"/>
  <c r="F26" i="6" s="1"/>
  <c r="F27" i="6" l="1" a="1"/>
  <c r="F27" i="6" s="1"/>
  <c r="E27" i="6" a="1"/>
  <c r="E27" i="6" s="1"/>
  <c r="G27" i="6" a="1"/>
  <c r="G27" i="6" s="1"/>
  <c r="F28" i="6" l="1" a="1"/>
  <c r="F28" i="6" s="1"/>
  <c r="G28" i="6" a="1"/>
  <c r="G28" i="6" s="1"/>
  <c r="E28" i="6" a="1"/>
  <c r="E28" i="6" s="1"/>
  <c r="F29" i="6" l="1" a="1"/>
  <c r="F29" i="6" s="1"/>
  <c r="G29" i="6" a="1"/>
  <c r="G29" i="6" s="1"/>
  <c r="E29" i="6" a="1"/>
  <c r="E29" i="6" s="1"/>
  <c r="G30" i="6" l="1" a="1"/>
  <c r="G30" i="6" s="1"/>
  <c r="F30" i="6" a="1"/>
  <c r="F30" i="6" s="1"/>
  <c r="E30" i="6" a="1"/>
  <c r="E30" i="6" s="1"/>
</calcChain>
</file>

<file path=xl/sharedStrings.xml><?xml version="1.0" encoding="utf-8"?>
<sst xmlns="http://schemas.openxmlformats.org/spreadsheetml/2006/main" count="146" uniqueCount="56">
  <si>
    <t>Заявка</t>
  </si>
  <si>
    <t>Начало периода действия заявки</t>
  </si>
  <si>
    <t>Окончание периода действия Заявки</t>
  </si>
  <si>
    <t>пункт погрузки</t>
  </si>
  <si>
    <t>пункт выгрузки</t>
  </si>
  <si>
    <t>Вид груза</t>
  </si>
  <si>
    <t>Объём по заявке</t>
  </si>
  <si>
    <t>А</t>
  </si>
  <si>
    <t>Б</t>
  </si>
  <si>
    <t>менее 5мм</t>
  </si>
  <si>
    <t>Дата Выдачи</t>
  </si>
  <si>
    <t>Выдано</t>
  </si>
  <si>
    <t>Не выдано</t>
  </si>
  <si>
    <t>В</t>
  </si>
  <si>
    <t>Допустимым считается (выполнение/перевыполнение) Заявки (+/-) 20% от средней выдачи.</t>
  </si>
  <si>
    <t>Невыполнение может быть каким угодно.</t>
  </si>
  <si>
    <t>от 5 до 20 мм</t>
  </si>
  <si>
    <t>Без заявки</t>
  </si>
  <si>
    <t>Проверка выполнения</t>
  </si>
  <si>
    <t>(Промежуточное вычисление не принципиально в данной таблице) Средняя выдача</t>
  </si>
  <si>
    <t>Примечания</t>
  </si>
  <si>
    <t>Всего по Заявкам</t>
  </si>
  <si>
    <t>Правильные цифры с ручным подсчётом (с сылками чего от куда)</t>
  </si>
  <si>
    <t>Отгружено без заявок</t>
  </si>
  <si>
    <t>не правильные формулы факта выполнения, а хочется, чтобы были правильные…</t>
  </si>
  <si>
    <t>Проверка выполнения. ( была бы корректная формула, если бы разделялись объемы по Заявкам 154 и 201)</t>
  </si>
  <si>
    <t>Г</t>
  </si>
  <si>
    <t>Буквенное Название</t>
  </si>
  <si>
    <t>Цифровой код</t>
  </si>
  <si>
    <t>Мысленно период действия заявки:</t>
  </si>
  <si>
    <t>База ПЛАНА(Заявок)</t>
  </si>
  <si>
    <t>Остаток/не выдано</t>
  </si>
  <si>
    <t>Проверка</t>
  </si>
  <si>
    <t>отсекаем</t>
  </si>
  <si>
    <t>начинаем складывать</t>
  </si>
  <si>
    <t>Хорошо бы написать правильные формулы или подсказать направление для изучения материала, СПАСИБО!)</t>
  </si>
  <si>
    <t>Добрый день, уважаемые Знатоки Excelя</t>
  </si>
  <si>
    <t>Голова перестала соображать, упёрся в стену своих незнаний, посоветоваться не с кем, поэтому прошу помощи/совета у Вас</t>
  </si>
  <si>
    <t>Имеется 2 базы данных, одна План(лист1 столбцы B:H), вторая Факт(лист2 столбцы B:F)</t>
  </si>
  <si>
    <t>Задача сформировать отчёт выполнения Плана на листе плана(Вид как на Листе1 столбцы I:K)  или другом листе(если нужны промежуточные листы вычислений - не вопрос!)</t>
  </si>
  <si>
    <t>Я пытался написать формулы(Лист1 M:O)- были бы "рабочие" если бы Заявки не имели пересекающихся периодов действия…</t>
  </si>
  <si>
    <t>На листе1 В столбцах Q:S - попытался отобразить желаемый результат в ручной подгонке</t>
  </si>
  <si>
    <t>Искал похожие темы на форуме, но их не оказалось(странно!?, мне кажется что с подобной ситуацией все сталкиваются…)</t>
  </si>
  <si>
    <t>MCH</t>
  </si>
  <si>
    <t>ZORRO2005</t>
  </si>
  <si>
    <t>Массив</t>
  </si>
  <si>
    <t>Условие</t>
  </si>
  <si>
    <t>Оганичение &gt;=</t>
  </si>
  <si>
    <t>Оганичение &gt;</t>
  </si>
  <si>
    <t>Оганичение &lt;=</t>
  </si>
  <si>
    <t>http://www.excelworld.ru/forum/7-10527-1</t>
  </si>
  <si>
    <t xml:space="preserve">более-менее похожая темы была в "Мозговом штурме" AlexM, MCH и ZORRO2005(на листе4) оригинал: http://www.excelworld.ru/forum/7-10527-1 </t>
  </si>
  <si>
    <t>но мозгов моих, совместить/поженить мою и "штурмовую" тему - не хватило.</t>
  </si>
  <si>
    <t>Помогите пожалуста!</t>
  </si>
  <si>
    <t>Спасибо в любом случае, За сайт, за форум, за комментарии!!! Без Вашего форума, многие бы ничего не добилсь в своих начинаниях, так же как и я.</t>
  </si>
  <si>
    <t>Удачи Всем во всём!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</si>
</sst>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#,##0.00_ ;[Red]\-#,##0.00\ "/>
    <numFmt numFmtId="166" formatCode="#,##0.000_ ;[Red]\-#,##0.000\ "/>
    <numFmt numFmtId="167" formatCode="0.000"/>
    <numFmt numFmtId="168" formatCode="0;;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u/>
      <sz val="10"/>
      <color indexed="12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hair">
        <color rgb="FFFF0000"/>
      </right>
      <top style="hair">
        <color rgb="FFFF0000"/>
      </top>
      <bottom/>
      <diagonal/>
    </border>
    <border>
      <left style="double">
        <color rgb="FFFF0000"/>
      </left>
      <right style="hair">
        <color rgb="FFFF0000"/>
      </right>
      <top/>
      <bottom/>
      <diagonal/>
    </border>
    <border>
      <left style="double">
        <color rgb="FFFF0000"/>
      </left>
      <right style="hair">
        <color rgb="FFFF0000"/>
      </right>
      <top/>
      <bottom style="double">
        <color rgb="FFFF0000"/>
      </bottom>
      <diagonal/>
    </border>
    <border>
      <left style="hair">
        <color rgb="FFFF0000"/>
      </left>
      <right style="double">
        <color rgb="FFFF0000"/>
      </right>
      <top style="double">
        <color rgb="FFFF0000"/>
      </top>
      <bottom style="hair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164" fontId="0" fillId="0" borderId="6" xfId="0" applyNumberFormat="1" applyBorder="1"/>
    <xf numFmtId="0" fontId="0" fillId="0" borderId="6" xfId="0" applyBorder="1" applyAlignment="1">
      <alignment horizontal="center" vertical="center"/>
    </xf>
    <xf numFmtId="164" fontId="0" fillId="0" borderId="10" xfId="0" applyNumberFormat="1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0" borderId="17" xfId="0" applyBorder="1"/>
    <xf numFmtId="0" fontId="0" fillId="0" borderId="2" xfId="0" applyBorder="1"/>
    <xf numFmtId="0" fontId="0" fillId="0" borderId="18" xfId="0" applyBorder="1"/>
    <xf numFmtId="0" fontId="0" fillId="0" borderId="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/>
    <xf numFmtId="0" fontId="0" fillId="0" borderId="2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5" xfId="0" applyBorder="1"/>
    <xf numFmtId="0" fontId="0" fillId="0" borderId="2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65" fontId="3" fillId="4" borderId="20" xfId="3" applyNumberFormat="1" applyBorder="1" applyAlignment="1">
      <alignment horizontal="center" vertical="center" wrapText="1"/>
    </xf>
    <xf numFmtId="165" fontId="3" fillId="4" borderId="34" xfId="3" applyNumberFormat="1" applyBorder="1" applyAlignment="1">
      <alignment horizontal="center" vertical="center"/>
    </xf>
    <xf numFmtId="0" fontId="4" fillId="6" borderId="38" xfId="0" applyFont="1" applyFill="1" applyBorder="1"/>
    <xf numFmtId="0" fontId="4" fillId="8" borderId="39" xfId="0" applyFont="1" applyFill="1" applyBorder="1"/>
    <xf numFmtId="0" fontId="4" fillId="6" borderId="40" xfId="0" applyFont="1" applyFill="1" applyBorder="1"/>
    <xf numFmtId="0" fontId="4" fillId="8" borderId="41" xfId="0" applyFont="1" applyFill="1" applyBorder="1"/>
    <xf numFmtId="0" fontId="4" fillId="8" borderId="42" xfId="0" applyFont="1" applyFill="1" applyBorder="1"/>
    <xf numFmtId="0" fontId="4" fillId="8" borderId="43" xfId="0" applyFont="1" applyFill="1" applyBorder="1"/>
    <xf numFmtId="0" fontId="4" fillId="6" borderId="44" xfId="0" applyFont="1" applyFill="1" applyBorder="1"/>
    <xf numFmtId="0" fontId="0" fillId="0" borderId="18" xfId="0" applyBorder="1" applyAlignment="1">
      <alignment horizontal="center" vertical="center" wrapText="1"/>
    </xf>
    <xf numFmtId="0" fontId="0" fillId="0" borderId="4" xfId="0" applyBorder="1"/>
    <xf numFmtId="0" fontId="0" fillId="0" borderId="33" xfId="0" applyBorder="1"/>
    <xf numFmtId="0" fontId="0" fillId="0" borderId="3" xfId="0" applyBorder="1"/>
    <xf numFmtId="0" fontId="0" fillId="5" borderId="0" xfId="0" applyFill="1" applyBorder="1"/>
    <xf numFmtId="0" fontId="0" fillId="0" borderId="0" xfId="0" applyBorder="1"/>
    <xf numFmtId="0" fontId="0" fillId="0" borderId="45" xfId="0" applyBorder="1"/>
    <xf numFmtId="0" fontId="0" fillId="6" borderId="0" xfId="0" applyFill="1" applyBorder="1"/>
    <xf numFmtId="0" fontId="0" fillId="8" borderId="0" xfId="0" applyFill="1" applyBorder="1"/>
    <xf numFmtId="0" fontId="0" fillId="7" borderId="0" xfId="0" applyFill="1" applyBorder="1"/>
    <xf numFmtId="0" fontId="0" fillId="0" borderId="46" xfId="0" applyBorder="1"/>
    <xf numFmtId="16" fontId="0" fillId="0" borderId="1" xfId="0" applyNumberFormat="1" applyBorder="1"/>
    <xf numFmtId="0" fontId="0" fillId="0" borderId="47" xfId="0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0" fontId="0" fillId="0" borderId="16" xfId="0" applyBorder="1"/>
    <xf numFmtId="166" fontId="0" fillId="0" borderId="37" xfId="0" applyNumberFormat="1" applyBorder="1" applyAlignment="1">
      <alignment horizontal="center" vertical="center" wrapText="1"/>
    </xf>
    <xf numFmtId="166" fontId="0" fillId="0" borderId="11" xfId="0" applyNumberFormat="1" applyBorder="1"/>
    <xf numFmtId="166" fontId="0" fillId="0" borderId="10" xfId="0" applyNumberFormat="1" applyBorder="1"/>
    <xf numFmtId="166" fontId="0" fillId="0" borderId="35" xfId="0" applyNumberFormat="1" applyBorder="1" applyAlignment="1">
      <alignment horizontal="center" vertical="center" wrapText="1"/>
    </xf>
    <xf numFmtId="166" fontId="0" fillId="0" borderId="13" xfId="0" applyNumberFormat="1" applyBorder="1"/>
    <xf numFmtId="166" fontId="0" fillId="0" borderId="1" xfId="0" applyNumberFormat="1" applyBorder="1"/>
    <xf numFmtId="166" fontId="0" fillId="0" borderId="48" xfId="0" applyNumberFormat="1" applyBorder="1" applyAlignment="1">
      <alignment horizontal="center" vertical="center" wrapText="1"/>
    </xf>
    <xf numFmtId="166" fontId="0" fillId="0" borderId="15" xfId="0" applyNumberFormat="1" applyBorder="1"/>
    <xf numFmtId="166" fontId="0" fillId="0" borderId="6" xfId="0" applyNumberFormat="1" applyBorder="1"/>
    <xf numFmtId="166" fontId="0" fillId="0" borderId="27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166" fontId="0" fillId="0" borderId="20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 wrapText="1"/>
    </xf>
    <xf numFmtId="166" fontId="0" fillId="0" borderId="30" xfId="0" applyNumberFormat="1" applyBorder="1" applyAlignment="1">
      <alignment horizontal="center" vertical="center" wrapText="1"/>
    </xf>
    <xf numFmtId="166" fontId="1" fillId="2" borderId="21" xfId="1" applyNumberFormat="1" applyBorder="1" applyAlignment="1">
      <alignment horizontal="center" vertical="center" wrapText="1"/>
    </xf>
    <xf numFmtId="166" fontId="1" fillId="2" borderId="31" xfId="1" applyNumberFormat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166" fontId="0" fillId="0" borderId="5" xfId="0" applyNumberFormat="1" applyBorder="1"/>
    <xf numFmtId="166" fontId="0" fillId="0" borderId="28" xfId="0" applyNumberFormat="1" applyBorder="1"/>
    <xf numFmtId="167" fontId="0" fillId="0" borderId="1" xfId="0" applyNumberFormat="1" applyBorder="1"/>
    <xf numFmtId="0" fontId="5" fillId="10" borderId="52" xfId="4" applyFill="1" applyBorder="1"/>
    <xf numFmtId="0" fontId="5" fillId="10" borderId="51" xfId="4" applyFill="1" applyBorder="1"/>
    <xf numFmtId="168" fontId="6" fillId="11" borderId="53" xfId="4" applyNumberFormat="1" applyFont="1" applyFill="1" applyBorder="1" applyAlignment="1">
      <alignment horizontal="center"/>
    </xf>
    <xf numFmtId="168" fontId="6" fillId="9" borderId="52" xfId="4" applyNumberFormat="1" applyFont="1" applyFill="1" applyBorder="1" applyAlignment="1">
      <alignment horizontal="center"/>
    </xf>
    <xf numFmtId="168" fontId="5" fillId="9" borderId="50" xfId="4" applyNumberFormat="1" applyFill="1" applyBorder="1" applyAlignment="1">
      <alignment horizontal="center"/>
    </xf>
    <xf numFmtId="168" fontId="5" fillId="9" borderId="51" xfId="4" applyNumberFormat="1" applyFill="1" applyBorder="1" applyAlignment="1">
      <alignment horizontal="center"/>
    </xf>
    <xf numFmtId="168" fontId="6" fillId="12" borderId="52" xfId="4" applyNumberFormat="1" applyFont="1" applyFill="1" applyBorder="1" applyAlignment="1">
      <alignment horizontal="center"/>
    </xf>
    <xf numFmtId="168" fontId="5" fillId="12" borderId="51" xfId="4" applyNumberFormat="1" applyFill="1" applyBorder="1" applyAlignment="1">
      <alignment horizontal="center"/>
    </xf>
    <xf numFmtId="0" fontId="5" fillId="0" borderId="0" xfId="4"/>
    <xf numFmtId="0" fontId="7" fillId="0" borderId="0" xfId="5" applyAlignment="1" applyProtection="1"/>
    <xf numFmtId="0" fontId="5" fillId="10" borderId="11" xfId="4" applyNumberFormat="1" applyFill="1" applyBorder="1"/>
    <xf numFmtId="0" fontId="5" fillId="10" borderId="14" xfId="4" applyFill="1" applyBorder="1"/>
    <xf numFmtId="168" fontId="5" fillId="11" borderId="35" xfId="4" applyNumberFormat="1" applyFill="1" applyBorder="1" applyAlignment="1">
      <alignment horizontal="center"/>
    </xf>
    <xf numFmtId="168" fontId="5" fillId="9" borderId="13" xfId="4" applyNumberFormat="1" applyFill="1" applyBorder="1" applyAlignment="1">
      <alignment horizontal="center"/>
    </xf>
    <xf numFmtId="168" fontId="5" fillId="9" borderId="1" xfId="4" applyNumberFormat="1" applyFill="1" applyBorder="1" applyAlignment="1">
      <alignment horizontal="center"/>
    </xf>
    <xf numFmtId="168" fontId="5" fillId="9" borderId="14" xfId="4" applyNumberFormat="1" applyFill="1" applyBorder="1" applyAlignment="1">
      <alignment horizontal="center"/>
    </xf>
    <xf numFmtId="168" fontId="5" fillId="12" borderId="13" xfId="4" applyNumberFormat="1" applyFill="1" applyBorder="1" applyAlignment="1">
      <alignment horizontal="center"/>
    </xf>
    <xf numFmtId="168" fontId="5" fillId="12" borderId="14" xfId="4" applyNumberFormat="1" applyFill="1" applyBorder="1" applyAlignment="1">
      <alignment horizontal="center"/>
    </xf>
    <xf numFmtId="0" fontId="5" fillId="10" borderId="13" xfId="4" applyNumberFormat="1" applyFill="1" applyBorder="1"/>
    <xf numFmtId="0" fontId="5" fillId="10" borderId="13" xfId="4" applyFill="1" applyBorder="1"/>
    <xf numFmtId="0" fontId="5" fillId="10" borderId="54" xfId="4" applyFill="1" applyBorder="1"/>
    <xf numFmtId="0" fontId="5" fillId="10" borderId="55" xfId="4" applyFill="1" applyBorder="1"/>
    <xf numFmtId="168" fontId="5" fillId="11" borderId="36" xfId="4" applyNumberFormat="1" applyFill="1" applyBorder="1" applyAlignment="1">
      <alignment horizontal="center"/>
    </xf>
    <xf numFmtId="168" fontId="5" fillId="9" borderId="54" xfId="4" applyNumberFormat="1" applyFill="1" applyBorder="1" applyAlignment="1">
      <alignment horizontal="center"/>
    </xf>
    <xf numFmtId="168" fontId="5" fillId="9" borderId="56" xfId="4" applyNumberFormat="1" applyFill="1" applyBorder="1" applyAlignment="1">
      <alignment horizontal="center"/>
    </xf>
    <xf numFmtId="168" fontId="5" fillId="9" borderId="55" xfId="4" applyNumberFormat="1" applyFill="1" applyBorder="1" applyAlignment="1">
      <alignment horizontal="center"/>
    </xf>
    <xf numFmtId="168" fontId="5" fillId="12" borderId="54" xfId="4" applyNumberFormat="1" applyFill="1" applyBorder="1" applyAlignment="1">
      <alignment horizontal="center"/>
    </xf>
    <xf numFmtId="168" fontId="5" fillId="12" borderId="55" xfId="4" applyNumberFormat="1" applyFill="1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0" fontId="0" fillId="0" borderId="49" xfId="0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2" borderId="7" xfId="1" applyBorder="1" applyAlignment="1">
      <alignment horizontal="center" vertical="center" wrapText="1"/>
    </xf>
    <xf numFmtId="0" fontId="1" fillId="2" borderId="8" xfId="1" applyBorder="1" applyAlignment="1">
      <alignment horizontal="center" vertical="center" wrapText="1"/>
    </xf>
    <xf numFmtId="0" fontId="1" fillId="2" borderId="9" xfId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166" fontId="0" fillId="0" borderId="27" xfId="0" applyNumberFormat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166" fontId="0" fillId="0" borderId="29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27" xfId="2" applyBorder="1" applyAlignment="1">
      <alignment horizontal="center" vertical="center" wrapText="1"/>
    </xf>
    <xf numFmtId="0" fontId="2" fillId="3" borderId="28" xfId="2" applyBorder="1" applyAlignment="1">
      <alignment horizontal="center" vertical="center" wrapText="1"/>
    </xf>
    <xf numFmtId="0" fontId="2" fillId="3" borderId="32" xfId="2" applyBorder="1" applyAlignment="1">
      <alignment horizontal="center" vertical="center" wrapText="1"/>
    </xf>
    <xf numFmtId="166" fontId="2" fillId="13" borderId="34" xfId="2" applyNumberFormat="1" applyFill="1" applyBorder="1"/>
    <xf numFmtId="166" fontId="0" fillId="13" borderId="27" xfId="0" applyNumberFormat="1" applyFill="1" applyBorder="1" applyAlignment="1">
      <alignment horizontal="center"/>
    </xf>
    <xf numFmtId="166" fontId="0" fillId="13" borderId="28" xfId="0" applyNumberFormat="1" applyFill="1" applyBorder="1" applyAlignment="1">
      <alignment horizontal="center"/>
    </xf>
    <xf numFmtId="166" fontId="0" fillId="13" borderId="29" xfId="0" applyNumberFormat="1" applyFill="1" applyBorder="1" applyAlignment="1">
      <alignment horizontal="center"/>
    </xf>
  </cellXfs>
  <cellStyles count="6">
    <cellStyle name="Гиперссылка" xfId="5" builtinId="8"/>
    <cellStyle name="Нейтральный" xfId="3" builtinId="28"/>
    <cellStyle name="Обычный" xfId="0" builtinId="0"/>
    <cellStyle name="Обычный 2" xfId="4"/>
    <cellStyle name="Плохой" xfId="2" builtinId="27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world.ru/forum/7-10527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2"/>
  <sheetViews>
    <sheetView tabSelected="1" zoomScaleNormal="100" workbookViewId="0">
      <selection activeCell="M3" sqref="M3"/>
    </sheetView>
  </sheetViews>
  <sheetFormatPr defaultRowHeight="15" x14ac:dyDescent="0.25"/>
  <cols>
    <col min="2" max="2" width="7" bestFit="1" customWidth="1"/>
    <col min="3" max="3" width="12.140625" customWidth="1"/>
    <col min="4" max="4" width="11.140625" bestFit="1" customWidth="1"/>
    <col min="6" max="6" width="8.140625" bestFit="1" customWidth="1"/>
    <col min="7" max="7" width="11.28515625" bestFit="1" customWidth="1"/>
    <col min="8" max="8" width="8" bestFit="1" customWidth="1"/>
    <col min="11" max="11" width="14.140625" customWidth="1"/>
    <col min="12" max="14" width="9.140625" customWidth="1"/>
    <col min="15" max="15" width="22.42578125" customWidth="1"/>
    <col min="16" max="16" width="9.140625" customWidth="1"/>
    <col min="19" max="19" width="14.140625" customWidth="1"/>
    <col min="21" max="22" width="11.42578125" customWidth="1"/>
  </cols>
  <sheetData>
    <row r="1" spans="2:23" s="1" customFormat="1" ht="66.75" customHeight="1" thickBot="1" x14ac:dyDescent="0.3">
      <c r="B1" s="111" t="s">
        <v>30</v>
      </c>
      <c r="C1" s="112"/>
      <c r="D1" s="112"/>
      <c r="E1" s="112"/>
      <c r="F1" s="112"/>
      <c r="G1" s="112"/>
      <c r="H1" s="113"/>
      <c r="I1" s="105" t="s">
        <v>35</v>
      </c>
      <c r="J1" s="106"/>
      <c r="K1" s="107"/>
      <c r="M1" s="125" t="s">
        <v>24</v>
      </c>
      <c r="N1" s="126"/>
      <c r="O1" s="127"/>
      <c r="Q1" s="114" t="s">
        <v>22</v>
      </c>
      <c r="R1" s="115"/>
      <c r="S1" s="116"/>
    </row>
    <row r="2" spans="2:23" s="1" customFormat="1" ht="150.75" thickBot="1" x14ac:dyDescent="0.3">
      <c r="B2" s="17" t="s">
        <v>0</v>
      </c>
      <c r="C2" s="18" t="s">
        <v>1</v>
      </c>
      <c r="D2" s="18" t="s">
        <v>2</v>
      </c>
      <c r="E2" s="18" t="s">
        <v>3</v>
      </c>
      <c r="F2" s="18" t="s">
        <v>4</v>
      </c>
      <c r="G2" s="19" t="s">
        <v>5</v>
      </c>
      <c r="H2" s="51" t="s">
        <v>6</v>
      </c>
      <c r="I2" s="20" t="s">
        <v>11</v>
      </c>
      <c r="J2" s="21" t="s">
        <v>31</v>
      </c>
      <c r="K2" s="22" t="s">
        <v>32</v>
      </c>
      <c r="M2" s="16" t="s">
        <v>11</v>
      </c>
      <c r="N2" s="29" t="s">
        <v>12</v>
      </c>
      <c r="O2" s="16" t="s">
        <v>25</v>
      </c>
      <c r="Q2" s="16" t="s">
        <v>11</v>
      </c>
      <c r="R2" s="28" t="s">
        <v>12</v>
      </c>
      <c r="S2" s="16" t="s">
        <v>18</v>
      </c>
      <c r="U2" s="1" t="s">
        <v>19</v>
      </c>
      <c r="W2" s="1" t="s">
        <v>20</v>
      </c>
    </row>
    <row r="3" spans="2:23" s="1" customFormat="1" ht="15.75" thickBot="1" x14ac:dyDescent="0.3">
      <c r="B3" s="10">
        <v>75</v>
      </c>
      <c r="C3" s="8">
        <v>41671</v>
      </c>
      <c r="D3" s="8">
        <v>41698</v>
      </c>
      <c r="E3" s="9" t="s">
        <v>13</v>
      </c>
      <c r="F3" s="9" t="s">
        <v>8</v>
      </c>
      <c r="G3" t="s">
        <v>16</v>
      </c>
      <c r="H3" s="55">
        <v>10</v>
      </c>
      <c r="I3" s="56"/>
      <c r="J3" s="57"/>
      <c r="K3" s="53"/>
      <c r="M3" s="67">
        <f>SUMIFS('ФАКТ(Выдано)'!$F:$F,'ФАКТ(Выдано)'!$C:$C,E3,'ФАКТ(Выдано)'!$D:$D,F3,'ФАКТ(Выдано)'!$E:$E,G3,'ФАКТ(Выдано)'!$B:$B,"&gt;="&amp;MAX(C3-1,D2)+1,'ФАКТ(Выдано)'!$B:$B,"&lt;="&amp;D3)</f>
        <v>9.1479999999999997</v>
      </c>
      <c r="N3" s="55">
        <f>H3-M3</f>
        <v>0.85200000000000031</v>
      </c>
      <c r="O3" s="30" t="str">
        <f>IF(ROUND(AVERAGEIFS('ФАКТ(Выдано)'!$F:$F,'ФАКТ(Выдано)'!$C:$C,E3,'ФАКТ(Выдано)'!$D:$D,F3,'ФАКТ(Выдано)'!$E:$E,G3,'ФАКТ(Выдано)'!$B:$B,"&gt;="&amp;MAX(C3-1,D2)+1,'ФАКТ(Выдано)'!$B:$B,"&lt;="&amp;D3)*0.2,2)&gt;=ABS(N3),"Выполнено","Не выполнено")</f>
        <v>Выполнено</v>
      </c>
      <c r="Q3" s="68">
        <f>SUM('ФАКТ(Выдано)'!F2:F3)</f>
        <v>9.1479999999999997</v>
      </c>
      <c r="R3" s="69">
        <f>H3-Q3</f>
        <v>0.85200000000000031</v>
      </c>
      <c r="S3" s="24" t="str">
        <f>IF(ROUND(U3*0.2,2)&gt;=ABS(R3),"Выполнено","Не выполнено")</f>
        <v>Выполнено</v>
      </c>
      <c r="U3" s="1">
        <f>ROUND(AVERAGE('ФАКТ(Выдано)'!F2:F3),2)</f>
        <v>4.57</v>
      </c>
    </row>
    <row r="4" spans="2:23" x14ac:dyDescent="0.25">
      <c r="B4" s="11">
        <v>154</v>
      </c>
      <c r="C4" s="4">
        <v>41699</v>
      </c>
      <c r="D4" s="4">
        <v>41729</v>
      </c>
      <c r="E4" s="5" t="s">
        <v>7</v>
      </c>
      <c r="F4" s="5" t="s">
        <v>8</v>
      </c>
      <c r="G4" s="14" t="s">
        <v>9</v>
      </c>
      <c r="H4" s="58">
        <v>50</v>
      </c>
      <c r="I4" s="59"/>
      <c r="J4" s="60"/>
      <c r="K4" s="52"/>
      <c r="L4" s="1"/>
      <c r="M4" s="67">
        <f>SUMIFS('ФАКТ(Выдано)'!$F:$F,'ФАКТ(Выдано)'!$C:$C,E4,'ФАКТ(Выдано)'!$D:$D,F4,'ФАКТ(Выдано)'!$E:$E,G4,'ФАКТ(Выдано)'!$B:$B,"&gt;="&amp;MAX(C4-1,D3)+1,'ФАКТ(Выдано)'!$B:$B,"&lt;="&amp;D4)</f>
        <v>56.173000000000002</v>
      </c>
      <c r="N4" s="55">
        <f t="shared" ref="N4:N6" si="0">H4-M4</f>
        <v>-6.1730000000000018</v>
      </c>
      <c r="O4" s="30" t="str">
        <f>IF(ROUND(AVERAGEIFS('ФАКТ(Выдано)'!$F:$F,'ФАКТ(Выдано)'!$C:$C,E4,'ФАКТ(Выдано)'!$D:$D,F4,'ФАКТ(Выдано)'!$E:$E,G4,'ФАКТ(Выдано)'!$B:$B,"&gt;="&amp;MAX(C4-1,D3)+1,'ФАКТ(Выдано)'!$B:$B,"&lt;="&amp;D4)*0.2,2)&gt;=ABS(N4),"Выполнено","Не выполнено")</f>
        <v>Не выполнено</v>
      </c>
      <c r="P4" s="1"/>
      <c r="Q4" s="70">
        <f>SUM('ФАКТ(Выдано)'!F4:F12)</f>
        <v>50.949000000000005</v>
      </c>
      <c r="R4" s="71">
        <f>H4-Q4</f>
        <v>-0.94900000000000517</v>
      </c>
      <c r="S4" s="24" t="str">
        <f>IF(ROUND(U4*0.2,2)&gt;=ABS(R4),"Выполнено","Не выполнено")</f>
        <v>Выполнено</v>
      </c>
      <c r="T4" s="1"/>
      <c r="U4" s="1">
        <f>ROUND(AVERAGE('ФАКТ(Выдано)'!F4:F12),2)</f>
        <v>5.66</v>
      </c>
      <c r="V4" s="1"/>
      <c r="W4" t="s">
        <v>14</v>
      </c>
    </row>
    <row r="5" spans="2:23" ht="30" x14ac:dyDescent="0.25">
      <c r="B5" s="11">
        <v>201</v>
      </c>
      <c r="C5" s="4">
        <v>41713</v>
      </c>
      <c r="D5" s="4">
        <v>41744</v>
      </c>
      <c r="E5" s="5" t="s">
        <v>7</v>
      </c>
      <c r="F5" s="5" t="s">
        <v>8</v>
      </c>
      <c r="G5" s="14" t="s">
        <v>9</v>
      </c>
      <c r="H5" s="58">
        <v>60</v>
      </c>
      <c r="I5" s="59"/>
      <c r="J5" s="60"/>
      <c r="K5" s="52"/>
      <c r="L5" s="1"/>
      <c r="M5" s="67">
        <f>SUMIFS('ФАКТ(Выдано)'!$F:$F,'ФАКТ(Выдано)'!$C:$C,E5,'ФАКТ(Выдано)'!$D:$D,F5,'ФАКТ(Выдано)'!$E:$E,G5,'ФАКТ(Выдано)'!$B:$B,"&gt;="&amp;MAX(C5-1,D4)+1,'ФАКТ(Выдано)'!$B:$B,"&lt;="&amp;D5)</f>
        <v>52.332000000000008</v>
      </c>
      <c r="N5" s="55">
        <f t="shared" si="0"/>
        <v>7.6679999999999922</v>
      </c>
      <c r="O5" s="30" t="str">
        <f>IF(ROUND(AVERAGEIFS('ФАКТ(Выдано)'!$F:$F,'ФАКТ(Выдано)'!$C:$C,E5,'ФАКТ(Выдано)'!$D:$D,F5,'ФАКТ(Выдано)'!$E:$E,G5,'ФАКТ(Выдано)'!$B:$B,"&gt;="&amp;MAX(C5-1,D4)+1,'ФАКТ(Выдано)'!$B:$B,"&lt;="&amp;D5)*0.2,2)&gt;=ABS(N5),"Выполнено","Не выполнено")</f>
        <v>Не выполнено</v>
      </c>
      <c r="P5" s="1"/>
      <c r="Q5" s="70">
        <f>SUM('ФАКТ(Выдано)'!F13:F22)</f>
        <v>57.555999999999997</v>
      </c>
      <c r="R5" s="71">
        <f>H5-Q5</f>
        <v>2.4440000000000026</v>
      </c>
      <c r="S5" s="25" t="str">
        <f t="shared" ref="S5:S7" si="1">IF(ROUND(U5*0.2,2)&gt;=ABS(R5),"Выполнено","Не выполнено")</f>
        <v>Не выполнено</v>
      </c>
      <c r="T5" s="1"/>
      <c r="U5" s="1">
        <f>ROUND(AVERAGE('ФАКТ(Выдано)'!F13:F22),2)</f>
        <v>5.76</v>
      </c>
      <c r="V5" s="1"/>
      <c r="W5" t="s">
        <v>15</v>
      </c>
    </row>
    <row r="6" spans="2:23" ht="15.75" thickBot="1" x14ac:dyDescent="0.3">
      <c r="B6" s="12">
        <v>260</v>
      </c>
      <c r="C6" s="6">
        <v>41745</v>
      </c>
      <c r="D6" s="6">
        <v>41759</v>
      </c>
      <c r="E6" s="7" t="s">
        <v>7</v>
      </c>
      <c r="F6" s="7" t="s">
        <v>13</v>
      </c>
      <c r="G6" s="15" t="s">
        <v>9</v>
      </c>
      <c r="H6" s="61">
        <v>5</v>
      </c>
      <c r="I6" s="62"/>
      <c r="J6" s="63"/>
      <c r="K6" s="54"/>
      <c r="L6" s="1"/>
      <c r="M6" s="67">
        <f>SUMIFS('ФАКТ(Выдано)'!$F:$F,'ФАКТ(Выдано)'!$C:$C,E6,'ФАКТ(Выдано)'!$D:$D,F6,'ФАКТ(Выдано)'!$E:$E,G6,'ФАКТ(Выдано)'!$B:$B,"&gt;="&amp;MAX(C6-1,D5)+1,'ФАКТ(Выдано)'!$B:$B,"&lt;="&amp;D6)</f>
        <v>4.3739999999999997</v>
      </c>
      <c r="N6" s="55">
        <f t="shared" si="0"/>
        <v>0.62600000000000033</v>
      </c>
      <c r="O6" s="30" t="str">
        <f>IF(ROUND(AVERAGEIFS('ФАКТ(Выдано)'!$F:$F,'ФАКТ(Выдано)'!$C:$C,E6,'ФАКТ(Выдано)'!$D:$D,F6,'ФАКТ(Выдано)'!$E:$E,G6,'ФАКТ(Выдано)'!$B:$B,"&gt;="&amp;MAX(C6-1,D5)+1,'ФАКТ(Выдано)'!$B:$B,"&lt;="&amp;D6)*0.2,2)&gt;=ABS(N6),"Выполнено","Не выполнено")</f>
        <v>Выполнено</v>
      </c>
      <c r="P6" s="1"/>
      <c r="Q6" s="72">
        <f>'ФАКТ(Выдано)'!F23</f>
        <v>4.3739999999999997</v>
      </c>
      <c r="R6" s="73">
        <f>H6-Q6</f>
        <v>0.62600000000000033</v>
      </c>
      <c r="S6" s="26" t="str">
        <f t="shared" si="1"/>
        <v>Выполнено</v>
      </c>
      <c r="T6" s="1"/>
      <c r="U6" s="1">
        <f>ROUND(AVERAGE('ФАКТ(Выдано)'!F23),2)</f>
        <v>4.37</v>
      </c>
      <c r="V6" s="1"/>
    </row>
    <row r="7" spans="2:23" ht="15.75" thickBot="1" x14ac:dyDescent="0.3">
      <c r="B7" s="117" t="s">
        <v>21</v>
      </c>
      <c r="C7" s="118"/>
      <c r="D7" s="118"/>
      <c r="E7" s="118"/>
      <c r="F7" s="118"/>
      <c r="G7" s="119"/>
      <c r="H7" s="64">
        <f>SUM(H3:H6)</f>
        <v>125</v>
      </c>
      <c r="I7" s="65"/>
      <c r="J7" s="66"/>
      <c r="K7" s="23"/>
      <c r="M7" s="128">
        <f>SUM(M3:M6)</f>
        <v>122.027</v>
      </c>
      <c r="N7" s="128">
        <f>SUM(N3:N6)</f>
        <v>2.972999999999991</v>
      </c>
      <c r="O7" s="31"/>
      <c r="Q7" s="74">
        <f>SUM(Q3:Q6)</f>
        <v>122.027</v>
      </c>
      <c r="R7" s="75">
        <f>SUM(R3:R6)</f>
        <v>2.9729999999999981</v>
      </c>
      <c r="S7" s="27" t="str">
        <f t="shared" si="1"/>
        <v>Не выполнено</v>
      </c>
      <c r="U7" s="1">
        <f>ROUND(AVERAGE('ФАКТ(Выдано)'!F2:F23),2)</f>
        <v>5.55</v>
      </c>
    </row>
    <row r="8" spans="2:23" ht="15.75" thickBot="1" x14ac:dyDescent="0.3">
      <c r="B8" s="123" t="s">
        <v>23</v>
      </c>
      <c r="C8" s="124"/>
      <c r="D8" s="124"/>
      <c r="E8" s="124"/>
      <c r="F8" s="124"/>
      <c r="G8" s="124"/>
      <c r="H8" s="124"/>
      <c r="I8" s="108"/>
      <c r="J8" s="109"/>
      <c r="K8" s="110"/>
      <c r="M8" s="129">
        <f>SUM('ФАКТ(Выдано)'!$F:$F)-'ПЛАН(Заявка)'!M7</f>
        <v>99.999999999999986</v>
      </c>
      <c r="N8" s="130"/>
      <c r="O8" s="131"/>
      <c r="Q8" s="120">
        <f>SUM('ФАКТ(Выдано)'!$F:$F)-'ПЛАН(Заявка)'!Q7</f>
        <v>99.999999999999986</v>
      </c>
      <c r="R8" s="121"/>
      <c r="S8" s="122"/>
    </row>
    <row r="11" spans="2:23" x14ac:dyDescent="0.25">
      <c r="B11" t="s">
        <v>36</v>
      </c>
    </row>
    <row r="12" spans="2:23" x14ac:dyDescent="0.25">
      <c r="B12" t="s">
        <v>37</v>
      </c>
    </row>
    <row r="13" spans="2:23" x14ac:dyDescent="0.25">
      <c r="B13" t="s">
        <v>38</v>
      </c>
    </row>
    <row r="14" spans="2:23" x14ac:dyDescent="0.25">
      <c r="B14" t="s">
        <v>39</v>
      </c>
    </row>
    <row r="15" spans="2:23" x14ac:dyDescent="0.25">
      <c r="B15" t="s">
        <v>40</v>
      </c>
    </row>
    <row r="16" spans="2:23" x14ac:dyDescent="0.25">
      <c r="B16" t="s">
        <v>41</v>
      </c>
    </row>
    <row r="17" spans="2:2" x14ac:dyDescent="0.25">
      <c r="B17" t="s">
        <v>42</v>
      </c>
    </row>
    <row r="18" spans="2:2" x14ac:dyDescent="0.25">
      <c r="B18" t="s">
        <v>51</v>
      </c>
    </row>
    <row r="19" spans="2:2" x14ac:dyDescent="0.25">
      <c r="B19" t="s">
        <v>52</v>
      </c>
    </row>
    <row r="20" spans="2:2" x14ac:dyDescent="0.25">
      <c r="B20" t="s">
        <v>53</v>
      </c>
    </row>
    <row r="21" spans="2:2" x14ac:dyDescent="0.25">
      <c r="B21" t="s">
        <v>54</v>
      </c>
    </row>
    <row r="22" spans="2:2" x14ac:dyDescent="0.25">
      <c r="B22" t="s">
        <v>55</v>
      </c>
    </row>
  </sheetData>
  <mergeCells count="9">
    <mergeCell ref="I1:K1"/>
    <mergeCell ref="I8:K8"/>
    <mergeCell ref="B1:H1"/>
    <mergeCell ref="Q1:S1"/>
    <mergeCell ref="B7:G7"/>
    <mergeCell ref="Q8:S8"/>
    <mergeCell ref="B8:H8"/>
    <mergeCell ref="M8:O8"/>
    <mergeCell ref="M1:O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F2" sqref="F2:F24"/>
    </sheetView>
  </sheetViews>
  <sheetFormatPr defaultRowHeight="15" x14ac:dyDescent="0.25"/>
  <cols>
    <col min="2" max="2" width="12.5703125" bestFit="1" customWidth="1"/>
    <col min="5" max="5" width="13.7109375" customWidth="1"/>
    <col min="13" max="13" width="10.5703125" bestFit="1" customWidth="1"/>
  </cols>
  <sheetData>
    <row r="1" spans="1:13" ht="75" x14ac:dyDescent="0.25">
      <c r="B1" s="2" t="s">
        <v>10</v>
      </c>
      <c r="C1" s="2" t="s">
        <v>3</v>
      </c>
      <c r="D1" s="2" t="s">
        <v>4</v>
      </c>
      <c r="E1" s="2" t="s">
        <v>5</v>
      </c>
      <c r="F1" s="2" t="s">
        <v>11</v>
      </c>
      <c r="H1" s="39" t="s">
        <v>29</v>
      </c>
      <c r="I1" s="40">
        <v>1</v>
      </c>
      <c r="J1" s="40">
        <v>2</v>
      </c>
      <c r="K1" s="40">
        <v>3</v>
      </c>
      <c r="L1" s="40">
        <v>4</v>
      </c>
      <c r="M1" s="41" t="s">
        <v>17</v>
      </c>
    </row>
    <row r="2" spans="1:13" x14ac:dyDescent="0.25">
      <c r="A2">
        <v>1</v>
      </c>
      <c r="B2" s="50">
        <v>41696</v>
      </c>
      <c r="C2" s="3" t="s">
        <v>13</v>
      </c>
      <c r="D2" s="3" t="s">
        <v>8</v>
      </c>
      <c r="E2" s="3" t="s">
        <v>16</v>
      </c>
      <c r="F2" s="76">
        <v>4.2240000000000002</v>
      </c>
      <c r="H2" s="42"/>
      <c r="I2" s="43"/>
      <c r="J2" s="44"/>
      <c r="K2" s="44"/>
      <c r="L2" s="44"/>
      <c r="M2" s="45"/>
    </row>
    <row r="3" spans="1:13" x14ac:dyDescent="0.25">
      <c r="A3">
        <v>2</v>
      </c>
      <c r="B3" s="50">
        <v>41698</v>
      </c>
      <c r="C3" s="3" t="s">
        <v>13</v>
      </c>
      <c r="D3" s="3" t="s">
        <v>8</v>
      </c>
      <c r="E3" s="3" t="s">
        <v>16</v>
      </c>
      <c r="F3" s="76">
        <v>4.9240000000000004</v>
      </c>
      <c r="H3" s="42"/>
      <c r="I3" s="43"/>
      <c r="J3" s="44"/>
      <c r="K3" s="44"/>
      <c r="L3" s="44"/>
      <c r="M3" s="45"/>
    </row>
    <row r="4" spans="1:13" x14ac:dyDescent="0.25">
      <c r="A4">
        <v>3</v>
      </c>
      <c r="B4" s="50">
        <v>41699</v>
      </c>
      <c r="C4" s="3" t="s">
        <v>7</v>
      </c>
      <c r="D4" s="3" t="s">
        <v>8</v>
      </c>
      <c r="E4" s="3" t="s">
        <v>9</v>
      </c>
      <c r="F4" s="76">
        <v>5.9610000000000003</v>
      </c>
      <c r="H4" s="42"/>
      <c r="I4" s="44"/>
      <c r="J4" s="46"/>
      <c r="K4" s="44"/>
      <c r="L4" s="44"/>
      <c r="M4" s="45"/>
    </row>
    <row r="5" spans="1:13" x14ac:dyDescent="0.25">
      <c r="A5">
        <v>4</v>
      </c>
      <c r="B5" s="50">
        <v>41700</v>
      </c>
      <c r="C5" s="3" t="s">
        <v>7</v>
      </c>
      <c r="D5" s="3" t="s">
        <v>8</v>
      </c>
      <c r="E5" s="3" t="s">
        <v>9</v>
      </c>
      <c r="F5" s="76">
        <v>4.2240000000000002</v>
      </c>
      <c r="H5" s="42"/>
      <c r="I5" s="44"/>
      <c r="J5" s="46"/>
      <c r="K5" s="44"/>
      <c r="L5" s="44"/>
      <c r="M5" s="45"/>
    </row>
    <row r="6" spans="1:13" x14ac:dyDescent="0.25">
      <c r="A6">
        <v>5</v>
      </c>
      <c r="B6" s="50">
        <v>41701</v>
      </c>
      <c r="C6" s="3" t="s">
        <v>7</v>
      </c>
      <c r="D6" s="3" t="s">
        <v>8</v>
      </c>
      <c r="E6" s="3" t="s">
        <v>9</v>
      </c>
      <c r="F6" s="76">
        <v>5.6239999999999997</v>
      </c>
      <c r="H6" s="42"/>
      <c r="I6" s="44"/>
      <c r="J6" s="46"/>
      <c r="K6" s="44"/>
      <c r="L6" s="44"/>
      <c r="M6" s="45"/>
    </row>
    <row r="7" spans="1:13" x14ac:dyDescent="0.25">
      <c r="A7">
        <v>6</v>
      </c>
      <c r="B7" s="50">
        <v>41712</v>
      </c>
      <c r="C7" s="3" t="s">
        <v>7</v>
      </c>
      <c r="D7" s="3" t="s">
        <v>8</v>
      </c>
      <c r="E7" s="3" t="s">
        <v>9</v>
      </c>
      <c r="F7" s="76">
        <v>5.7240000000000002</v>
      </c>
      <c r="H7" s="42"/>
      <c r="I7" s="44"/>
      <c r="J7" s="46"/>
      <c r="K7" s="44"/>
      <c r="L7" s="44"/>
      <c r="M7" s="45"/>
    </row>
    <row r="8" spans="1:13" x14ac:dyDescent="0.25">
      <c r="A8">
        <v>7</v>
      </c>
      <c r="B8" s="50">
        <v>41713</v>
      </c>
      <c r="C8" s="3" t="s">
        <v>7</v>
      </c>
      <c r="D8" s="3" t="s">
        <v>8</v>
      </c>
      <c r="E8" s="3" t="s">
        <v>9</v>
      </c>
      <c r="F8" s="76">
        <v>6.1589999999999998</v>
      </c>
      <c r="H8" s="42"/>
      <c r="I8" s="44"/>
      <c r="J8" s="32"/>
      <c r="K8" s="35"/>
      <c r="L8" s="44"/>
      <c r="M8" s="45"/>
    </row>
    <row r="9" spans="1:13" x14ac:dyDescent="0.25">
      <c r="A9">
        <v>8</v>
      </c>
      <c r="B9" s="50">
        <v>41714</v>
      </c>
      <c r="C9" s="3" t="s">
        <v>7</v>
      </c>
      <c r="D9" s="3" t="s">
        <v>8</v>
      </c>
      <c r="E9" s="3" t="s">
        <v>9</v>
      </c>
      <c r="F9" s="76">
        <v>5.9590000000000005</v>
      </c>
      <c r="H9" s="42"/>
      <c r="I9" s="44"/>
      <c r="J9" s="32"/>
      <c r="K9" s="36"/>
      <c r="L9" s="44"/>
      <c r="M9" s="45"/>
    </row>
    <row r="10" spans="1:13" x14ac:dyDescent="0.25">
      <c r="A10">
        <v>9</v>
      </c>
      <c r="B10" s="50">
        <v>41715</v>
      </c>
      <c r="C10" s="3" t="s">
        <v>7</v>
      </c>
      <c r="D10" s="3" t="s">
        <v>8</v>
      </c>
      <c r="E10" s="3" t="s">
        <v>9</v>
      </c>
      <c r="F10" s="76">
        <v>5.5369999999999999</v>
      </c>
      <c r="H10" s="42"/>
      <c r="I10" s="44"/>
      <c r="J10" s="32"/>
      <c r="K10" s="36"/>
      <c r="L10" s="44"/>
      <c r="M10" s="45"/>
    </row>
    <row r="11" spans="1:13" x14ac:dyDescent="0.25">
      <c r="A11">
        <v>10</v>
      </c>
      <c r="B11" s="50">
        <v>41716</v>
      </c>
      <c r="C11" s="3" t="s">
        <v>7</v>
      </c>
      <c r="D11" s="3" t="s">
        <v>8</v>
      </c>
      <c r="E11" s="3" t="s">
        <v>9</v>
      </c>
      <c r="F11" s="76">
        <v>6.2370000000000001</v>
      </c>
      <c r="H11" s="42"/>
      <c r="I11" s="44"/>
      <c r="J11" s="32"/>
      <c r="K11" s="36"/>
      <c r="L11" s="44"/>
      <c r="M11" s="45"/>
    </row>
    <row r="12" spans="1:13" ht="15.75" thickBot="1" x14ac:dyDescent="0.3">
      <c r="A12">
        <v>11</v>
      </c>
      <c r="B12" s="50">
        <v>41728</v>
      </c>
      <c r="C12" s="3" t="s">
        <v>7</v>
      </c>
      <c r="D12" s="3" t="s">
        <v>8</v>
      </c>
      <c r="E12" s="3" t="s">
        <v>9</v>
      </c>
      <c r="F12" s="76">
        <v>5.524</v>
      </c>
      <c r="H12" s="42"/>
      <c r="I12" s="44"/>
      <c r="J12" s="34" t="s">
        <v>33</v>
      </c>
      <c r="K12" s="37"/>
      <c r="L12" s="44"/>
      <c r="M12" s="45"/>
    </row>
    <row r="13" spans="1:13" ht="15.75" thickTop="1" x14ac:dyDescent="0.25">
      <c r="A13">
        <v>12</v>
      </c>
      <c r="B13" s="50">
        <v>41729</v>
      </c>
      <c r="C13" s="3" t="s">
        <v>7</v>
      </c>
      <c r="D13" s="3" t="s">
        <v>8</v>
      </c>
      <c r="E13" s="3" t="s">
        <v>9</v>
      </c>
      <c r="F13" s="76">
        <v>5.2240000000000002</v>
      </c>
      <c r="H13" s="42"/>
      <c r="I13" s="44"/>
      <c r="J13" s="38"/>
      <c r="K13" s="33" t="s">
        <v>34</v>
      </c>
      <c r="L13" s="44"/>
      <c r="M13" s="45"/>
    </row>
    <row r="14" spans="1:13" x14ac:dyDescent="0.25">
      <c r="A14">
        <v>13</v>
      </c>
      <c r="B14" s="50">
        <v>41730</v>
      </c>
      <c r="C14" s="3" t="s">
        <v>7</v>
      </c>
      <c r="D14" s="3" t="s">
        <v>8</v>
      </c>
      <c r="E14" s="3" t="s">
        <v>9</v>
      </c>
      <c r="F14" s="76">
        <v>6.2610000000000001</v>
      </c>
      <c r="H14" s="42"/>
      <c r="I14" s="44"/>
      <c r="J14" s="44"/>
      <c r="K14" s="47"/>
      <c r="L14" s="44"/>
      <c r="M14" s="45"/>
    </row>
    <row r="15" spans="1:13" x14ac:dyDescent="0.25">
      <c r="A15">
        <v>14</v>
      </c>
      <c r="B15" s="50">
        <v>41731</v>
      </c>
      <c r="C15" s="3" t="s">
        <v>7</v>
      </c>
      <c r="D15" s="3" t="s">
        <v>8</v>
      </c>
      <c r="E15" s="3" t="s">
        <v>9</v>
      </c>
      <c r="F15" s="76">
        <v>5.9240000000000004</v>
      </c>
      <c r="H15" s="42"/>
      <c r="I15" s="44"/>
      <c r="J15" s="44"/>
      <c r="K15" s="47"/>
      <c r="L15" s="44"/>
      <c r="M15" s="45"/>
    </row>
    <row r="16" spans="1:13" x14ac:dyDescent="0.25">
      <c r="A16">
        <v>15</v>
      </c>
      <c r="B16" s="50">
        <v>41732</v>
      </c>
      <c r="C16" s="3" t="s">
        <v>7</v>
      </c>
      <c r="D16" s="3" t="s">
        <v>8</v>
      </c>
      <c r="E16" s="3" t="s">
        <v>9</v>
      </c>
      <c r="F16" s="76">
        <v>4.4590000000000005</v>
      </c>
      <c r="H16" s="42"/>
      <c r="I16" s="44"/>
      <c r="J16" s="44"/>
      <c r="K16" s="47"/>
      <c r="L16" s="44"/>
      <c r="M16" s="45"/>
    </row>
    <row r="17" spans="1:13" x14ac:dyDescent="0.25">
      <c r="A17">
        <v>16</v>
      </c>
      <c r="B17" s="50">
        <v>41733</v>
      </c>
      <c r="C17" s="3" t="s">
        <v>7</v>
      </c>
      <c r="D17" s="3" t="s">
        <v>8</v>
      </c>
      <c r="E17" s="3" t="s">
        <v>9</v>
      </c>
      <c r="F17" s="76">
        <v>5.718</v>
      </c>
      <c r="H17" s="42"/>
      <c r="I17" s="44"/>
      <c r="J17" s="44"/>
      <c r="K17" s="47"/>
      <c r="L17" s="44"/>
      <c r="M17" s="45"/>
    </row>
    <row r="18" spans="1:13" x14ac:dyDescent="0.25">
      <c r="A18">
        <v>17</v>
      </c>
      <c r="B18" s="50">
        <v>41734</v>
      </c>
      <c r="C18" s="3" t="s">
        <v>7</v>
      </c>
      <c r="D18" s="3" t="s">
        <v>8</v>
      </c>
      <c r="E18" s="3" t="s">
        <v>9</v>
      </c>
      <c r="F18" s="76">
        <v>5.9370000000000003</v>
      </c>
      <c r="H18" s="42"/>
      <c r="I18" s="44"/>
      <c r="J18" s="44"/>
      <c r="K18" s="47"/>
      <c r="L18" s="44"/>
      <c r="M18" s="45"/>
    </row>
    <row r="19" spans="1:13" x14ac:dyDescent="0.25">
      <c r="A19">
        <v>18</v>
      </c>
      <c r="B19" s="50">
        <v>41735</v>
      </c>
      <c r="C19" s="3" t="s">
        <v>7</v>
      </c>
      <c r="D19" s="3" t="s">
        <v>8</v>
      </c>
      <c r="E19" s="3" t="s">
        <v>9</v>
      </c>
      <c r="F19" s="76">
        <v>6.1239999999999997</v>
      </c>
      <c r="H19" s="42"/>
      <c r="I19" s="44"/>
      <c r="J19" s="44"/>
      <c r="K19" s="47"/>
      <c r="L19" s="44"/>
      <c r="M19" s="45"/>
    </row>
    <row r="20" spans="1:13" x14ac:dyDescent="0.25">
      <c r="A20">
        <v>19</v>
      </c>
      <c r="B20" s="50">
        <v>41736</v>
      </c>
      <c r="C20" s="3" t="s">
        <v>7</v>
      </c>
      <c r="D20" s="3" t="s">
        <v>8</v>
      </c>
      <c r="E20" s="3" t="s">
        <v>9</v>
      </c>
      <c r="F20" s="76">
        <v>5.9240000000000004</v>
      </c>
      <c r="H20" s="42"/>
      <c r="I20" s="44"/>
      <c r="J20" s="44"/>
      <c r="K20" s="47"/>
      <c r="L20" s="44"/>
      <c r="M20" s="45"/>
    </row>
    <row r="21" spans="1:13" x14ac:dyDescent="0.25">
      <c r="A21">
        <v>20</v>
      </c>
      <c r="B21" s="50">
        <v>41737</v>
      </c>
      <c r="C21" s="3" t="s">
        <v>7</v>
      </c>
      <c r="D21" s="3" t="s">
        <v>8</v>
      </c>
      <c r="E21" s="3" t="s">
        <v>9</v>
      </c>
      <c r="F21" s="76">
        <v>5.7610000000000001</v>
      </c>
      <c r="H21" s="42"/>
      <c r="I21" s="44"/>
      <c r="J21" s="44"/>
      <c r="K21" s="47"/>
      <c r="L21" s="44"/>
      <c r="M21" s="45"/>
    </row>
    <row r="22" spans="1:13" x14ac:dyDescent="0.25">
      <c r="A22">
        <v>21</v>
      </c>
      <c r="B22" s="50">
        <v>41738</v>
      </c>
      <c r="C22" s="3" t="s">
        <v>7</v>
      </c>
      <c r="D22" s="3" t="s">
        <v>8</v>
      </c>
      <c r="E22" s="3" t="s">
        <v>9</v>
      </c>
      <c r="F22" s="76">
        <v>6.2240000000000002</v>
      </c>
      <c r="H22" s="42"/>
      <c r="I22" s="44"/>
      <c r="J22" s="44"/>
      <c r="K22" s="47"/>
      <c r="L22" s="44"/>
      <c r="M22" s="45"/>
    </row>
    <row r="23" spans="1:13" x14ac:dyDescent="0.25">
      <c r="A23">
        <v>22</v>
      </c>
      <c r="B23" s="50">
        <v>41745</v>
      </c>
      <c r="C23" s="3" t="s">
        <v>7</v>
      </c>
      <c r="D23" s="3" t="s">
        <v>13</v>
      </c>
      <c r="E23" s="3" t="s">
        <v>9</v>
      </c>
      <c r="F23" s="76">
        <v>4.3739999999999997</v>
      </c>
      <c r="H23" s="42"/>
      <c r="I23" s="44"/>
      <c r="J23" s="44"/>
      <c r="K23" s="44"/>
      <c r="L23" s="48"/>
      <c r="M23" s="45"/>
    </row>
    <row r="24" spans="1:13" x14ac:dyDescent="0.25">
      <c r="A24">
        <v>23</v>
      </c>
      <c r="B24" s="50">
        <v>41830</v>
      </c>
      <c r="C24" s="3" t="s">
        <v>8</v>
      </c>
      <c r="D24" s="3" t="s">
        <v>26</v>
      </c>
      <c r="E24" s="3" t="s">
        <v>16</v>
      </c>
      <c r="F24" s="76">
        <v>100</v>
      </c>
      <c r="H24" s="13"/>
      <c r="I24" s="49"/>
      <c r="J24" s="49"/>
      <c r="K24" s="49"/>
      <c r="L24" s="49"/>
      <c r="M2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7" sqref="A7"/>
    </sheetView>
  </sheetViews>
  <sheetFormatPr defaultRowHeight="15" x14ac:dyDescent="0.25"/>
  <cols>
    <col min="1" max="1" width="20.140625" bestFit="1" customWidth="1"/>
    <col min="2" max="2" width="14.28515625" bestFit="1" customWidth="1"/>
  </cols>
  <sheetData>
    <row r="1" spans="1:2" x14ac:dyDescent="0.25">
      <c r="A1" t="s">
        <v>27</v>
      </c>
      <c r="B1" t="s">
        <v>28</v>
      </c>
    </row>
    <row r="2" spans="1:2" x14ac:dyDescent="0.25">
      <c r="A2" t="s">
        <v>7</v>
      </c>
      <c r="B2">
        <v>1</v>
      </c>
    </row>
    <row r="3" spans="1:2" x14ac:dyDescent="0.25">
      <c r="A3" t="s">
        <v>8</v>
      </c>
      <c r="B3">
        <v>2</v>
      </c>
    </row>
    <row r="4" spans="1:2" x14ac:dyDescent="0.25">
      <c r="A4" t="s">
        <v>13</v>
      </c>
      <c r="B4">
        <v>3</v>
      </c>
    </row>
    <row r="5" spans="1:2" x14ac:dyDescent="0.25">
      <c r="A5" t="s">
        <v>26</v>
      </c>
      <c r="B5">
        <v>4</v>
      </c>
    </row>
    <row r="6" spans="1:2" x14ac:dyDescent="0.25">
      <c r="A6" t="s">
        <v>9</v>
      </c>
      <c r="B6">
        <v>5</v>
      </c>
    </row>
    <row r="7" spans="1:2" x14ac:dyDescent="0.25">
      <c r="A7" t="s">
        <v>16</v>
      </c>
      <c r="B7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C12" sqref="C12"/>
    </sheetView>
  </sheetViews>
  <sheetFormatPr defaultRowHeight="12.75" x14ac:dyDescent="0.2"/>
  <cols>
    <col min="1" max="2" width="9.140625" style="85"/>
    <col min="3" max="8" width="16" style="85" customWidth="1"/>
    <col min="9" max="9" width="10.28515625" style="85" bestFit="1" customWidth="1"/>
    <col min="10" max="258" width="9.140625" style="85"/>
    <col min="259" max="264" width="16" style="85" customWidth="1"/>
    <col min="265" max="265" width="10.28515625" style="85" bestFit="1" customWidth="1"/>
    <col min="266" max="514" width="9.140625" style="85"/>
    <col min="515" max="520" width="16" style="85" customWidth="1"/>
    <col min="521" max="521" width="10.28515625" style="85" bestFit="1" customWidth="1"/>
    <col min="522" max="770" width="9.140625" style="85"/>
    <col min="771" max="776" width="16" style="85" customWidth="1"/>
    <col min="777" max="777" width="10.28515625" style="85" bestFit="1" customWidth="1"/>
    <col min="778" max="1026" width="9.140625" style="85"/>
    <col min="1027" max="1032" width="16" style="85" customWidth="1"/>
    <col min="1033" max="1033" width="10.28515625" style="85" bestFit="1" customWidth="1"/>
    <col min="1034" max="1282" width="9.140625" style="85"/>
    <col min="1283" max="1288" width="16" style="85" customWidth="1"/>
    <col min="1289" max="1289" width="10.28515625" style="85" bestFit="1" customWidth="1"/>
    <col min="1290" max="1538" width="9.140625" style="85"/>
    <col min="1539" max="1544" width="16" style="85" customWidth="1"/>
    <col min="1545" max="1545" width="10.28515625" style="85" bestFit="1" customWidth="1"/>
    <col min="1546" max="1794" width="9.140625" style="85"/>
    <col min="1795" max="1800" width="16" style="85" customWidth="1"/>
    <col min="1801" max="1801" width="10.28515625" style="85" bestFit="1" customWidth="1"/>
    <col min="1802" max="2050" width="9.140625" style="85"/>
    <col min="2051" max="2056" width="16" style="85" customWidth="1"/>
    <col min="2057" max="2057" width="10.28515625" style="85" bestFit="1" customWidth="1"/>
    <col min="2058" max="2306" width="9.140625" style="85"/>
    <col min="2307" max="2312" width="16" style="85" customWidth="1"/>
    <col min="2313" max="2313" width="10.28515625" style="85" bestFit="1" customWidth="1"/>
    <col min="2314" max="2562" width="9.140625" style="85"/>
    <col min="2563" max="2568" width="16" style="85" customWidth="1"/>
    <col min="2569" max="2569" width="10.28515625" style="85" bestFit="1" customWidth="1"/>
    <col min="2570" max="2818" width="9.140625" style="85"/>
    <col min="2819" max="2824" width="16" style="85" customWidth="1"/>
    <col min="2825" max="2825" width="10.28515625" style="85" bestFit="1" customWidth="1"/>
    <col min="2826" max="3074" width="9.140625" style="85"/>
    <col min="3075" max="3080" width="16" style="85" customWidth="1"/>
    <col min="3081" max="3081" width="10.28515625" style="85" bestFit="1" customWidth="1"/>
    <col min="3082" max="3330" width="9.140625" style="85"/>
    <col min="3331" max="3336" width="16" style="85" customWidth="1"/>
    <col min="3337" max="3337" width="10.28515625" style="85" bestFit="1" customWidth="1"/>
    <col min="3338" max="3586" width="9.140625" style="85"/>
    <col min="3587" max="3592" width="16" style="85" customWidth="1"/>
    <col min="3593" max="3593" width="10.28515625" style="85" bestFit="1" customWidth="1"/>
    <col min="3594" max="3842" width="9.140625" style="85"/>
    <col min="3843" max="3848" width="16" style="85" customWidth="1"/>
    <col min="3849" max="3849" width="10.28515625" style="85" bestFit="1" customWidth="1"/>
    <col min="3850" max="4098" width="9.140625" style="85"/>
    <col min="4099" max="4104" width="16" style="85" customWidth="1"/>
    <col min="4105" max="4105" width="10.28515625" style="85" bestFit="1" customWidth="1"/>
    <col min="4106" max="4354" width="9.140625" style="85"/>
    <col min="4355" max="4360" width="16" style="85" customWidth="1"/>
    <col min="4361" max="4361" width="10.28515625" style="85" bestFit="1" customWidth="1"/>
    <col min="4362" max="4610" width="9.140625" style="85"/>
    <col min="4611" max="4616" width="16" style="85" customWidth="1"/>
    <col min="4617" max="4617" width="10.28515625" style="85" bestFit="1" customWidth="1"/>
    <col min="4618" max="4866" width="9.140625" style="85"/>
    <col min="4867" max="4872" width="16" style="85" customWidth="1"/>
    <col min="4873" max="4873" width="10.28515625" style="85" bestFit="1" customWidth="1"/>
    <col min="4874" max="5122" width="9.140625" style="85"/>
    <col min="5123" max="5128" width="16" style="85" customWidth="1"/>
    <col min="5129" max="5129" width="10.28515625" style="85" bestFit="1" customWidth="1"/>
    <col min="5130" max="5378" width="9.140625" style="85"/>
    <col min="5379" max="5384" width="16" style="85" customWidth="1"/>
    <col min="5385" max="5385" width="10.28515625" style="85" bestFit="1" customWidth="1"/>
    <col min="5386" max="5634" width="9.140625" style="85"/>
    <col min="5635" max="5640" width="16" style="85" customWidth="1"/>
    <col min="5641" max="5641" width="10.28515625" style="85" bestFit="1" customWidth="1"/>
    <col min="5642" max="5890" width="9.140625" style="85"/>
    <col min="5891" max="5896" width="16" style="85" customWidth="1"/>
    <col min="5897" max="5897" width="10.28515625" style="85" bestFit="1" customWidth="1"/>
    <col min="5898" max="6146" width="9.140625" style="85"/>
    <col min="6147" max="6152" width="16" style="85" customWidth="1"/>
    <col min="6153" max="6153" width="10.28515625" style="85" bestFit="1" customWidth="1"/>
    <col min="6154" max="6402" width="9.140625" style="85"/>
    <col min="6403" max="6408" width="16" style="85" customWidth="1"/>
    <col min="6409" max="6409" width="10.28515625" style="85" bestFit="1" customWidth="1"/>
    <col min="6410" max="6658" width="9.140625" style="85"/>
    <col min="6659" max="6664" width="16" style="85" customWidth="1"/>
    <col min="6665" max="6665" width="10.28515625" style="85" bestFit="1" customWidth="1"/>
    <col min="6666" max="6914" width="9.140625" style="85"/>
    <col min="6915" max="6920" width="16" style="85" customWidth="1"/>
    <col min="6921" max="6921" width="10.28515625" style="85" bestFit="1" customWidth="1"/>
    <col min="6922" max="7170" width="9.140625" style="85"/>
    <col min="7171" max="7176" width="16" style="85" customWidth="1"/>
    <col min="7177" max="7177" width="10.28515625" style="85" bestFit="1" customWidth="1"/>
    <col min="7178" max="7426" width="9.140625" style="85"/>
    <col min="7427" max="7432" width="16" style="85" customWidth="1"/>
    <col min="7433" max="7433" width="10.28515625" style="85" bestFit="1" customWidth="1"/>
    <col min="7434" max="7682" width="9.140625" style="85"/>
    <col min="7683" max="7688" width="16" style="85" customWidth="1"/>
    <col min="7689" max="7689" width="10.28515625" style="85" bestFit="1" customWidth="1"/>
    <col min="7690" max="7938" width="9.140625" style="85"/>
    <col min="7939" max="7944" width="16" style="85" customWidth="1"/>
    <col min="7945" max="7945" width="10.28515625" style="85" bestFit="1" customWidth="1"/>
    <col min="7946" max="8194" width="9.140625" style="85"/>
    <col min="8195" max="8200" width="16" style="85" customWidth="1"/>
    <col min="8201" max="8201" width="10.28515625" style="85" bestFit="1" customWidth="1"/>
    <col min="8202" max="8450" width="9.140625" style="85"/>
    <col min="8451" max="8456" width="16" style="85" customWidth="1"/>
    <col min="8457" max="8457" width="10.28515625" style="85" bestFit="1" customWidth="1"/>
    <col min="8458" max="8706" width="9.140625" style="85"/>
    <col min="8707" max="8712" width="16" style="85" customWidth="1"/>
    <col min="8713" max="8713" width="10.28515625" style="85" bestFit="1" customWidth="1"/>
    <col min="8714" max="8962" width="9.140625" style="85"/>
    <col min="8963" max="8968" width="16" style="85" customWidth="1"/>
    <col min="8969" max="8969" width="10.28515625" style="85" bestFit="1" customWidth="1"/>
    <col min="8970" max="9218" width="9.140625" style="85"/>
    <col min="9219" max="9224" width="16" style="85" customWidth="1"/>
    <col min="9225" max="9225" width="10.28515625" style="85" bestFit="1" customWidth="1"/>
    <col min="9226" max="9474" width="9.140625" style="85"/>
    <col min="9475" max="9480" width="16" style="85" customWidth="1"/>
    <col min="9481" max="9481" width="10.28515625" style="85" bestFit="1" customWidth="1"/>
    <col min="9482" max="9730" width="9.140625" style="85"/>
    <col min="9731" max="9736" width="16" style="85" customWidth="1"/>
    <col min="9737" max="9737" width="10.28515625" style="85" bestFit="1" customWidth="1"/>
    <col min="9738" max="9986" width="9.140625" style="85"/>
    <col min="9987" max="9992" width="16" style="85" customWidth="1"/>
    <col min="9993" max="9993" width="10.28515625" style="85" bestFit="1" customWidth="1"/>
    <col min="9994" max="10242" width="9.140625" style="85"/>
    <col min="10243" max="10248" width="16" style="85" customWidth="1"/>
    <col min="10249" max="10249" width="10.28515625" style="85" bestFit="1" customWidth="1"/>
    <col min="10250" max="10498" width="9.140625" style="85"/>
    <col min="10499" max="10504" width="16" style="85" customWidth="1"/>
    <col min="10505" max="10505" width="10.28515625" style="85" bestFit="1" customWidth="1"/>
    <col min="10506" max="10754" width="9.140625" style="85"/>
    <col min="10755" max="10760" width="16" style="85" customWidth="1"/>
    <col min="10761" max="10761" width="10.28515625" style="85" bestFit="1" customWidth="1"/>
    <col min="10762" max="11010" width="9.140625" style="85"/>
    <col min="11011" max="11016" width="16" style="85" customWidth="1"/>
    <col min="11017" max="11017" width="10.28515625" style="85" bestFit="1" customWidth="1"/>
    <col min="11018" max="11266" width="9.140625" style="85"/>
    <col min="11267" max="11272" width="16" style="85" customWidth="1"/>
    <col min="11273" max="11273" width="10.28515625" style="85" bestFit="1" customWidth="1"/>
    <col min="11274" max="11522" width="9.140625" style="85"/>
    <col min="11523" max="11528" width="16" style="85" customWidth="1"/>
    <col min="11529" max="11529" width="10.28515625" style="85" bestFit="1" customWidth="1"/>
    <col min="11530" max="11778" width="9.140625" style="85"/>
    <col min="11779" max="11784" width="16" style="85" customWidth="1"/>
    <col min="11785" max="11785" width="10.28515625" style="85" bestFit="1" customWidth="1"/>
    <col min="11786" max="12034" width="9.140625" style="85"/>
    <col min="12035" max="12040" width="16" style="85" customWidth="1"/>
    <col min="12041" max="12041" width="10.28515625" style="85" bestFit="1" customWidth="1"/>
    <col min="12042" max="12290" width="9.140625" style="85"/>
    <col min="12291" max="12296" width="16" style="85" customWidth="1"/>
    <col min="12297" max="12297" width="10.28515625" style="85" bestFit="1" customWidth="1"/>
    <col min="12298" max="12546" width="9.140625" style="85"/>
    <col min="12547" max="12552" width="16" style="85" customWidth="1"/>
    <col min="12553" max="12553" width="10.28515625" style="85" bestFit="1" customWidth="1"/>
    <col min="12554" max="12802" width="9.140625" style="85"/>
    <col min="12803" max="12808" width="16" style="85" customWidth="1"/>
    <col min="12809" max="12809" width="10.28515625" style="85" bestFit="1" customWidth="1"/>
    <col min="12810" max="13058" width="9.140625" style="85"/>
    <col min="13059" max="13064" width="16" style="85" customWidth="1"/>
    <col min="13065" max="13065" width="10.28515625" style="85" bestFit="1" customWidth="1"/>
    <col min="13066" max="13314" width="9.140625" style="85"/>
    <col min="13315" max="13320" width="16" style="85" customWidth="1"/>
    <col min="13321" max="13321" width="10.28515625" style="85" bestFit="1" customWidth="1"/>
    <col min="13322" max="13570" width="9.140625" style="85"/>
    <col min="13571" max="13576" width="16" style="85" customWidth="1"/>
    <col min="13577" max="13577" width="10.28515625" style="85" bestFit="1" customWidth="1"/>
    <col min="13578" max="13826" width="9.140625" style="85"/>
    <col min="13827" max="13832" width="16" style="85" customWidth="1"/>
    <col min="13833" max="13833" width="10.28515625" style="85" bestFit="1" customWidth="1"/>
    <col min="13834" max="14082" width="9.140625" style="85"/>
    <col min="14083" max="14088" width="16" style="85" customWidth="1"/>
    <col min="14089" max="14089" width="10.28515625" style="85" bestFit="1" customWidth="1"/>
    <col min="14090" max="14338" width="9.140625" style="85"/>
    <col min="14339" max="14344" width="16" style="85" customWidth="1"/>
    <col min="14345" max="14345" width="10.28515625" style="85" bestFit="1" customWidth="1"/>
    <col min="14346" max="14594" width="9.140625" style="85"/>
    <col min="14595" max="14600" width="16" style="85" customWidth="1"/>
    <col min="14601" max="14601" width="10.28515625" style="85" bestFit="1" customWidth="1"/>
    <col min="14602" max="14850" width="9.140625" style="85"/>
    <col min="14851" max="14856" width="16" style="85" customWidth="1"/>
    <col min="14857" max="14857" width="10.28515625" style="85" bestFit="1" customWidth="1"/>
    <col min="14858" max="15106" width="9.140625" style="85"/>
    <col min="15107" max="15112" width="16" style="85" customWidth="1"/>
    <col min="15113" max="15113" width="10.28515625" style="85" bestFit="1" customWidth="1"/>
    <col min="15114" max="15362" width="9.140625" style="85"/>
    <col min="15363" max="15368" width="16" style="85" customWidth="1"/>
    <col min="15369" max="15369" width="10.28515625" style="85" bestFit="1" customWidth="1"/>
    <col min="15370" max="15618" width="9.140625" style="85"/>
    <col min="15619" max="15624" width="16" style="85" customWidth="1"/>
    <col min="15625" max="15625" width="10.28515625" style="85" bestFit="1" customWidth="1"/>
    <col min="15626" max="15874" width="9.140625" style="85"/>
    <col min="15875" max="15880" width="16" style="85" customWidth="1"/>
    <col min="15881" max="15881" width="10.28515625" style="85" bestFit="1" customWidth="1"/>
    <col min="15882" max="16130" width="9.140625" style="85"/>
    <col min="16131" max="16136" width="16" style="85" customWidth="1"/>
    <col min="16137" max="16137" width="10.28515625" style="85" bestFit="1" customWidth="1"/>
    <col min="16138" max="16384" width="9.140625" style="85"/>
  </cols>
  <sheetData>
    <row r="1" spans="1:11" x14ac:dyDescent="0.2">
      <c r="A1" s="77" t="s">
        <v>45</v>
      </c>
      <c r="B1" s="78" t="s">
        <v>46</v>
      </c>
      <c r="C1" s="79" t="s">
        <v>47</v>
      </c>
      <c r="D1" s="80" t="s">
        <v>48</v>
      </c>
      <c r="E1" s="81" t="s">
        <v>43</v>
      </c>
      <c r="F1" s="81" t="s">
        <v>43</v>
      </c>
      <c r="G1" s="82" t="s">
        <v>44</v>
      </c>
      <c r="H1" s="83" t="s">
        <v>49</v>
      </c>
      <c r="I1" s="84" t="s">
        <v>43</v>
      </c>
      <c r="K1" s="86" t="s">
        <v>50</v>
      </c>
    </row>
    <row r="2" spans="1:11" x14ac:dyDescent="0.2">
      <c r="A2" s="87">
        <v>20</v>
      </c>
      <c r="B2" s="88">
        <v>70</v>
      </c>
      <c r="C2" s="89">
        <f t="array" aca="1" ref="C2" ca="1">-SUM(-(SUBTOTAL(9,OFFSET(A$1,,,ROW($1:$999)))-SUM(C$1:C1)&lt;B$2)*A$2:A$1000,C$1:C1)</f>
        <v>73</v>
      </c>
      <c r="D2" s="90">
        <f t="array" aca="1" ref="D2" ca="1">-SUM(-(SUBTOTAL(9,OFFSET(A$1,,,ROW($1:$999)))-SUM(D$1:D1)&lt;=B$2)*A$2:A$1000,D$1:D1)</f>
        <v>73</v>
      </c>
      <c r="E2" s="91">
        <f t="array" aca="1" ref="E2" ca="1">VLOOKUP(B$2,SUMIF(OFFSET(A$1,{0,1},,ROW($1:$999)),"&lt;&gt;")-SUM(E$1:E1),2)</f>
        <v>73</v>
      </c>
      <c r="F2" s="91">
        <f t="array" aca="1" ref="F2" ca="1">-SUM(-OFFSET(A$2,,,MATCH(SUM(E$1:E1)+B$2,SUMIF(OFFSET(A$1,,,ROW($1:$999)),"&lt;&gt;"))),E$1:E1)</f>
        <v>73</v>
      </c>
      <c r="G2" s="92">
        <f t="array" aca="1" ref="G2" ca="1">-SUM(-OFFSET(A$2,,,MATCH(SUM(B$2,E$1:E1),SUMIF(OFFSET(A$2,,,ROW(A$1:A$999)),"&gt;0"))+1),E$1:E1)</f>
        <v>73</v>
      </c>
      <c r="H2" s="93">
        <f ca="1">LOOKUP(B$2,SUBTOTAL(9,OFFSET(A$1,,,ROW($1:$999)))-SUM(H$1:H1))</f>
        <v>65</v>
      </c>
      <c r="I2" s="94">
        <f t="array" aca="1" ref="I2" ca="1">VLOOKUP(B$2,SUMIF(OFFSET(A$1,{0,1},,ROW($1:$999)),"&lt;&gt;")-SUM(I$1:I1),1)</f>
        <v>65</v>
      </c>
      <c r="K2" s="86"/>
    </row>
    <row r="3" spans="1:11" x14ac:dyDescent="0.2">
      <c r="A3" s="95">
        <v>24</v>
      </c>
      <c r="B3" s="88"/>
      <c r="C3" s="89">
        <f t="array" aca="1" ref="C3" ca="1">-SUM(-(SUBTOTAL(9,OFFSET(A$1,,,ROW($1:$999)))-SUM(C$1:C2)&lt;B$2)*A$2:A$1000,C$1:C2)</f>
        <v>85</v>
      </c>
      <c r="D3" s="90">
        <f t="array" aca="1" ref="D3" ca="1">-SUM(-(SUBTOTAL(9,OFFSET(A$1,,,ROW($1:$999)))-SUM(D$1:D2)&lt;=B$2)*A$2:A$1000,D$1:D2)</f>
        <v>85</v>
      </c>
      <c r="E3" s="91">
        <f t="array" aca="1" ref="E3" ca="1">VLOOKUP(B$2,SUMIF(OFFSET(A$1,{0,1},,ROW($1:$999)),"&lt;&gt;")-SUM(E$1:E2),2)</f>
        <v>85</v>
      </c>
      <c r="F3" s="91">
        <f t="array" aca="1" ref="F3" ca="1">-SUM(-OFFSET(A$2,,,MATCH(SUM(E$1:E2)+B$2,SUMIF(OFFSET(A$1,,,ROW($1:$999)),"&lt;&gt;"))),E$1:E2)</f>
        <v>85</v>
      </c>
      <c r="G3" s="92">
        <f t="array" aca="1" ref="G3" ca="1">-SUM(-OFFSET(A$2,,,MATCH(SUM(B$2,E$1:E2),SUMIF(OFFSET(A$2,,,ROW(A$1:A$999)),"&gt;0"))+1),E$1:E2)</f>
        <v>85</v>
      </c>
      <c r="H3" s="93">
        <f ca="1">LOOKUP(B$2,SUBTOTAL(9,OFFSET(A$1,,,ROW($1:$999)))-SUM(H$1:H2))</f>
        <v>67</v>
      </c>
      <c r="I3" s="94">
        <f t="array" aca="1" ref="I3" ca="1">VLOOKUP(B$2,SUMIF(OFFSET(A$1,{0,1},,ROW($1:$999)),"&lt;&gt;")-SUM(I$1:I2),1)</f>
        <v>67</v>
      </c>
      <c r="K3" s="86"/>
    </row>
    <row r="4" spans="1:11" x14ac:dyDescent="0.2">
      <c r="A4" s="95">
        <v>15</v>
      </c>
      <c r="B4" s="88"/>
      <c r="C4" s="89">
        <f t="array" aca="1" ref="C4" ca="1">-SUM(-(SUBTOTAL(9,OFFSET(A$1,,,ROW($1:$999)))-SUM(C$1:C3)&lt;B$2)*A$2:A$1000,C$1:C3)</f>
        <v>76</v>
      </c>
      <c r="D4" s="90">
        <f t="array" aca="1" ref="D4" ca="1">-SUM(-(SUBTOTAL(9,OFFSET(A$1,,,ROW($1:$999)))-SUM(D$1:D3)&lt;=B$2)*A$2:A$1000,D$1:D3)</f>
        <v>76</v>
      </c>
      <c r="E4" s="91">
        <f t="array" aca="1" ref="E4" ca="1">VLOOKUP(B$2,SUMIF(OFFSET(A$1,{0,1},,ROW($1:$999)),"&lt;&gt;")-SUM(E$1:E3),2)</f>
        <v>76</v>
      </c>
      <c r="F4" s="91">
        <f t="array" aca="1" ref="F4" ca="1">-SUM(-OFFSET(A$2,,,MATCH(SUM(E$1:E3)+B$2,SUMIF(OFFSET(A$1,,,ROW($1:$999)),"&lt;&gt;"))),E$1:E3)</f>
        <v>76</v>
      </c>
      <c r="G4" s="92">
        <f t="array" aca="1" ref="G4" ca="1">-SUM(-OFFSET(A$2,,,MATCH(SUM(B$2,E$1:E3),SUMIF(OFFSET(A$2,,,ROW(A$1:A$999)),"&gt;0"))+1),E$1:E3)</f>
        <v>76</v>
      </c>
      <c r="H4" s="93">
        <f ca="1">LOOKUP(B$2,SUBTOTAL(9,OFFSET(A$1,,,ROW($1:$999)))-SUM(H$1:H3))</f>
        <v>56</v>
      </c>
      <c r="I4" s="94">
        <f t="array" aca="1" ref="I4" ca="1">VLOOKUP(B$2,SUMIF(OFFSET(A$1,{0,1},,ROW($1:$999)),"&lt;&gt;")-SUM(I$1:I3),1)</f>
        <v>56</v>
      </c>
    </row>
    <row r="5" spans="1:11" x14ac:dyDescent="0.2">
      <c r="A5" s="95">
        <v>6</v>
      </c>
      <c r="B5" s="88"/>
      <c r="C5" s="89">
        <f t="array" aca="1" ref="C5" ca="1">-SUM(-(SUBTOTAL(9,OFFSET(A$1,,,ROW($1:$999)))-SUM(C$1:C4)&lt;B$2)*A$2:A$1000,C$1:C4)</f>
        <v>50</v>
      </c>
      <c r="D5" s="90">
        <f t="array" aca="1" ref="D5" ca="1">-SUM(-(SUBTOTAL(9,OFFSET(A$1,,,ROW($1:$999)))-SUM(D$1:D4)&lt;=B$2)*A$2:A$1000,D$1:D4)</f>
        <v>50</v>
      </c>
      <c r="E5" s="91">
        <f t="array" aca="1" ref="E5" ca="1">VLOOKUP(B$2,SUMIF(OFFSET(A$1,{0,1},,ROW($1:$999)),"&lt;&gt;")-SUM(E$1:E4),2)</f>
        <v>50</v>
      </c>
      <c r="F5" s="91">
        <f t="array" aca="1" ref="F5" ca="1">-SUM(-OFFSET(A$2,,,MATCH(SUM(E$1:E4)+B$2,SUMIF(OFFSET(A$1,,,ROW($1:$999)),"&lt;&gt;"))),E$1:E4)</f>
        <v>50</v>
      </c>
      <c r="G5" s="92">
        <f t="array" aca="1" ref="G5" ca="1">-SUM(-OFFSET(A$2,,,MATCH(SUM(B$2,E$1:E4),SUMIF(OFFSET(A$2,,,ROW(A$1:A$999)),"&gt;0"))+1),E$1:E4)</f>
        <v>50</v>
      </c>
      <c r="H5" s="93">
        <f ca="1">LOOKUP(B$2,SUBTOTAL(9,OFFSET(A$1,,,ROW($1:$999)))-SUM(H$1:H4))</f>
        <v>61</v>
      </c>
      <c r="I5" s="94">
        <f t="array" aca="1" ref="I5" ca="1">VLOOKUP(B$2,SUMIF(OFFSET(A$1,{0,1},,ROW($1:$999)),"&lt;&gt;")-SUM(I$1:I4),1)</f>
        <v>61</v>
      </c>
    </row>
    <row r="6" spans="1:11" x14ac:dyDescent="0.2">
      <c r="A6" s="95">
        <v>8</v>
      </c>
      <c r="B6" s="88"/>
      <c r="C6" s="89">
        <f t="array" aca="1" ref="C6" ca="1">-SUM(-(SUBTOTAL(9,OFFSET(A$1,,,ROW($1:$999)))-SUM(C$1:C5)&lt;B$2)*A$2:A$1000,C$1:C5)</f>
        <v>0</v>
      </c>
      <c r="D6" s="90">
        <f t="array" aca="1" ref="D6" ca="1">-SUM(-(SUBTOTAL(9,OFFSET(A$1,,,ROW($1:$999)))-SUM(D$1:D5)&lt;=B$2)*A$2:A$1000,D$1:D5)</f>
        <v>0</v>
      </c>
      <c r="E6" s="91">
        <f t="array" aca="1" ref="E6" ca="1">VLOOKUP(B$2,SUMIF(OFFSET(A$1,{0,1},,ROW($1:$999)),"&lt;&gt;")-SUM(E$1:E5),2)</f>
        <v>0</v>
      </c>
      <c r="F6" s="91">
        <f t="array" aca="1" ref="F6" ca="1">-SUM(-OFFSET(A$2,,,MATCH(SUM(E$1:E5)+B$2,SUMIF(OFFSET(A$1,,,ROW($1:$999)),"&lt;&gt;"))),E$1:E5)</f>
        <v>0</v>
      </c>
      <c r="G6" s="92">
        <f t="array" aca="1" ref="G6" ca="1">-SUM(-OFFSET(A$2,,,MATCH(SUM(B$2,E$1:E5),SUMIF(OFFSET(A$2,,,ROW(A$1:A$999)),"&gt;0"))+1),E$1:E5)</f>
        <v>0</v>
      </c>
      <c r="H6" s="93">
        <f ca="1">LOOKUP(B$2,SUBTOTAL(9,OFFSET(A$1,,,ROW($1:$999)))-SUM(H$1:H5))</f>
        <v>35</v>
      </c>
      <c r="I6" s="94">
        <f t="array" aca="1" ref="I6" ca="1">VLOOKUP(B$2,SUMIF(OFFSET(A$1,{0,1},,ROW($1:$999)),"&lt;&gt;")-SUM(I$1:I5),1)</f>
        <v>35</v>
      </c>
    </row>
    <row r="7" spans="1:11" x14ac:dyDescent="0.2">
      <c r="A7" s="95">
        <v>45</v>
      </c>
      <c r="B7" s="88"/>
      <c r="C7" s="89">
        <f t="array" aca="1" ref="C7" ca="1">-SUM(-(SUBTOTAL(9,OFFSET(A$1,,,ROW($1:$999)))-SUM(C$1:C6)&lt;B$2)*A$2:A$1000,C$1:C6)</f>
        <v>0</v>
      </c>
      <c r="D7" s="90">
        <f t="array" aca="1" ref="D7" ca="1">-SUM(-(SUBTOTAL(9,OFFSET(A$1,,,ROW($1:$999)))-SUM(D$1:D6)&lt;=B$2)*A$2:A$1000,D$1:D6)</f>
        <v>0</v>
      </c>
      <c r="E7" s="91">
        <f t="array" aca="1" ref="E7" ca="1">VLOOKUP(B$2,SUMIF(OFFSET(A$1,{0,1},,ROW($1:$999)),"&lt;&gt;")-SUM(E$1:E6),2)</f>
        <v>0</v>
      </c>
      <c r="F7" s="91">
        <f t="array" aca="1" ref="F7" ca="1">-SUM(-OFFSET(A$2,,,MATCH(SUM(E$1:E6)+B$2,SUMIF(OFFSET(A$1,,,ROW($1:$999)),"&lt;&gt;"))),E$1:E6)</f>
        <v>0</v>
      </c>
      <c r="G7" s="92">
        <f t="array" aca="1" ref="G7" ca="1">-SUM(-OFFSET(A$2,,,MATCH(SUM(B$2,E$1:E6),SUMIF(OFFSET(A$2,,,ROW(A$1:A$999)),"&gt;0"))+1),E$1:E6)</f>
        <v>0</v>
      </c>
      <c r="H7" s="93">
        <f ca="1">LOOKUP(B$2,SUBTOTAL(9,OFFSET(A$1,,,ROW($1:$999)))-SUM(H$1:H6))</f>
        <v>0</v>
      </c>
      <c r="I7" s="94">
        <f t="array" aca="1" ref="I7" ca="1">VLOOKUP(B$2,SUMIF(OFFSET(A$1,{0,1},,ROW($1:$999)),"&lt;&gt;")-SUM(I$1:I6),1)</f>
        <v>0</v>
      </c>
    </row>
    <row r="8" spans="1:11" x14ac:dyDescent="0.2">
      <c r="A8" s="95">
        <v>8</v>
      </c>
      <c r="B8" s="88"/>
      <c r="C8" s="89">
        <f t="array" aca="1" ref="C8" ca="1">-SUM(-(SUBTOTAL(9,OFFSET(A$1,,,ROW($1:$999)))-SUM(C$1:C7)&lt;B$2)*A$2:A$1000,C$1:C7)</f>
        <v>0</v>
      </c>
      <c r="D8" s="90">
        <f t="array" aca="1" ref="D8" ca="1">-SUM(-(SUBTOTAL(9,OFFSET(A$1,,,ROW($1:$999)))-SUM(D$1:D7)&lt;=B$2)*A$2:A$1000,D$1:D7)</f>
        <v>0</v>
      </c>
      <c r="E8" s="91">
        <f t="array" aca="1" ref="E8" ca="1">VLOOKUP(B$2,SUMIF(OFFSET(A$1,{0,1},,ROW($1:$999)),"&lt;&gt;")-SUM(E$1:E7),2)</f>
        <v>0</v>
      </c>
      <c r="F8" s="91">
        <f t="array" aca="1" ref="F8" ca="1">-SUM(-OFFSET(A$2,,,MATCH(SUM(E$1:E7)+B$2,SUMIF(OFFSET(A$1,,,ROW($1:$999)),"&lt;&gt;"))),E$1:E7)</f>
        <v>0</v>
      </c>
      <c r="G8" s="92">
        <f t="array" aca="1" ref="G8" ca="1">-SUM(-OFFSET(A$2,,,MATCH(SUM(B$2,E$1:E7),SUMIF(OFFSET(A$2,,,ROW(A$1:A$999)),"&gt;0"))+1),E$1:E7)</f>
        <v>0</v>
      </c>
      <c r="H8" s="93">
        <f ca="1">LOOKUP(B$2,SUBTOTAL(9,OFFSET(A$1,,,ROW($1:$999)))-SUM(H$1:H7))</f>
        <v>0</v>
      </c>
      <c r="I8" s="94">
        <f t="array" aca="1" ref="I8" ca="1">VLOOKUP(B$2,SUMIF(OFFSET(A$1,{0,1},,ROW($1:$999)),"&lt;&gt;")-SUM(I$1:I7),1)</f>
        <v>0</v>
      </c>
    </row>
    <row r="9" spans="1:11" x14ac:dyDescent="0.2">
      <c r="A9" s="95">
        <v>6</v>
      </c>
      <c r="B9" s="88"/>
      <c r="C9" s="89">
        <f t="array" aca="1" ref="C9" ca="1">-SUM(-(SUBTOTAL(9,OFFSET(A$1,,,ROW($1:$999)))-SUM(C$1:C8)&lt;B$2)*A$2:A$1000,C$1:C8)</f>
        <v>0</v>
      </c>
      <c r="D9" s="90">
        <f t="array" aca="1" ref="D9" ca="1">-SUM(-(SUBTOTAL(9,OFFSET(A$1,,,ROW($1:$999)))-SUM(D$1:D8)&lt;=B$2)*A$2:A$1000,D$1:D8)</f>
        <v>0</v>
      </c>
      <c r="E9" s="91">
        <f t="array" aca="1" ref="E9" ca="1">VLOOKUP(B$2,SUMIF(OFFSET(A$1,{0,1},,ROW($1:$999)),"&lt;&gt;")-SUM(E$1:E8),2)</f>
        <v>0</v>
      </c>
      <c r="F9" s="91">
        <f t="array" aca="1" ref="F9" ca="1">-SUM(-OFFSET(A$2,,,MATCH(SUM(E$1:E8)+B$2,SUMIF(OFFSET(A$1,,,ROW($1:$999)),"&lt;&gt;"))),E$1:E8)</f>
        <v>0</v>
      </c>
      <c r="G9" s="92">
        <f t="array" aca="1" ref="G9" ca="1">-SUM(-OFFSET(A$2,,,MATCH(SUM(B$2,E$1:E8),SUMIF(OFFSET(A$2,,,ROW(A$1:A$999)),"&gt;0"))+1),E$1:E8)</f>
        <v>0</v>
      </c>
      <c r="H9" s="93">
        <f ca="1">LOOKUP(B$2,SUBTOTAL(9,OFFSET(A$1,,,ROW($1:$999)))-SUM(H$1:H8))</f>
        <v>0</v>
      </c>
      <c r="I9" s="94">
        <f t="array" aca="1" ref="I9" ca="1">VLOOKUP(B$2,SUMIF(OFFSET(A$1,{0,1},,ROW($1:$999)),"&lt;&gt;")-SUM(I$1:I8),1)</f>
        <v>0</v>
      </c>
    </row>
    <row r="10" spans="1:11" x14ac:dyDescent="0.2">
      <c r="A10" s="95">
        <v>26</v>
      </c>
      <c r="B10" s="88"/>
      <c r="C10" s="89">
        <f t="array" aca="1" ref="C10" ca="1">-SUM(-(SUBTOTAL(9,OFFSET(A$1,,,ROW($1:$999)))-SUM(C$1:C9)&lt;B$2)*A$2:A$1000,C$1:C9)</f>
        <v>0</v>
      </c>
      <c r="D10" s="90">
        <f t="array" aca="1" ref="D10" ca="1">-SUM(-(SUBTOTAL(9,OFFSET(A$1,,,ROW($1:$999)))-SUM(D$1:D9)&lt;=B$2)*A$2:A$1000,D$1:D9)</f>
        <v>0</v>
      </c>
      <c r="E10" s="91">
        <f t="array" aca="1" ref="E10" ca="1">VLOOKUP(B$2,SUMIF(OFFSET(A$1,{0,1},,ROW($1:$999)),"&lt;&gt;")-SUM(E$1:E9),2)</f>
        <v>0</v>
      </c>
      <c r="F10" s="91">
        <f t="array" aca="1" ref="F10" ca="1">-SUM(-OFFSET(A$2,,,MATCH(SUM(E$1:E9)+B$2,SUMIF(OFFSET(A$1,,,ROW($1:$999)),"&lt;&gt;"))),E$1:E9)</f>
        <v>0</v>
      </c>
      <c r="G10" s="92">
        <f t="array" aca="1" ref="G10" ca="1">-SUM(-OFFSET(A$2,,,MATCH(SUM(B$2,E$1:E9),SUMIF(OFFSET(A$2,,,ROW(A$1:A$999)),"&gt;0"))+1),E$1:E9)</f>
        <v>0</v>
      </c>
      <c r="H10" s="93">
        <f ca="1">LOOKUP(B$2,SUBTOTAL(9,OFFSET(A$1,,,ROW($1:$999)))-SUM(H$1:H9))</f>
        <v>0</v>
      </c>
      <c r="I10" s="94">
        <f t="array" aca="1" ref="I10" ca="1">VLOOKUP(B$2,SUMIF(OFFSET(A$1,{0,1},,ROW($1:$999)),"&lt;&gt;")-SUM(I$1:I9),1)</f>
        <v>0</v>
      </c>
    </row>
    <row r="11" spans="1:11" x14ac:dyDescent="0.2">
      <c r="A11" s="95">
        <v>30</v>
      </c>
      <c r="B11" s="88"/>
      <c r="C11" s="89">
        <f t="array" aca="1" ref="C11" ca="1">-SUM(-(SUBTOTAL(9,OFFSET(A$1,,,ROW($1:$999)))-SUM(C$1:C10)&lt;B$2)*A$2:A$1000,C$1:C10)</f>
        <v>0</v>
      </c>
      <c r="D11" s="90">
        <f t="array" aca="1" ref="D11" ca="1">-SUM(-(SUBTOTAL(9,OFFSET(A$1,,,ROW($1:$999)))-SUM(D$1:D10)&lt;=B$2)*A$2:A$1000,D$1:D10)</f>
        <v>0</v>
      </c>
      <c r="E11" s="91">
        <f t="array" aca="1" ref="E11" ca="1">VLOOKUP(B$2,SUMIF(OFFSET(A$1,{0,1},,ROW($1:$999)),"&lt;&gt;")-SUM(E$1:E10),2)</f>
        <v>0</v>
      </c>
      <c r="F11" s="91">
        <f t="array" aca="1" ref="F11" ca="1">-SUM(-OFFSET(A$2,,,MATCH(SUM(E$1:E10)+B$2,SUMIF(OFFSET(A$1,,,ROW($1:$999)),"&lt;&gt;"))),E$1:E10)</f>
        <v>0</v>
      </c>
      <c r="G11" s="92">
        <f t="array" aca="1" ref="G11" ca="1">-SUM(-OFFSET(A$2,,,MATCH(SUM(B$2,E$1:E10),SUMIF(OFFSET(A$2,,,ROW(A$1:A$999)),"&gt;0"))+1),E$1:E10)</f>
        <v>0</v>
      </c>
      <c r="H11" s="93">
        <f ca="1">LOOKUP(B$2,SUBTOTAL(9,OFFSET(A$1,,,ROW($1:$999)))-SUM(H$1:H10))</f>
        <v>0</v>
      </c>
      <c r="I11" s="94">
        <f t="array" aca="1" ref="I11" ca="1">VLOOKUP(B$2,SUMIF(OFFSET(A$1,{0,1},,ROW($1:$999)),"&lt;&gt;")-SUM(I$1:I10),1)</f>
        <v>0</v>
      </c>
    </row>
    <row r="12" spans="1:11" x14ac:dyDescent="0.2">
      <c r="A12" s="95">
        <v>15</v>
      </c>
      <c r="B12" s="88"/>
      <c r="C12" s="89">
        <f t="array" aca="1" ref="C12" ca="1">-SUM(-(SUBTOTAL(9,OFFSET(A$1,,,ROW($1:$999)))-SUM(C$1:C11)&lt;B$2)*A$2:A$1000,C$1:C11)</f>
        <v>0</v>
      </c>
      <c r="D12" s="90">
        <f t="array" aca="1" ref="D12" ca="1">-SUM(-(SUBTOTAL(9,OFFSET(A$1,,,ROW($1:$999)))-SUM(D$1:D11)&lt;=B$2)*A$2:A$1000,D$1:D11)</f>
        <v>0</v>
      </c>
      <c r="E12" s="91">
        <f t="array" aca="1" ref="E12" ca="1">VLOOKUP(B$2,SUMIF(OFFSET(A$1,{0,1},,ROW($1:$999)),"&lt;&gt;")-SUM(E$1:E11),2)</f>
        <v>0</v>
      </c>
      <c r="F12" s="91">
        <f t="array" aca="1" ref="F12" ca="1">-SUM(-OFFSET(A$2,,,MATCH(SUM(E$1:E11)+B$2,SUMIF(OFFSET(A$1,,,ROW($1:$999)),"&lt;&gt;"))),E$1:E11)</f>
        <v>0</v>
      </c>
      <c r="G12" s="92">
        <f t="array" aca="1" ref="G12" ca="1">-SUM(-OFFSET(A$2,,,MATCH(SUM(B$2,E$1:E11),SUMIF(OFFSET(A$2,,,ROW(A$1:A$999)),"&gt;0"))+1),E$1:E11)</f>
        <v>0</v>
      </c>
      <c r="H12" s="93">
        <f ca="1">LOOKUP(B$2,SUBTOTAL(9,OFFSET(A$1,,,ROW($1:$999)))-SUM(H$1:H11))</f>
        <v>0</v>
      </c>
      <c r="I12" s="94">
        <f t="array" aca="1" ref="I12" ca="1">VLOOKUP(B$2,SUMIF(OFFSET(A$1,{0,1},,ROW($1:$999)),"&lt;&gt;")-SUM(I$1:I11),1)</f>
        <v>0</v>
      </c>
    </row>
    <row r="13" spans="1:11" x14ac:dyDescent="0.2">
      <c r="A13" s="95">
        <v>24</v>
      </c>
      <c r="B13" s="88"/>
      <c r="C13" s="89">
        <f t="array" aca="1" ref="C13" ca="1">-SUM(-(SUBTOTAL(9,OFFSET(A$1,,,ROW($1:$999)))-SUM(C$1:C12)&lt;B$2)*A$2:A$1000,C$1:C12)</f>
        <v>0</v>
      </c>
      <c r="D13" s="90">
        <f t="array" aca="1" ref="D13" ca="1">-SUM(-(SUBTOTAL(9,OFFSET(A$1,,,ROW($1:$999)))-SUM(D$1:D12)&lt;=B$2)*A$2:A$1000,D$1:D12)</f>
        <v>0</v>
      </c>
      <c r="E13" s="91">
        <f t="array" aca="1" ref="E13" ca="1">VLOOKUP(B$2,SUMIF(OFFSET(A$1,{0,1},,ROW($1:$999)),"&lt;&gt;")-SUM(E$1:E12),2)</f>
        <v>0</v>
      </c>
      <c r="F13" s="91">
        <f t="array" aca="1" ref="F13" ca="1">-SUM(-OFFSET(A$2,,,MATCH(SUM(E$1:E12)+B$2,SUMIF(OFFSET(A$1,,,ROW($1:$999)),"&lt;&gt;"))),E$1:E12)</f>
        <v>0</v>
      </c>
      <c r="G13" s="92">
        <f t="array" aca="1" ref="G13" ca="1">-SUM(-OFFSET(A$2,,,MATCH(SUM(B$2,E$1:E12),SUMIF(OFFSET(A$2,,,ROW(A$1:A$999)),"&gt;0"))+1),E$1:E12)</f>
        <v>0</v>
      </c>
      <c r="H13" s="93">
        <f ca="1">LOOKUP(B$2,SUBTOTAL(9,OFFSET(A$1,,,ROW($1:$999)))-SUM(H$1:H12))</f>
        <v>0</v>
      </c>
      <c r="I13" s="94">
        <f t="array" aca="1" ref="I13" ca="1">VLOOKUP(B$2,SUMIF(OFFSET(A$1,{0,1},,ROW($1:$999)),"&lt;&gt;")-SUM(I$1:I12),1)</f>
        <v>0</v>
      </c>
    </row>
    <row r="14" spans="1:11" x14ac:dyDescent="0.2">
      <c r="A14" s="95">
        <v>7</v>
      </c>
      <c r="B14" s="88"/>
      <c r="C14" s="89">
        <f t="array" aca="1" ref="C14" ca="1">-SUM(-(SUBTOTAL(9,OFFSET(A$1,,,ROW($1:$999)))-SUM(C$1:C13)&lt;B$2)*A$2:A$1000,C$1:C13)</f>
        <v>0</v>
      </c>
      <c r="D14" s="90">
        <f t="array" aca="1" ref="D14" ca="1">-SUM(-(SUBTOTAL(9,OFFSET(A$1,,,ROW($1:$999)))-SUM(D$1:D13)&lt;=B$2)*A$2:A$1000,D$1:D13)</f>
        <v>0</v>
      </c>
      <c r="E14" s="91">
        <f t="array" aca="1" ref="E14" ca="1">VLOOKUP(B$2,SUMIF(OFFSET(A$1,{0,1},,ROW($1:$999)),"&lt;&gt;")-SUM(E$1:E13),2)</f>
        <v>0</v>
      </c>
      <c r="F14" s="91">
        <f t="array" aca="1" ref="F14" ca="1">-SUM(-OFFSET(A$2,,,MATCH(SUM(E$1:E13)+B$2,SUMIF(OFFSET(A$1,,,ROW($1:$999)),"&lt;&gt;"))),E$1:E13)</f>
        <v>0</v>
      </c>
      <c r="G14" s="92">
        <f t="array" aca="1" ref="G14" ca="1">-SUM(-OFFSET(A$2,,,MATCH(SUM(B$2,E$1:E13),SUMIF(OFFSET(A$2,,,ROW(A$1:A$999)),"&gt;0"))+1),E$1:E13)</f>
        <v>0</v>
      </c>
      <c r="H14" s="93">
        <f ca="1">LOOKUP(B$2,SUBTOTAL(9,OFFSET(A$1,,,ROW($1:$999)))-SUM(H$1:H13))</f>
        <v>0</v>
      </c>
      <c r="I14" s="94">
        <f t="array" aca="1" ref="I14" ca="1">VLOOKUP(B$2,SUMIF(OFFSET(A$1,{0,1},,ROW($1:$999)),"&lt;&gt;")-SUM(I$1:I13),1)</f>
        <v>0</v>
      </c>
    </row>
    <row r="15" spans="1:11" x14ac:dyDescent="0.2">
      <c r="A15" s="95">
        <v>9</v>
      </c>
      <c r="B15" s="88"/>
      <c r="C15" s="89">
        <f t="array" aca="1" ref="C15" ca="1">-SUM(-(SUBTOTAL(9,OFFSET(A$1,,,ROW($1:$999)))-SUM(C$1:C14)&lt;B$2)*A$2:A$1000,C$1:C14)</f>
        <v>0</v>
      </c>
      <c r="D15" s="90">
        <f t="array" aca="1" ref="D15" ca="1">-SUM(-(SUBTOTAL(9,OFFSET(A$1,,,ROW($1:$999)))-SUM(D$1:D14)&lt;=B$2)*A$2:A$1000,D$1:D14)</f>
        <v>0</v>
      </c>
      <c r="E15" s="91">
        <f t="array" aca="1" ref="E15" ca="1">VLOOKUP(B$2,SUMIF(OFFSET(A$1,{0,1},,ROW($1:$999)),"&lt;&gt;")-SUM(E$1:E14),2)</f>
        <v>0</v>
      </c>
      <c r="F15" s="91">
        <f t="array" aca="1" ref="F15" ca="1">-SUM(-OFFSET(A$2,,,MATCH(SUM(E$1:E14)+B$2,SUMIF(OFFSET(A$1,,,ROW($1:$999)),"&lt;&gt;"))),E$1:E14)</f>
        <v>0</v>
      </c>
      <c r="G15" s="92">
        <f t="array" aca="1" ref="G15" ca="1">-SUM(-OFFSET(A$2,,,MATCH(SUM(B$2,E$1:E14),SUMIF(OFFSET(A$2,,,ROW(A$1:A$999)),"&gt;0"))+1),E$1:E14)</f>
        <v>0</v>
      </c>
      <c r="H15" s="93">
        <f ca="1">LOOKUP(B$2,SUBTOTAL(9,OFFSET(A$1,,,ROW($1:$999)))-SUM(H$1:H14))</f>
        <v>0</v>
      </c>
      <c r="I15" s="94">
        <f t="array" aca="1" ref="I15" ca="1">VLOOKUP(B$2,SUMIF(OFFSET(A$1,{0,1},,ROW($1:$999)),"&lt;&gt;")-SUM(I$1:I14),1)</f>
        <v>0</v>
      </c>
    </row>
    <row r="16" spans="1:11" x14ac:dyDescent="0.2">
      <c r="A16" s="95">
        <v>6</v>
      </c>
      <c r="B16" s="88"/>
      <c r="C16" s="89">
        <f t="array" aca="1" ref="C16" ca="1">-SUM(-(SUBTOTAL(9,OFFSET(A$1,,,ROW($1:$999)))-SUM(C$1:C15)&lt;B$2)*A$2:A$1000,C$1:C15)</f>
        <v>0</v>
      </c>
      <c r="D16" s="90">
        <f t="array" aca="1" ref="D16" ca="1">-SUM(-(SUBTOTAL(9,OFFSET(A$1,,,ROW($1:$999)))-SUM(D$1:D15)&lt;=B$2)*A$2:A$1000,D$1:D15)</f>
        <v>0</v>
      </c>
      <c r="E16" s="91">
        <f t="array" aca="1" ref="E16" ca="1">VLOOKUP(B$2,SUMIF(OFFSET(A$1,{0,1},,ROW($1:$999)),"&lt;&gt;")-SUM(E$1:E15),2)</f>
        <v>0</v>
      </c>
      <c r="F16" s="91">
        <f t="array" aca="1" ref="F16" ca="1">-SUM(-OFFSET(A$2,,,MATCH(SUM(E$1:E15)+B$2,SUMIF(OFFSET(A$1,,,ROW($1:$999)),"&lt;&gt;"))),E$1:E15)</f>
        <v>0</v>
      </c>
      <c r="G16" s="92">
        <f t="array" aca="1" ref="G16" ca="1">-SUM(-OFFSET(A$2,,,MATCH(SUM(B$2,E$1:E15),SUMIF(OFFSET(A$2,,,ROW(A$1:A$999)),"&gt;0"))+1),E$1:E15)</f>
        <v>0</v>
      </c>
      <c r="H16" s="93">
        <f ca="1">LOOKUP(B$2,SUBTOTAL(9,OFFSET(A$1,,,ROW($1:$999)))-SUM(H$1:H15))</f>
        <v>0</v>
      </c>
      <c r="I16" s="94">
        <f t="array" aca="1" ref="I16" ca="1">VLOOKUP(B$2,SUMIF(OFFSET(A$1,{0,1},,ROW($1:$999)),"&lt;&gt;")-SUM(I$1:I15),1)</f>
        <v>0</v>
      </c>
    </row>
    <row r="17" spans="1:9" x14ac:dyDescent="0.2">
      <c r="A17" s="95">
        <v>15</v>
      </c>
      <c r="B17" s="88"/>
      <c r="C17" s="89">
        <f t="array" aca="1" ref="C17" ca="1">-SUM(-(SUBTOTAL(9,OFFSET(A$1,,,ROW($1:$999)))-SUM(C$1:C16)&lt;B$2)*A$2:A$1000,C$1:C16)</f>
        <v>0</v>
      </c>
      <c r="D17" s="90">
        <f t="array" aca="1" ref="D17" ca="1">-SUM(-(SUBTOTAL(9,OFFSET(A$1,,,ROW($1:$999)))-SUM(D$1:D16)&lt;=B$2)*A$2:A$1000,D$1:D16)</f>
        <v>0</v>
      </c>
      <c r="E17" s="91">
        <f t="array" aca="1" ref="E17" ca="1">VLOOKUP(B$2,SUMIF(OFFSET(A$1,{0,1},,ROW($1:$999)),"&lt;&gt;")-SUM(E$1:E16),2)</f>
        <v>0</v>
      </c>
      <c r="F17" s="91">
        <f t="array" aca="1" ref="F17" ca="1">-SUM(-OFFSET(A$2,,,MATCH(SUM(E$1:E16)+B$2,SUMIF(OFFSET(A$1,,,ROW($1:$999)),"&lt;&gt;"))),E$1:E16)</f>
        <v>0</v>
      </c>
      <c r="G17" s="92">
        <f t="array" aca="1" ref="G17" ca="1">-SUM(-OFFSET(A$2,,,MATCH(SUM(B$2,E$1:E16),SUMIF(OFFSET(A$2,,,ROW(A$1:A$999)),"&gt;0"))+1),E$1:E16)</f>
        <v>0</v>
      </c>
      <c r="H17" s="93">
        <f ca="1">LOOKUP(B$2,SUBTOTAL(9,OFFSET(A$1,,,ROW($1:$999)))-SUM(H$1:H16))</f>
        <v>0</v>
      </c>
      <c r="I17" s="94">
        <f t="array" aca="1" ref="I17" ca="1">VLOOKUP(B$2,SUMIF(OFFSET(A$1,{0,1},,ROW($1:$999)),"&lt;&gt;")-SUM(I$1:I16),1)</f>
        <v>0</v>
      </c>
    </row>
    <row r="18" spans="1:9" x14ac:dyDescent="0.2">
      <c r="A18" s="95">
        <v>20</v>
      </c>
      <c r="B18" s="88"/>
      <c r="C18" s="89">
        <f t="array" aca="1" ref="C18" ca="1">-SUM(-(SUBTOTAL(9,OFFSET(A$1,,,ROW($1:$999)))-SUM(C$1:C17)&lt;B$2)*A$2:A$1000,C$1:C17)</f>
        <v>0</v>
      </c>
      <c r="D18" s="90">
        <f t="array" aca="1" ref="D18" ca="1">-SUM(-(SUBTOTAL(9,OFFSET(A$1,,,ROW($1:$999)))-SUM(D$1:D17)&lt;=B$2)*A$2:A$1000,D$1:D17)</f>
        <v>0</v>
      </c>
      <c r="E18" s="91">
        <f t="array" aca="1" ref="E18" ca="1">VLOOKUP(B$2,SUMIF(OFFSET(A$1,{0,1},,ROW($1:$999)),"&lt;&gt;")-SUM(E$1:E17),2)</f>
        <v>0</v>
      </c>
      <c r="F18" s="91">
        <f t="array" aca="1" ref="F18" ca="1">-SUM(-OFFSET(A$2,,,MATCH(SUM(E$1:E17)+B$2,SUMIF(OFFSET(A$1,,,ROW($1:$999)),"&lt;&gt;"))),E$1:E17)</f>
        <v>0</v>
      </c>
      <c r="G18" s="92">
        <f t="array" aca="1" ref="G18" ca="1">-SUM(-OFFSET(A$2,,,MATCH(SUM(B$2,E$1:E17),SUMIF(OFFSET(A$2,,,ROW(A$1:A$999)),"&gt;0"))+1),E$1:E17)</f>
        <v>0</v>
      </c>
      <c r="H18" s="93">
        <f ca="1">LOOKUP(B$2,SUBTOTAL(9,OFFSET(A$1,,,ROW($1:$999)))-SUM(H$1:H17))</f>
        <v>0</v>
      </c>
      <c r="I18" s="94">
        <f t="array" aca="1" ref="I18" ca="1">VLOOKUP(B$2,SUMIF(OFFSET(A$1,{0,1},,ROW($1:$999)),"&lt;&gt;")-SUM(I$1:I17),1)</f>
        <v>0</v>
      </c>
    </row>
    <row r="19" spans="1:9" x14ac:dyDescent="0.2">
      <c r="A19" s="96"/>
      <c r="B19" s="88"/>
      <c r="C19" s="89">
        <f t="array" aca="1" ref="C19" ca="1">-SUM(-(SUBTOTAL(9,OFFSET(A$1,,,ROW($1:$999)))-SUM(C$1:C18)&lt;B$2)*A$2:A$1000,C$1:C18)</f>
        <v>0</v>
      </c>
      <c r="D19" s="90">
        <f t="array" aca="1" ref="D19" ca="1">-SUM(-(SUBTOTAL(9,OFFSET(A$1,,,ROW($1:$999)))-SUM(D$1:D18)&lt;=B$2)*A$2:A$1000,D$1:D18)</f>
        <v>0</v>
      </c>
      <c r="E19" s="91">
        <f t="array" aca="1" ref="E19" ca="1">VLOOKUP(B$2,SUMIF(OFFSET(A$1,{0,1},,ROW($1:$999)),"&lt;&gt;")-SUM(E$1:E18),2)</f>
        <v>0</v>
      </c>
      <c r="F19" s="91">
        <f t="array" aca="1" ref="F19" ca="1">-SUM(-OFFSET(A$2,,,MATCH(SUM(E$1:E18)+B$2,SUMIF(OFFSET(A$1,,,ROW($1:$999)),"&lt;&gt;"))),E$1:E18)</f>
        <v>0</v>
      </c>
      <c r="G19" s="92">
        <f t="array" aca="1" ref="G19" ca="1">-SUM(-OFFSET(A$2,,,MATCH(SUM(B$2,E$1:E18),SUMIF(OFFSET(A$2,,,ROW(A$1:A$999)),"&gt;0"))+1),E$1:E18)</f>
        <v>0</v>
      </c>
      <c r="H19" s="93">
        <f ca="1">LOOKUP(B$2,SUBTOTAL(9,OFFSET(A$1,,,ROW($1:$999)))-SUM(H$1:H18))</f>
        <v>0</v>
      </c>
      <c r="I19" s="94">
        <f t="array" aca="1" ref="I19" ca="1">VLOOKUP(B$2,SUMIF(OFFSET(A$1,{0,1},,ROW($1:$999)),"&lt;&gt;")-SUM(I$1:I18),1)</f>
        <v>0</v>
      </c>
    </row>
    <row r="20" spans="1:9" x14ac:dyDescent="0.2">
      <c r="A20" s="96"/>
      <c r="B20" s="88"/>
      <c r="C20" s="89">
        <f t="array" aca="1" ref="C20" ca="1">-SUM(-(SUBTOTAL(9,OFFSET(A$1,,,ROW($1:$999)))-SUM(C$1:C19)&lt;B$2)*A$2:A$1000,C$1:C19)</f>
        <v>0</v>
      </c>
      <c r="D20" s="90">
        <f t="array" aca="1" ref="D20" ca="1">-SUM(-(SUBTOTAL(9,OFFSET(A$1,,,ROW($1:$999)))-SUM(D$1:D19)&lt;=B$2)*A$2:A$1000,D$1:D19)</f>
        <v>0</v>
      </c>
      <c r="E20" s="91">
        <f t="array" aca="1" ref="E20" ca="1">VLOOKUP(B$2,SUMIF(OFFSET(A$1,{0,1},,ROW($1:$999)),"&lt;&gt;")-SUM(E$1:E19),2)</f>
        <v>0</v>
      </c>
      <c r="F20" s="91">
        <f t="array" aca="1" ref="F20" ca="1">-SUM(-OFFSET(A$2,,,MATCH(SUM(E$1:E19)+B$2,SUMIF(OFFSET(A$1,,,ROW($1:$999)),"&lt;&gt;"))),E$1:E19)</f>
        <v>0</v>
      </c>
      <c r="G20" s="92">
        <f t="array" aca="1" ref="G20" ca="1">-SUM(-OFFSET(A$2,,,MATCH(SUM(B$2,E$1:E19),SUMIF(OFFSET(A$2,,,ROW(A$1:A$999)),"&gt;0"))+1),E$1:E19)</f>
        <v>0</v>
      </c>
      <c r="H20" s="93">
        <f ca="1">LOOKUP(B$2,SUBTOTAL(9,OFFSET(A$1,,,ROW($1:$999)))-SUM(H$1:H19))</f>
        <v>0</v>
      </c>
      <c r="I20" s="94">
        <f t="array" aca="1" ref="I20" ca="1">VLOOKUP(B$2,SUMIF(OFFSET(A$1,{0,1},,ROW($1:$999)),"&lt;&gt;")-SUM(I$1:I19),1)</f>
        <v>0</v>
      </c>
    </row>
    <row r="21" spans="1:9" x14ac:dyDescent="0.2">
      <c r="A21" s="96"/>
      <c r="B21" s="88"/>
      <c r="C21" s="89">
        <f t="array" aca="1" ref="C21" ca="1">-SUM(-(SUBTOTAL(9,OFFSET(A$1,,,ROW($1:$999)))-SUM(C$1:C20)&lt;B$2)*A$2:A$1000,C$1:C20)</f>
        <v>0</v>
      </c>
      <c r="D21" s="90">
        <f t="array" aca="1" ref="D21" ca="1">-SUM(-(SUBTOTAL(9,OFFSET(A$1,,,ROW($1:$999)))-SUM(D$1:D20)&lt;=B$2)*A$2:A$1000,D$1:D20)</f>
        <v>0</v>
      </c>
      <c r="E21" s="91">
        <f t="array" aca="1" ref="E21" ca="1">VLOOKUP(B$2,SUMIF(OFFSET(A$1,{0,1},,ROW($1:$999)),"&lt;&gt;")-SUM(E$1:E20),2)</f>
        <v>0</v>
      </c>
      <c r="F21" s="91">
        <f t="array" aca="1" ref="F21" ca="1">-SUM(-OFFSET(A$2,,,MATCH(SUM(E$1:E20)+B$2,SUMIF(OFFSET(A$1,,,ROW($1:$999)),"&lt;&gt;"))),E$1:E20)</f>
        <v>0</v>
      </c>
      <c r="G21" s="92">
        <f t="array" aca="1" ref="G21" ca="1">-SUM(-OFFSET(A$2,,,MATCH(SUM(B$2,E$1:E20),SUMIF(OFFSET(A$2,,,ROW(A$1:A$999)),"&gt;0"))+1),E$1:E20)</f>
        <v>0</v>
      </c>
      <c r="H21" s="93">
        <f ca="1">LOOKUP(B$2,SUBTOTAL(9,OFFSET(A$1,,,ROW($1:$999)))-SUM(H$1:H20))</f>
        <v>0</v>
      </c>
      <c r="I21" s="94">
        <f t="array" aca="1" ref="I21" ca="1">VLOOKUP(B$2,SUMIF(OFFSET(A$1,{0,1},,ROW($1:$999)),"&lt;&gt;")-SUM(I$1:I20),1)</f>
        <v>0</v>
      </c>
    </row>
    <row r="22" spans="1:9" x14ac:dyDescent="0.2">
      <c r="A22" s="96"/>
      <c r="B22" s="88"/>
      <c r="C22" s="89">
        <f t="array" aca="1" ref="C22" ca="1">-SUM(-(SUBTOTAL(9,OFFSET(A$1,,,ROW($1:$999)))-SUM(C$1:C21)&lt;B$2)*A$2:A$1000,C$1:C21)</f>
        <v>0</v>
      </c>
      <c r="D22" s="90">
        <f t="array" aca="1" ref="D22" ca="1">-SUM(-(SUBTOTAL(9,OFFSET(A$1,,,ROW($1:$999)))-SUM(D$1:D21)&lt;=B$2)*A$2:A$1000,D$1:D21)</f>
        <v>0</v>
      </c>
      <c r="E22" s="91">
        <f t="array" aca="1" ref="E22" ca="1">VLOOKUP(B$2,SUMIF(OFFSET(A$1,{0,1},,ROW($1:$999)),"&lt;&gt;")-SUM(E$1:E21),2)</f>
        <v>0</v>
      </c>
      <c r="F22" s="91">
        <f t="array" aca="1" ref="F22" ca="1">-SUM(-OFFSET(A$2,,,MATCH(SUM(E$1:E21)+B$2,SUMIF(OFFSET(A$1,,,ROW($1:$999)),"&lt;&gt;"))),E$1:E21)</f>
        <v>0</v>
      </c>
      <c r="G22" s="92">
        <f t="array" aca="1" ref="G22" ca="1">-SUM(-OFFSET(A$2,,,MATCH(SUM(B$2,E$1:E21),SUMIF(OFFSET(A$2,,,ROW(A$1:A$999)),"&gt;0"))+1),E$1:E21)</f>
        <v>0</v>
      </c>
      <c r="H22" s="93">
        <f ca="1">LOOKUP(B$2,SUBTOTAL(9,OFFSET(A$1,,,ROW($1:$999)))-SUM(H$1:H21))</f>
        <v>0</v>
      </c>
      <c r="I22" s="94">
        <f t="array" aca="1" ref="I22" ca="1">VLOOKUP(B$2,SUMIF(OFFSET(A$1,{0,1},,ROW($1:$999)),"&lt;&gt;")-SUM(I$1:I21),1)</f>
        <v>0</v>
      </c>
    </row>
    <row r="23" spans="1:9" x14ac:dyDescent="0.2">
      <c r="A23" s="96"/>
      <c r="B23" s="88"/>
      <c r="C23" s="89">
        <f t="array" aca="1" ref="C23" ca="1">-SUM(-(SUBTOTAL(9,OFFSET(A$1,,,ROW($1:$999)))-SUM(C$1:C22)&lt;B$2)*A$2:A$1000,C$1:C22)</f>
        <v>0</v>
      </c>
      <c r="D23" s="90">
        <f t="array" aca="1" ref="D23" ca="1">-SUM(-(SUBTOTAL(9,OFFSET(A$1,,,ROW($1:$999)))-SUM(D$1:D22)&lt;=B$2)*A$2:A$1000,D$1:D22)</f>
        <v>0</v>
      </c>
      <c r="E23" s="91">
        <f t="array" aca="1" ref="E23" ca="1">VLOOKUP(B$2,SUMIF(OFFSET(A$1,{0,1},,ROW($1:$999)),"&lt;&gt;")-SUM(E$1:E22),2)</f>
        <v>0</v>
      </c>
      <c r="F23" s="91">
        <f t="array" aca="1" ref="F23" ca="1">-SUM(-OFFSET(A$2,,,MATCH(SUM(E$1:E22)+B$2,SUMIF(OFFSET(A$1,,,ROW($1:$999)),"&lt;&gt;"))),E$1:E22)</f>
        <v>0</v>
      </c>
      <c r="G23" s="92">
        <f t="array" aca="1" ref="G23" ca="1">-SUM(-OFFSET(A$2,,,MATCH(SUM(B$2,E$1:E22),SUMIF(OFFSET(A$2,,,ROW(A$1:A$999)),"&gt;0"))+1),E$1:E22)</f>
        <v>0</v>
      </c>
      <c r="H23" s="93">
        <f ca="1">LOOKUP(B$2,SUBTOTAL(9,OFFSET(A$1,,,ROW($1:$999)))-SUM(H$1:H22))</f>
        <v>0</v>
      </c>
      <c r="I23" s="94">
        <f t="array" aca="1" ref="I23" ca="1">VLOOKUP(B$2,SUMIF(OFFSET(A$1,{0,1},,ROW($1:$999)),"&lt;&gt;")-SUM(I$1:I22),1)</f>
        <v>0</v>
      </c>
    </row>
    <row r="24" spans="1:9" x14ac:dyDescent="0.2">
      <c r="A24" s="96"/>
      <c r="B24" s="88"/>
      <c r="C24" s="89">
        <f t="array" aca="1" ref="C24" ca="1">-SUM(-(SUBTOTAL(9,OFFSET(A$1,,,ROW($1:$999)))-SUM(C$1:C23)&lt;B$2)*A$2:A$1000,C$1:C23)</f>
        <v>0</v>
      </c>
      <c r="D24" s="90">
        <f t="array" aca="1" ref="D24" ca="1">-SUM(-(SUBTOTAL(9,OFFSET(A$1,,,ROW($1:$999)))-SUM(D$1:D23)&lt;=B$2)*A$2:A$1000,D$1:D23)</f>
        <v>0</v>
      </c>
      <c r="E24" s="91">
        <f t="array" aca="1" ref="E24" ca="1">VLOOKUP(B$2,SUMIF(OFFSET(A$1,{0,1},,ROW($1:$999)),"&lt;&gt;")-SUM(E$1:E23),2)</f>
        <v>0</v>
      </c>
      <c r="F24" s="91">
        <f t="array" aca="1" ref="F24" ca="1">-SUM(-OFFSET(A$2,,,MATCH(SUM(E$1:E23)+B$2,SUMIF(OFFSET(A$1,,,ROW($1:$999)),"&lt;&gt;"))),E$1:E23)</f>
        <v>0</v>
      </c>
      <c r="G24" s="92">
        <f t="array" aca="1" ref="G24" ca="1">-SUM(-OFFSET(A$2,,,MATCH(SUM(B$2,E$1:E23),SUMIF(OFFSET(A$2,,,ROW(A$1:A$999)),"&gt;0"))+1),E$1:E23)</f>
        <v>0</v>
      </c>
      <c r="H24" s="93">
        <f ca="1">LOOKUP(B$2,SUBTOTAL(9,OFFSET(A$1,,,ROW($1:$999)))-SUM(H$1:H23))</f>
        <v>0</v>
      </c>
      <c r="I24" s="94">
        <f t="array" aca="1" ref="I24" ca="1">VLOOKUP(B$2,SUMIF(OFFSET(A$1,{0,1},,ROW($1:$999)),"&lt;&gt;")-SUM(I$1:I23),1)</f>
        <v>0</v>
      </c>
    </row>
    <row r="25" spans="1:9" x14ac:dyDescent="0.2">
      <c r="A25" s="96"/>
      <c r="B25" s="88"/>
      <c r="C25" s="89">
        <f t="array" aca="1" ref="C25" ca="1">-SUM(-(SUBTOTAL(9,OFFSET(A$1,,,ROW($1:$999)))-SUM(C$1:C24)&lt;B$2)*A$2:A$1000,C$1:C24)</f>
        <v>0</v>
      </c>
      <c r="D25" s="90">
        <f t="array" aca="1" ref="D25" ca="1">-SUM(-(SUBTOTAL(9,OFFSET(A$1,,,ROW($1:$999)))-SUM(D$1:D24)&lt;=B$2)*A$2:A$1000,D$1:D24)</f>
        <v>0</v>
      </c>
      <c r="E25" s="91">
        <f t="array" aca="1" ref="E25" ca="1">VLOOKUP(B$2,SUMIF(OFFSET(A$1,{0,1},,ROW($1:$999)),"&lt;&gt;")-SUM(E$1:E24),2)</f>
        <v>0</v>
      </c>
      <c r="F25" s="91">
        <f t="array" aca="1" ref="F25" ca="1">-SUM(-OFFSET(A$2,,,MATCH(SUM(E$1:E24)+B$2,SUMIF(OFFSET(A$1,,,ROW($1:$999)),"&lt;&gt;"))),E$1:E24)</f>
        <v>0</v>
      </c>
      <c r="G25" s="92">
        <f t="array" aca="1" ref="G25" ca="1">-SUM(-OFFSET(A$2,,,MATCH(SUM(B$2,E$1:E24),SUMIF(OFFSET(A$2,,,ROW(A$1:A$999)),"&gt;0"))+1),E$1:E24)</f>
        <v>0</v>
      </c>
      <c r="H25" s="93">
        <f ca="1">LOOKUP(B$2,SUBTOTAL(9,OFFSET(A$1,,,ROW($1:$999)))-SUM(H$1:H24))</f>
        <v>0</v>
      </c>
      <c r="I25" s="94">
        <f t="array" aca="1" ref="I25" ca="1">VLOOKUP(B$2,SUMIF(OFFSET(A$1,{0,1},,ROW($1:$999)),"&lt;&gt;")-SUM(I$1:I24),1)</f>
        <v>0</v>
      </c>
    </row>
    <row r="26" spans="1:9" x14ac:dyDescent="0.2">
      <c r="A26" s="96"/>
      <c r="B26" s="88"/>
      <c r="C26" s="89">
        <f t="array" aca="1" ref="C26" ca="1">-SUM(-(SUBTOTAL(9,OFFSET(A$1,,,ROW($1:$999)))-SUM(C$1:C25)&lt;B$2)*A$2:A$1000,C$1:C25)</f>
        <v>0</v>
      </c>
      <c r="D26" s="90">
        <f t="array" aca="1" ref="D26" ca="1">-SUM(-(SUBTOTAL(9,OFFSET(A$1,,,ROW($1:$999)))-SUM(D$1:D25)&lt;=B$2)*A$2:A$1000,D$1:D25)</f>
        <v>0</v>
      </c>
      <c r="E26" s="91">
        <f t="array" aca="1" ref="E26" ca="1">VLOOKUP(B$2,SUMIF(OFFSET(A$1,{0,1},,ROW($1:$999)),"&lt;&gt;")-SUM(E$1:E25),2)</f>
        <v>0</v>
      </c>
      <c r="F26" s="91">
        <f t="array" aca="1" ref="F26" ca="1">-SUM(-OFFSET(A$2,,,MATCH(SUM(E$1:E25)+B$2,SUMIF(OFFSET(A$1,,,ROW($1:$999)),"&lt;&gt;"))),E$1:E25)</f>
        <v>0</v>
      </c>
      <c r="G26" s="92">
        <f t="array" aca="1" ref="G26" ca="1">-SUM(-OFFSET(A$2,,,MATCH(SUM(B$2,E$1:E25),SUMIF(OFFSET(A$2,,,ROW(A$1:A$999)),"&gt;0"))+1),E$1:E25)</f>
        <v>0</v>
      </c>
      <c r="H26" s="93">
        <f ca="1">LOOKUP(B$2,SUBTOTAL(9,OFFSET(A$1,,,ROW($1:$999)))-SUM(H$1:H25))</f>
        <v>0</v>
      </c>
      <c r="I26" s="94">
        <f t="array" aca="1" ref="I26" ca="1">VLOOKUP(B$2,SUMIF(OFFSET(A$1,{0,1},,ROW($1:$999)),"&lt;&gt;")-SUM(I$1:I25),1)</f>
        <v>0</v>
      </c>
    </row>
    <row r="27" spans="1:9" x14ac:dyDescent="0.2">
      <c r="A27" s="96"/>
      <c r="B27" s="88"/>
      <c r="C27" s="89">
        <f t="array" aca="1" ref="C27" ca="1">-SUM(-(SUBTOTAL(9,OFFSET(A$1,,,ROW($1:$999)))-SUM(C$1:C26)&lt;B$2)*A$2:A$1000,C$1:C26)</f>
        <v>0</v>
      </c>
      <c r="D27" s="90">
        <f t="array" aca="1" ref="D27" ca="1">-SUM(-(SUBTOTAL(9,OFFSET(A$1,,,ROW($1:$999)))-SUM(D$1:D26)&lt;=B$2)*A$2:A$1000,D$1:D26)</f>
        <v>0</v>
      </c>
      <c r="E27" s="91">
        <f t="array" aca="1" ref="E27" ca="1">VLOOKUP(B$2,SUMIF(OFFSET(A$1,{0,1},,ROW($1:$999)),"&lt;&gt;")-SUM(E$1:E26),2)</f>
        <v>0</v>
      </c>
      <c r="F27" s="91">
        <f t="array" aca="1" ref="F27" ca="1">-SUM(-OFFSET(A$2,,,MATCH(SUM(E$1:E26)+B$2,SUMIF(OFFSET(A$1,,,ROW($1:$999)),"&lt;&gt;"))),E$1:E26)</f>
        <v>0</v>
      </c>
      <c r="G27" s="92">
        <f t="array" aca="1" ref="G27" ca="1">-SUM(-OFFSET(A$2,,,MATCH(SUM(B$2,E$1:E26),SUMIF(OFFSET(A$2,,,ROW(A$1:A$999)),"&gt;0"))+1),E$1:E26)</f>
        <v>0</v>
      </c>
      <c r="H27" s="93">
        <f ca="1">LOOKUP(B$2,SUBTOTAL(9,OFFSET(A$1,,,ROW($1:$999)))-SUM(H$1:H26))</f>
        <v>0</v>
      </c>
      <c r="I27" s="94">
        <f t="array" aca="1" ref="I27" ca="1">VLOOKUP(B$2,SUMIF(OFFSET(A$1,{0,1},,ROW($1:$999)),"&lt;&gt;")-SUM(I$1:I26),1)</f>
        <v>0</v>
      </c>
    </row>
    <row r="28" spans="1:9" x14ac:dyDescent="0.2">
      <c r="A28" s="96"/>
      <c r="B28" s="88"/>
      <c r="C28" s="89">
        <f t="array" aca="1" ref="C28" ca="1">-SUM(-(SUBTOTAL(9,OFFSET(A$1,,,ROW($1:$999)))-SUM(C$1:C27)&lt;B$2)*A$2:A$1000,C$1:C27)</f>
        <v>0</v>
      </c>
      <c r="D28" s="90">
        <f t="array" aca="1" ref="D28" ca="1">-SUM(-(SUBTOTAL(9,OFFSET(A$1,,,ROW($1:$999)))-SUM(D$1:D27)&lt;=B$2)*A$2:A$1000,D$1:D27)</f>
        <v>0</v>
      </c>
      <c r="E28" s="91">
        <f t="array" aca="1" ref="E28" ca="1">VLOOKUP(B$2,SUMIF(OFFSET(A$1,{0,1},,ROW($1:$999)),"&lt;&gt;")-SUM(E$1:E27),2)</f>
        <v>0</v>
      </c>
      <c r="F28" s="91">
        <f t="array" aca="1" ref="F28" ca="1">-SUM(-OFFSET(A$2,,,MATCH(SUM(E$1:E27)+B$2,SUMIF(OFFSET(A$1,,,ROW($1:$999)),"&lt;&gt;"))),E$1:E27)</f>
        <v>0</v>
      </c>
      <c r="G28" s="92">
        <f t="array" aca="1" ref="G28" ca="1">-SUM(-OFFSET(A$2,,,MATCH(SUM(B$2,E$1:E27),SUMIF(OFFSET(A$2,,,ROW(A$1:A$999)),"&gt;0"))+1),E$1:E27)</f>
        <v>0</v>
      </c>
      <c r="H28" s="93">
        <f ca="1">LOOKUP(B$2,SUBTOTAL(9,OFFSET(A$1,,,ROW($1:$999)))-SUM(H$1:H27))</f>
        <v>0</v>
      </c>
      <c r="I28" s="94">
        <f t="array" aca="1" ref="I28" ca="1">VLOOKUP(B$2,SUMIF(OFFSET(A$1,{0,1},,ROW($1:$999)),"&lt;&gt;")-SUM(I$1:I27),1)</f>
        <v>0</v>
      </c>
    </row>
    <row r="29" spans="1:9" x14ac:dyDescent="0.2">
      <c r="A29" s="96"/>
      <c r="B29" s="88"/>
      <c r="C29" s="89">
        <f t="array" aca="1" ref="C29" ca="1">-SUM(-(SUBTOTAL(9,OFFSET(A$1,,,ROW($1:$999)))-SUM(C$1:C28)&lt;B$2)*A$2:A$1000,C$1:C28)</f>
        <v>0</v>
      </c>
      <c r="D29" s="90">
        <f t="array" aca="1" ref="D29" ca="1">-SUM(-(SUBTOTAL(9,OFFSET(A$1,,,ROW($1:$999)))-SUM(D$1:D28)&lt;=B$2)*A$2:A$1000,D$1:D28)</f>
        <v>0</v>
      </c>
      <c r="E29" s="91">
        <f t="array" aca="1" ref="E29" ca="1">VLOOKUP(B$2,SUMIF(OFFSET(A$1,{0,1},,ROW($1:$999)),"&lt;&gt;")-SUM(E$1:E28),2)</f>
        <v>0</v>
      </c>
      <c r="F29" s="91">
        <f t="array" aca="1" ref="F29" ca="1">-SUM(-OFFSET(A$2,,,MATCH(SUM(E$1:E28)+B$2,SUMIF(OFFSET(A$1,,,ROW($1:$999)),"&lt;&gt;"))),E$1:E28)</f>
        <v>0</v>
      </c>
      <c r="G29" s="92">
        <f t="array" aca="1" ref="G29" ca="1">-SUM(-OFFSET(A$2,,,MATCH(SUM(B$2,E$1:E28),SUMIF(OFFSET(A$2,,,ROW(A$1:A$999)),"&gt;0"))+1),E$1:E28)</f>
        <v>0</v>
      </c>
      <c r="H29" s="93">
        <f ca="1">LOOKUP(B$2,SUBTOTAL(9,OFFSET(A$1,,,ROW($1:$999)))-SUM(H$1:H28))</f>
        <v>0</v>
      </c>
      <c r="I29" s="94">
        <f t="array" aca="1" ref="I29" ca="1">VLOOKUP(B$2,SUMIF(OFFSET(A$1,{0,1},,ROW($1:$999)),"&lt;&gt;")-SUM(I$1:I28),1)</f>
        <v>0</v>
      </c>
    </row>
    <row r="30" spans="1:9" ht="13.5" thickBot="1" x14ac:dyDescent="0.25">
      <c r="A30" s="97"/>
      <c r="B30" s="98"/>
      <c r="C30" s="99">
        <f t="array" aca="1" ref="C30" ca="1">-SUM(-(SUBTOTAL(9,OFFSET(A$1,,,ROW($1:$999)))-SUM(C$1:C29)&lt;B$2)*A$2:A$1000,C$1:C29)</f>
        <v>0</v>
      </c>
      <c r="D30" s="100">
        <f t="array" aca="1" ref="D30" ca="1">-SUM(-(SUBTOTAL(9,OFFSET(A$1,,,ROW($1:$999)))-SUM(D$1:D29)&lt;=B$2)*A$2:A$1000,D$1:D29)</f>
        <v>0</v>
      </c>
      <c r="E30" s="101">
        <f t="array" aca="1" ref="E30" ca="1">VLOOKUP(B$2,SUMIF(OFFSET(A$1,{0,1},,ROW($1:$999)),"&lt;&gt;")-SUM(E$1:E29),2)</f>
        <v>0</v>
      </c>
      <c r="F30" s="101">
        <f t="array" aca="1" ref="F30" ca="1">-SUM(-OFFSET(A$2,,,MATCH(SUM(E$1:E29)+B$2,SUMIF(OFFSET(A$1,,,ROW($1:$999)),"&lt;&gt;"))),E$1:E29)</f>
        <v>0</v>
      </c>
      <c r="G30" s="102">
        <f t="array" aca="1" ref="G30" ca="1">-SUM(-OFFSET(A$2,,,MATCH(SUM(B$2,E$1:E29),SUMIF(OFFSET(A$2,,,ROW(A$1:A$999)),"&gt;0"))+1),E$1:E29)</f>
        <v>0</v>
      </c>
      <c r="H30" s="103">
        <f ca="1">LOOKUP(B$2,SUBTOTAL(9,OFFSET(A$1,,,ROW($1:$999)))-SUM(H$1:H29))</f>
        <v>0</v>
      </c>
      <c r="I30" s="104">
        <f t="array" aca="1" ref="I30" ca="1">VLOOKUP(B$2,SUMIF(OFFSET(A$1,{0,1},,ROW($1:$999)),"&lt;&gt;")-SUM(I$1:I29),1)</f>
        <v>0</v>
      </c>
    </row>
  </sheetData>
  <hyperlinks>
    <hyperlink ref="K1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ПЛАН(Заявка)</vt:lpstr>
      <vt:lpstr>ФАКТ(Выдано)</vt:lpstr>
      <vt:lpstr>Справочник</vt:lpstr>
      <vt:lpstr>Мозговой штурм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2014-07-11T19:41:24Z</dcterms:modified>
</cp:coreProperties>
</file>