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codeName="ThisWorkbook" autoCompressPictures="0"/>
  <bookViews>
    <workbookView xWindow="1740" yWindow="1120" windowWidth="47780" windowHeight="16260" tabRatio="500" activeTab="1"/>
  </bookViews>
  <sheets>
    <sheet name="Übersicht" sheetId="2" r:id="rId1"/>
    <sheet name="Jan." sheetId="3" r:id="rId2"/>
    <sheet name="Blatt1" sheetId="4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34" i="3" l="1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4" i="3"/>
  <c r="Q38" i="3"/>
  <c r="C4" i="3"/>
  <c r="C5" i="3"/>
  <c r="AN5" i="3"/>
  <c r="C6" i="3"/>
  <c r="C7" i="3"/>
  <c r="C8" i="3"/>
  <c r="C9" i="3"/>
  <c r="C10" i="3"/>
  <c r="C11" i="3"/>
  <c r="C12" i="3"/>
  <c r="C13" i="3"/>
  <c r="C14" i="3"/>
  <c r="C15" i="3"/>
  <c r="C16" i="3"/>
  <c r="C17" i="3"/>
  <c r="D17" i="3"/>
  <c r="AJ17" i="3"/>
  <c r="C18" i="3"/>
  <c r="D18" i="3"/>
  <c r="AJ18" i="3"/>
  <c r="C19" i="3"/>
  <c r="D19" i="3"/>
  <c r="AJ19" i="3"/>
  <c r="C20" i="3"/>
  <c r="D20" i="3"/>
  <c r="AJ20" i="3"/>
  <c r="C21" i="3"/>
  <c r="D21" i="3"/>
  <c r="AJ21" i="3"/>
  <c r="C22" i="3"/>
  <c r="D22" i="3"/>
  <c r="AJ22" i="3"/>
  <c r="C23" i="3"/>
  <c r="D23" i="3"/>
  <c r="AJ23" i="3"/>
  <c r="C24" i="3"/>
  <c r="D24" i="3"/>
  <c r="AJ24" i="3"/>
  <c r="C25" i="3"/>
  <c r="D25" i="3"/>
  <c r="AJ25" i="3"/>
  <c r="C26" i="3"/>
  <c r="D26" i="3"/>
  <c r="AJ26" i="3"/>
  <c r="C27" i="3"/>
  <c r="D27" i="3"/>
  <c r="AJ27" i="3"/>
  <c r="C28" i="3"/>
  <c r="D28" i="3"/>
  <c r="AJ28" i="3"/>
  <c r="C29" i="3"/>
  <c r="D29" i="3"/>
  <c r="AJ29" i="3"/>
  <c r="C30" i="3"/>
  <c r="D30" i="3"/>
  <c r="AJ30" i="3"/>
  <c r="C31" i="3"/>
  <c r="D31" i="3"/>
  <c r="AJ31" i="3"/>
  <c r="C32" i="3"/>
  <c r="D32" i="3"/>
  <c r="AJ32" i="3"/>
  <c r="C33" i="3"/>
  <c r="D33" i="3"/>
  <c r="AJ33" i="3"/>
  <c r="C34" i="3"/>
  <c r="D34" i="3"/>
  <c r="AJ34" i="3"/>
  <c r="D4" i="3"/>
  <c r="AJ4" i="3"/>
  <c r="D5" i="3"/>
  <c r="AJ5" i="3"/>
  <c r="D6" i="3"/>
  <c r="AJ6" i="3"/>
  <c r="D7" i="3"/>
  <c r="AJ7" i="3"/>
  <c r="D8" i="3"/>
  <c r="AJ8" i="3"/>
  <c r="D9" i="3"/>
  <c r="AJ9" i="3"/>
  <c r="D10" i="3"/>
  <c r="AJ10" i="3"/>
  <c r="D11" i="3"/>
  <c r="AJ11" i="3"/>
  <c r="D12" i="3"/>
  <c r="AJ12" i="3"/>
  <c r="D13" i="3"/>
  <c r="AJ13" i="3"/>
  <c r="D14" i="3"/>
  <c r="AJ14" i="3"/>
  <c r="D15" i="3"/>
  <c r="AJ15" i="3"/>
  <c r="D16" i="3"/>
  <c r="G16" i="3"/>
  <c r="AJ16" i="3"/>
  <c r="AL16" i="3"/>
  <c r="H16" i="3"/>
  <c r="AO16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4" i="3"/>
  <c r="AN4" i="3"/>
  <c r="T3" i="3"/>
  <c r="G6" i="3"/>
  <c r="AP5" i="3"/>
  <c r="AP6" i="3"/>
  <c r="AP7" i="3"/>
  <c r="AP8" i="3"/>
  <c r="AP9" i="3"/>
  <c r="AP10" i="3"/>
  <c r="AP11" i="3"/>
  <c r="AP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4" i="3"/>
  <c r="AO4" i="3"/>
  <c r="AO5" i="3"/>
  <c r="AO6" i="3"/>
  <c r="AO7" i="3"/>
  <c r="AO8" i="3"/>
  <c r="AO10" i="3"/>
  <c r="AO11" i="3"/>
  <c r="AO12" i="3"/>
  <c r="AO13" i="3"/>
  <c r="AO14" i="3"/>
  <c r="AO15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G30" i="3"/>
  <c r="AO30" i="3"/>
  <c r="AO31" i="3"/>
  <c r="AO32" i="3"/>
  <c r="AO33" i="3"/>
  <c r="AO34" i="3"/>
  <c r="G9" i="3"/>
  <c r="AO9" i="3"/>
  <c r="AQ4" i="3"/>
  <c r="G4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M6" i="3"/>
  <c r="AA9" i="3"/>
  <c r="G5" i="3"/>
  <c r="G7" i="3"/>
  <c r="G8" i="3"/>
  <c r="G10" i="3"/>
  <c r="G11" i="3"/>
  <c r="G12" i="3"/>
  <c r="G13" i="3"/>
  <c r="G14" i="3"/>
  <c r="G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1" i="3"/>
  <c r="G32" i="3"/>
  <c r="G33" i="3"/>
  <c r="G34" i="3"/>
  <c r="H5" i="3"/>
  <c r="H4" i="3"/>
  <c r="H9" i="3"/>
  <c r="D16" i="2"/>
  <c r="H30" i="3"/>
  <c r="AL5" i="3"/>
  <c r="AL6" i="3"/>
  <c r="AL7" i="3"/>
  <c r="AL8" i="3"/>
  <c r="AL9" i="3"/>
  <c r="AL10" i="3"/>
  <c r="AL11" i="3"/>
  <c r="AL12" i="3"/>
  <c r="AL13" i="3"/>
  <c r="AL14" i="3"/>
  <c r="AL15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4" i="3"/>
  <c r="H10" i="3"/>
  <c r="H19" i="3"/>
  <c r="H20" i="3"/>
  <c r="H29" i="3"/>
  <c r="AM5" i="3"/>
  <c r="H7" i="3"/>
  <c r="AM7" i="3"/>
  <c r="H8" i="3"/>
  <c r="AM8" i="3"/>
  <c r="AM9" i="3"/>
  <c r="AM10" i="3"/>
  <c r="AM11" i="3"/>
  <c r="AM12" i="3"/>
  <c r="AM13" i="3"/>
  <c r="AM14" i="3"/>
  <c r="AM15" i="3"/>
  <c r="AM16" i="3"/>
  <c r="H17" i="3"/>
  <c r="AM17" i="3"/>
  <c r="H18" i="3"/>
  <c r="AM18" i="3"/>
  <c r="AM19" i="3"/>
  <c r="AM20" i="3"/>
  <c r="AM21" i="3"/>
  <c r="AM22" i="3"/>
  <c r="AM23" i="3"/>
  <c r="AM24" i="3"/>
  <c r="AM25" i="3"/>
  <c r="AM26" i="3"/>
  <c r="H27" i="3"/>
  <c r="AM27" i="3"/>
  <c r="H28" i="3"/>
  <c r="AM28" i="3"/>
  <c r="AM29" i="3"/>
  <c r="AM30" i="3"/>
  <c r="AM31" i="3"/>
  <c r="AM32" i="3"/>
  <c r="AM33" i="3"/>
  <c r="AM34" i="3"/>
  <c r="AM4" i="3"/>
  <c r="AK5" i="3"/>
  <c r="H6" i="3"/>
  <c r="AK6" i="3"/>
  <c r="AK7" i="3"/>
  <c r="AK8" i="3"/>
  <c r="AK9" i="3"/>
  <c r="AK10" i="3"/>
  <c r="AK11" i="3"/>
  <c r="AK12" i="3"/>
  <c r="AK13" i="3"/>
  <c r="AK14" i="3"/>
  <c r="H15" i="3"/>
  <c r="AK15" i="3"/>
  <c r="AK16" i="3"/>
  <c r="AK17" i="3"/>
  <c r="AK18" i="3"/>
  <c r="AK19" i="3"/>
  <c r="AK20" i="3"/>
  <c r="AK21" i="3"/>
  <c r="AK22" i="3"/>
  <c r="AK23" i="3"/>
  <c r="AK24" i="3"/>
  <c r="H25" i="3"/>
  <c r="AK25" i="3"/>
  <c r="H26" i="3"/>
  <c r="AK26" i="3"/>
  <c r="AK27" i="3"/>
  <c r="AK28" i="3"/>
  <c r="AK29" i="3"/>
  <c r="AK30" i="3"/>
  <c r="AK31" i="3"/>
  <c r="AK32" i="3"/>
  <c r="AK33" i="3"/>
  <c r="AK34" i="3"/>
  <c r="AK4" i="3"/>
  <c r="H34" i="3"/>
  <c r="H12" i="3"/>
  <c r="H13" i="3"/>
  <c r="H22" i="3"/>
  <c r="G36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F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AH4" i="3"/>
  <c r="AE4" i="3"/>
  <c r="L4" i="3"/>
  <c r="AG4" i="3"/>
  <c r="N5" i="3"/>
  <c r="N6" i="3"/>
  <c r="N7" i="3"/>
  <c r="N8" i="3"/>
  <c r="N9" i="3"/>
  <c r="N10" i="3"/>
  <c r="H11" i="3"/>
  <c r="N11" i="3"/>
  <c r="N12" i="3"/>
  <c r="N13" i="3"/>
  <c r="H14" i="3"/>
  <c r="N14" i="3"/>
  <c r="N15" i="3"/>
  <c r="N16" i="3"/>
  <c r="N17" i="3"/>
  <c r="N18" i="3"/>
  <c r="N19" i="3"/>
  <c r="N20" i="3"/>
  <c r="H21" i="3"/>
  <c r="N21" i="3"/>
  <c r="N22" i="3"/>
  <c r="H23" i="3"/>
  <c r="N23" i="3"/>
  <c r="H24" i="3"/>
  <c r="N24" i="3"/>
  <c r="N25" i="3"/>
  <c r="N26" i="3"/>
  <c r="N27" i="3"/>
  <c r="N28" i="3"/>
  <c r="N29" i="3"/>
  <c r="N30" i="3"/>
  <c r="H31" i="3"/>
  <c r="N31" i="3"/>
  <c r="H32" i="3"/>
  <c r="N32" i="3"/>
  <c r="H33" i="3"/>
  <c r="N33" i="3"/>
  <c r="N34" i="3"/>
  <c r="N4" i="3"/>
  <c r="C1" i="3"/>
  <c r="N36" i="3"/>
  <c r="E16" i="2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5" i="4"/>
  <c r="H35" i="4"/>
  <c r="H33" i="4"/>
  <c r="H32" i="4"/>
  <c r="H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H10" i="4"/>
  <c r="D10" i="4"/>
  <c r="H9" i="4"/>
  <c r="D9" i="4"/>
  <c r="H8" i="4"/>
  <c r="D8" i="4"/>
  <c r="H7" i="4"/>
  <c r="D7" i="4"/>
  <c r="H6" i="4"/>
  <c r="D6" i="4"/>
  <c r="H5" i="4"/>
  <c r="D5" i="4"/>
  <c r="H4" i="4"/>
  <c r="D4" i="4"/>
  <c r="H3" i="4"/>
  <c r="D3" i="4"/>
  <c r="H36" i="3"/>
  <c r="D17" i="2"/>
  <c r="G10" i="2"/>
  <c r="G11" i="2"/>
  <c r="F11" i="2"/>
  <c r="F10" i="2"/>
  <c r="F2" i="2"/>
  <c r="F3" i="2"/>
  <c r="F4" i="2"/>
  <c r="B5" i="2"/>
  <c r="B1" i="2"/>
  <c r="O16" i="2"/>
  <c r="N16" i="2"/>
  <c r="M16" i="2"/>
  <c r="L16" i="2"/>
  <c r="K16" i="2"/>
  <c r="J16" i="2"/>
  <c r="I16" i="2"/>
  <c r="H16" i="2"/>
  <c r="G16" i="2"/>
  <c r="F16" i="2"/>
  <c r="F17" i="2"/>
  <c r="O39" i="2"/>
  <c r="N39" i="2"/>
  <c r="M39" i="2"/>
  <c r="L39" i="2"/>
  <c r="K39" i="2"/>
  <c r="J39" i="2"/>
  <c r="I39" i="2"/>
  <c r="H39" i="2"/>
  <c r="G39" i="2"/>
  <c r="F39" i="2"/>
  <c r="E39" i="2"/>
  <c r="D39" i="2"/>
  <c r="D34" i="2"/>
  <c r="D35" i="2"/>
  <c r="E34" i="2"/>
  <c r="E35" i="2"/>
  <c r="F34" i="2"/>
  <c r="F35" i="2"/>
  <c r="G34" i="2"/>
  <c r="G35" i="2"/>
  <c r="H34" i="2"/>
  <c r="H35" i="2"/>
  <c r="I34" i="2"/>
  <c r="I35" i="2"/>
  <c r="J34" i="2"/>
  <c r="J35" i="2"/>
  <c r="K34" i="2"/>
  <c r="K35" i="2"/>
  <c r="L34" i="2"/>
  <c r="L35" i="2"/>
  <c r="M34" i="2"/>
  <c r="M35" i="2"/>
  <c r="N34" i="2"/>
  <c r="N35" i="2"/>
  <c r="O34" i="2"/>
  <c r="O35" i="2"/>
  <c r="O38" i="2"/>
  <c r="N38" i="2"/>
  <c r="M38" i="2"/>
  <c r="L38" i="2"/>
  <c r="K38" i="2"/>
  <c r="J38" i="2"/>
  <c r="I38" i="2"/>
  <c r="H38" i="2"/>
  <c r="G38" i="2"/>
  <c r="F38" i="2"/>
  <c r="E38" i="2"/>
  <c r="D38" i="2"/>
  <c r="O37" i="2"/>
  <c r="N37" i="2"/>
  <c r="M37" i="2"/>
  <c r="L37" i="2"/>
  <c r="K37" i="2"/>
  <c r="J37" i="2"/>
  <c r="I37" i="2"/>
  <c r="H37" i="2"/>
  <c r="G37" i="2"/>
  <c r="F37" i="2"/>
  <c r="E37" i="2"/>
  <c r="D37" i="2"/>
  <c r="B37" i="2"/>
  <c r="B36" i="2"/>
  <c r="B35" i="2"/>
  <c r="B34" i="2"/>
  <c r="O17" i="2"/>
  <c r="N17" i="2"/>
  <c r="M17" i="2"/>
  <c r="L17" i="2"/>
  <c r="K17" i="2"/>
  <c r="J17" i="2"/>
  <c r="I17" i="2"/>
  <c r="H17" i="2"/>
  <c r="G17" i="2"/>
  <c r="E17" i="2"/>
  <c r="D31" i="4"/>
  <c r="M4" i="3"/>
</calcChain>
</file>

<file path=xl/comments1.xml><?xml version="1.0" encoding="utf-8"?>
<comments xmlns="http://schemas.openxmlformats.org/spreadsheetml/2006/main">
  <authors>
    <author>Alexander</author>
  </authors>
  <commentList>
    <comment ref="V2" authorId="0">
      <text>
        <r>
          <rPr>
            <sz val="12"/>
            <color indexed="81"/>
            <rFont val="Calibri"/>
          </rPr>
          <t>Здесь я хотел бы чтобы решалось время которое задано в ячейках E и F, только воскресения начавшего не с 0:00 часа, а с 06:00 и закончившегося тоже не в 0:00 часа, а в 06:00 утра следующего дня.</t>
        </r>
      </text>
    </comment>
    <comment ref="O4" authorId="0">
      <text>
        <r>
          <rPr>
            <sz val="12"/>
            <color indexed="81"/>
            <rFont val="Calibri"/>
          </rPr>
          <t>Здесь я хотелбы чтобы: если в ячейке ( I ) стоит ( K или U ) а одновременно в ячейке     ( C ) Воскресение или в ячейке ( D ) стоит ( Na. ), то чтобы он мне в ячейке ( О ) выдал результат  ( X )</t>
        </r>
      </text>
    </comment>
    <comment ref="T4" authorId="0">
      <text>
        <r>
          <rPr>
            <sz val="12"/>
            <color indexed="81"/>
            <rFont val="Calibri"/>
          </rPr>
          <t xml:space="preserve">Здесь я хотел бы чтобы решалось время которое задано в ячейках E и F, ночное время  любого дня кроме воскресения, с 22:00 до 06:00 и толко когда стоит в "ячейке O" буква N или B </t>
        </r>
      </text>
    </comment>
  </commentList>
</comments>
</file>

<file path=xl/sharedStrings.xml><?xml version="1.0" encoding="utf-8"?>
<sst xmlns="http://schemas.openxmlformats.org/spreadsheetml/2006/main" count="174" uniqueCount="91">
  <si>
    <t>AZK</t>
  </si>
  <si>
    <t>WZK</t>
  </si>
  <si>
    <t>Urlaub</t>
  </si>
  <si>
    <t>Sonderurlaub</t>
  </si>
  <si>
    <t>Im</t>
  </si>
  <si>
    <t>Unbezahlte Urlaub</t>
  </si>
  <si>
    <t>Rest Urlaub</t>
  </si>
  <si>
    <t>St.</t>
  </si>
  <si>
    <t>Tage</t>
  </si>
  <si>
    <t>Art</t>
  </si>
  <si>
    <t>Soll</t>
  </si>
  <si>
    <t>Ist</t>
  </si>
  <si>
    <t>N Schichten</t>
  </si>
  <si>
    <t>UU Unbezahlte Urlaub</t>
  </si>
  <si>
    <t>Bringeschichten</t>
  </si>
  <si>
    <t>Anwesend Stunden</t>
  </si>
  <si>
    <t>Überschichten</t>
  </si>
  <si>
    <t>Lehrgang</t>
  </si>
  <si>
    <t>Überschicht</t>
  </si>
  <si>
    <t>Krank</t>
  </si>
  <si>
    <t>AZK -</t>
  </si>
  <si>
    <t>Ausbezahlte AZK</t>
  </si>
  <si>
    <t>WZK-</t>
  </si>
  <si>
    <t>Ausbezahlte WZK</t>
  </si>
  <si>
    <t>Momentan AZK</t>
  </si>
  <si>
    <t>Momentan WZK</t>
  </si>
  <si>
    <t>Im Jahr Tage</t>
  </si>
  <si>
    <t>Geplante Urlaub</t>
  </si>
  <si>
    <t>Krank Tage</t>
  </si>
  <si>
    <t>AZK- Tage</t>
  </si>
  <si>
    <t xml:space="preserve"> Soll schichten</t>
  </si>
  <si>
    <t>Lergangen Tg.</t>
  </si>
  <si>
    <t>Bringeschichten offen</t>
  </si>
  <si>
    <t>Bringeschicht Soll</t>
  </si>
  <si>
    <t>Anwesend St.</t>
  </si>
  <si>
    <t>Ausgezahlte WZK</t>
  </si>
  <si>
    <t>Ausgezahlte AZK St.</t>
  </si>
  <si>
    <t>Bringe. + Normalschichten</t>
  </si>
  <si>
    <t>Ist St.</t>
  </si>
  <si>
    <t>Soll St.</t>
  </si>
  <si>
    <t>Deferenz St.</t>
  </si>
  <si>
    <t>Nach Plan</t>
  </si>
  <si>
    <t>Bezahlung</t>
  </si>
  <si>
    <t>Datum</t>
  </si>
  <si>
    <t>Schicht</t>
  </si>
  <si>
    <t>Von</t>
  </si>
  <si>
    <t>bis</t>
  </si>
  <si>
    <t>Zeit</t>
  </si>
  <si>
    <t>Summe</t>
  </si>
  <si>
    <t>AZK-</t>
  </si>
  <si>
    <t>Ü</t>
  </si>
  <si>
    <t>K</t>
  </si>
  <si>
    <t>Feiertage</t>
  </si>
  <si>
    <t>Kommentare</t>
  </si>
  <si>
    <t>Lohngruppen</t>
  </si>
  <si>
    <t>N</t>
  </si>
  <si>
    <t>U</t>
  </si>
  <si>
    <t>AZK Auszahlen</t>
  </si>
  <si>
    <t>Eintrag</t>
  </si>
  <si>
    <t>WZK Auszahlen</t>
  </si>
  <si>
    <t>%</t>
  </si>
  <si>
    <t>L</t>
  </si>
  <si>
    <t>B Soll</t>
  </si>
  <si>
    <t>B Ist</t>
  </si>
  <si>
    <t>T</t>
  </si>
  <si>
    <t>AZK ist</t>
  </si>
  <si>
    <t>AZK Letzte M</t>
  </si>
  <si>
    <t>WZK Ist</t>
  </si>
  <si>
    <t>WZK Letzte M</t>
  </si>
  <si>
    <t>Fr-So</t>
  </si>
  <si>
    <t>Fr-FT</t>
  </si>
  <si>
    <t>Mi-So</t>
  </si>
  <si>
    <t>Mi-FT</t>
  </si>
  <si>
    <t>Na-So</t>
  </si>
  <si>
    <t>Na</t>
  </si>
  <si>
    <t>Na-FT</t>
  </si>
  <si>
    <t>B</t>
  </si>
  <si>
    <t>С Налогом</t>
  </si>
  <si>
    <t>Дата</t>
  </si>
  <si>
    <t>Смена</t>
  </si>
  <si>
    <t>Сумма</t>
  </si>
  <si>
    <t>Часы</t>
  </si>
  <si>
    <t>Запись</t>
  </si>
  <si>
    <t>Ноч</t>
  </si>
  <si>
    <t>Ноч МА</t>
  </si>
  <si>
    <t>Воскре.</t>
  </si>
  <si>
    <t>Воскре. МА</t>
  </si>
  <si>
    <t>Праздник</t>
  </si>
  <si>
    <t>Праздник МА</t>
  </si>
  <si>
    <t>=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</si>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</sst>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"/>
    <numFmt numFmtId="165" formatCode="[$-F400]h:mm:ss\ AM/PM"/>
    <numFmt numFmtId="166" formatCode="[h]:mm:ss;@"/>
    <numFmt numFmtId="167" formatCode="dd/ddd"/>
    <numFmt numFmtId="168" formatCode="mmmm"/>
    <numFmt numFmtId="169" formatCode="[h]:mm"/>
    <numFmt numFmtId="170" formatCode="h:mm;@"/>
    <numFmt numFmtId="174" formatCode="ddd"/>
  </numFmts>
  <fonts count="17" x14ac:knownFonts="1">
    <font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12"/>
      <color rgb="FFFF0000"/>
      <name val="Calibri"/>
      <family val="2"/>
      <scheme val="minor"/>
    </font>
    <font>
      <sz val="14"/>
      <name val="Calibri"/>
      <scheme val="minor"/>
    </font>
    <font>
      <i/>
      <sz val="14"/>
      <color rgb="FFFF0000"/>
      <name val="Calibri"/>
      <scheme val="minor"/>
    </font>
    <font>
      <i/>
      <u/>
      <sz val="14"/>
      <color rgb="FFFF0000"/>
      <name val="Calibri"/>
      <scheme val="minor"/>
    </font>
    <font>
      <i/>
      <sz val="12"/>
      <color rgb="FFFF0000"/>
      <name val="Calibri"/>
      <scheme val="minor"/>
    </font>
    <font>
      <i/>
      <sz val="12"/>
      <color rgb="FF008000"/>
      <name val="Calibri"/>
      <scheme val="minor"/>
    </font>
    <font>
      <b/>
      <i/>
      <u/>
      <sz val="14"/>
      <color rgb="FFFF0000"/>
      <name val="Arial"/>
      <family val="2"/>
    </font>
    <font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1"/>
      <name val="Arial"/>
      <family val="2"/>
      <charset val="204"/>
    </font>
    <font>
      <b/>
      <i/>
      <sz val="50"/>
      <color rgb="FFFF0000"/>
      <name val="Calibri"/>
      <scheme val="minor"/>
    </font>
    <font>
      <b/>
      <sz val="12"/>
      <color rgb="FF3366FF"/>
      <name val="Arial"/>
    </font>
    <font>
      <sz val="12"/>
      <color indexed="8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3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7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/>
    <xf numFmtId="0" fontId="0" fillId="3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69" fontId="4" fillId="2" borderId="0" xfId="0" applyNumberFormat="1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169" fontId="0" fillId="0" borderId="0" xfId="0" applyNumberFormat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0" fontId="0" fillId="2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170" fontId="0" fillId="3" borderId="20" xfId="0" applyNumberForma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70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0" xfId="0" applyAlignment="1">
      <alignment horizontal="center"/>
    </xf>
    <xf numFmtId="170" fontId="0" fillId="6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8" fontId="15" fillId="0" borderId="0" xfId="0" applyNumberFormat="1" applyFont="1" applyAlignment="1">
      <alignment horizontal="center"/>
    </xf>
    <xf numFmtId="174" fontId="0" fillId="2" borderId="0" xfId="0" applyNumberFormat="1" applyFill="1" applyAlignment="1">
      <alignment horizontal="center"/>
    </xf>
  </cellXfs>
  <cellStyles count="3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Standard" xfId="0" builtinId="0"/>
  </cellStyles>
  <dxfs count="14"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0000FF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fgColor indexed="64"/>
          <bgColor auto="1"/>
        </patternFill>
      </fill>
    </dxf>
    <dxf>
      <font>
        <color rgb="FF0000FF"/>
      </font>
      <fill>
        <patternFill patternType="none">
          <fgColor indexed="64"/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pin" dx="16" fmlaLink="$I$11" max="30000" page="10" val="201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25400</xdr:colOff>
          <xdr:row>11</xdr:row>
          <xdr:rowOff>12700</xdr:rowOff>
        </xdr:from>
        <xdr:to>
          <xdr:col>11</xdr:col>
          <xdr:colOff>38100</xdr:colOff>
          <xdr:row>13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tt1" enableFormatConditionsCalculation="0"/>
  <dimension ref="A1:R39"/>
  <sheetViews>
    <sheetView workbookViewId="0">
      <selection activeCell="G17" sqref="G17"/>
    </sheetView>
  </sheetViews>
  <sheetFormatPr baseColWidth="10" defaultRowHeight="15" x14ac:dyDescent="0"/>
  <cols>
    <col min="1" max="1" width="19" style="1" bestFit="1" customWidth="1"/>
    <col min="2" max="16384" width="10.83203125" style="1"/>
  </cols>
  <sheetData>
    <row r="1" spans="1:18" ht="15" customHeight="1">
      <c r="A1" s="13" t="s">
        <v>45</v>
      </c>
      <c r="B1" s="14">
        <f>+I11-1</f>
        <v>2018</v>
      </c>
      <c r="C1" s="15" t="s">
        <v>9</v>
      </c>
      <c r="D1" s="19"/>
      <c r="E1" s="20"/>
      <c r="F1" s="21" t="s">
        <v>10</v>
      </c>
      <c r="G1" s="21" t="s">
        <v>11</v>
      </c>
      <c r="H1" s="22" t="s">
        <v>9</v>
      </c>
      <c r="I1" s="109" t="s">
        <v>18</v>
      </c>
      <c r="J1" s="110"/>
      <c r="K1" s="5">
        <v>0</v>
      </c>
      <c r="L1" s="5" t="s">
        <v>8</v>
      </c>
      <c r="M1" s="5">
        <v>0</v>
      </c>
      <c r="N1" s="5" t="s">
        <v>7</v>
      </c>
      <c r="O1" s="103"/>
      <c r="P1" s="103"/>
      <c r="Q1" s="5"/>
      <c r="R1" s="5"/>
    </row>
    <row r="2" spans="1:18" ht="15" customHeight="1">
      <c r="A2" s="7" t="s">
        <v>0</v>
      </c>
      <c r="B2" s="8">
        <v>20</v>
      </c>
      <c r="C2" s="9" t="s">
        <v>7</v>
      </c>
      <c r="D2" s="107" t="s">
        <v>2</v>
      </c>
      <c r="E2" s="108"/>
      <c r="F2" s="23">
        <f>+B6+B4</f>
        <v>29</v>
      </c>
      <c r="G2" s="23"/>
      <c r="H2" s="24" t="s">
        <v>8</v>
      </c>
      <c r="I2" s="111" t="s">
        <v>17</v>
      </c>
      <c r="J2" s="112"/>
      <c r="K2" s="5">
        <v>0</v>
      </c>
      <c r="L2" s="5" t="s">
        <v>8</v>
      </c>
      <c r="M2" s="5">
        <v>0</v>
      </c>
      <c r="N2" s="5" t="s">
        <v>7</v>
      </c>
      <c r="O2" s="5"/>
      <c r="P2" s="5"/>
      <c r="Q2" s="5"/>
      <c r="R2" s="5"/>
    </row>
    <row r="3" spans="1:18" ht="15" customHeight="1">
      <c r="A3" s="7" t="s">
        <v>1</v>
      </c>
      <c r="B3" s="8">
        <v>10</v>
      </c>
      <c r="C3" s="9" t="s">
        <v>7</v>
      </c>
      <c r="D3" s="107" t="s">
        <v>3</v>
      </c>
      <c r="E3" s="108"/>
      <c r="F3" s="23">
        <f>+B7</f>
        <v>1</v>
      </c>
      <c r="G3" s="23"/>
      <c r="H3" s="24" t="s">
        <v>8</v>
      </c>
      <c r="I3" s="107" t="s">
        <v>19</v>
      </c>
      <c r="J3" s="113"/>
      <c r="K3" s="5">
        <v>0</v>
      </c>
      <c r="L3" s="5" t="s">
        <v>8</v>
      </c>
      <c r="M3" s="5">
        <v>0</v>
      </c>
      <c r="N3" s="5" t="s">
        <v>7</v>
      </c>
      <c r="O3" s="5"/>
      <c r="P3" s="5"/>
      <c r="Q3" s="5"/>
      <c r="R3" s="5"/>
    </row>
    <row r="4" spans="1:18" ht="15" customHeight="1">
      <c r="A4" s="10" t="s">
        <v>6</v>
      </c>
      <c r="B4" s="11">
        <v>0</v>
      </c>
      <c r="C4" s="9" t="s">
        <v>8</v>
      </c>
      <c r="D4" s="107" t="s">
        <v>13</v>
      </c>
      <c r="E4" s="108"/>
      <c r="F4" s="23">
        <f>+B8</f>
        <v>1</v>
      </c>
      <c r="G4" s="23"/>
      <c r="H4" s="24"/>
      <c r="I4" s="114" t="s">
        <v>20</v>
      </c>
      <c r="J4" s="115"/>
      <c r="K4" s="5">
        <v>0</v>
      </c>
      <c r="L4" s="5" t="s">
        <v>8</v>
      </c>
      <c r="M4" s="5">
        <v>0</v>
      </c>
      <c r="N4" s="5" t="s">
        <v>7</v>
      </c>
      <c r="O4" s="5"/>
      <c r="P4" s="5"/>
      <c r="Q4" s="5"/>
      <c r="R4" s="5"/>
    </row>
    <row r="5" spans="1:18" ht="15" customHeight="1">
      <c r="A5" s="16" t="s">
        <v>4</v>
      </c>
      <c r="B5" s="17">
        <f>+I11</f>
        <v>2019</v>
      </c>
      <c r="C5" s="15" t="s">
        <v>9</v>
      </c>
      <c r="D5" s="107" t="s">
        <v>14</v>
      </c>
      <c r="E5" s="108"/>
      <c r="F5" s="23">
        <v>9</v>
      </c>
      <c r="G5" s="23"/>
      <c r="H5" s="3" t="s">
        <v>8</v>
      </c>
      <c r="I5" s="116" t="s">
        <v>21</v>
      </c>
      <c r="J5" s="102"/>
      <c r="K5" s="5">
        <v>0</v>
      </c>
      <c r="L5" s="5" t="s">
        <v>8</v>
      </c>
      <c r="M5" s="5">
        <v>0</v>
      </c>
      <c r="N5" s="5" t="s">
        <v>7</v>
      </c>
      <c r="O5" s="5"/>
      <c r="P5" s="5"/>
      <c r="Q5" s="5"/>
    </row>
    <row r="6" spans="1:18" ht="15" customHeight="1">
      <c r="A6" s="7" t="s">
        <v>2</v>
      </c>
      <c r="B6" s="8">
        <v>29</v>
      </c>
      <c r="C6" s="9" t="s">
        <v>8</v>
      </c>
      <c r="D6" s="107" t="s">
        <v>12</v>
      </c>
      <c r="E6" s="108"/>
      <c r="F6" s="23"/>
      <c r="G6" s="23"/>
      <c r="H6" s="3" t="s">
        <v>8</v>
      </c>
      <c r="I6" s="114" t="s">
        <v>22</v>
      </c>
      <c r="J6" s="115"/>
      <c r="K6" s="5">
        <v>0</v>
      </c>
      <c r="L6" s="5" t="s">
        <v>8</v>
      </c>
      <c r="M6" s="5">
        <v>0</v>
      </c>
      <c r="N6" s="5" t="s">
        <v>7</v>
      </c>
      <c r="O6" s="5"/>
      <c r="P6" s="5"/>
      <c r="Q6" s="5"/>
    </row>
    <row r="7" spans="1:18" ht="15" customHeight="1">
      <c r="A7" s="7" t="s">
        <v>3</v>
      </c>
      <c r="B7" s="8">
        <v>1</v>
      </c>
      <c r="C7" s="9" t="s">
        <v>8</v>
      </c>
      <c r="D7" s="117" t="s">
        <v>15</v>
      </c>
      <c r="E7" s="118"/>
      <c r="F7" s="25"/>
      <c r="G7" s="25"/>
      <c r="H7" s="4" t="s">
        <v>7</v>
      </c>
      <c r="I7" s="102" t="s">
        <v>23</v>
      </c>
      <c r="J7" s="102"/>
      <c r="K7" s="5">
        <v>0</v>
      </c>
      <c r="L7" s="5" t="s">
        <v>8</v>
      </c>
      <c r="M7" s="5">
        <v>0</v>
      </c>
      <c r="N7" s="5" t="s">
        <v>7</v>
      </c>
      <c r="O7" s="5"/>
      <c r="P7" s="5"/>
      <c r="Q7" s="5"/>
    </row>
    <row r="8" spans="1:18" ht="15" customHeight="1">
      <c r="A8" s="10" t="s">
        <v>5</v>
      </c>
      <c r="B8" s="11">
        <v>1</v>
      </c>
      <c r="C8" s="12" t="s">
        <v>8</v>
      </c>
      <c r="D8" s="26"/>
      <c r="E8" s="27"/>
      <c r="F8" s="23"/>
      <c r="G8" s="23"/>
      <c r="H8" s="28"/>
      <c r="I8" s="104"/>
      <c r="J8" s="104"/>
      <c r="K8" s="5"/>
      <c r="L8" s="5"/>
      <c r="M8" s="5"/>
      <c r="N8" s="5"/>
      <c r="O8" s="5"/>
      <c r="P8" s="5"/>
      <c r="Q8" s="5"/>
    </row>
    <row r="9" spans="1:18" ht="15" customHeight="1">
      <c r="A9" s="2"/>
      <c r="B9" s="2"/>
      <c r="C9" s="29"/>
      <c r="D9" s="108"/>
      <c r="E9" s="108"/>
      <c r="F9" s="5" t="s">
        <v>7</v>
      </c>
      <c r="G9" s="5" t="s">
        <v>8</v>
      </c>
      <c r="H9" s="6"/>
      <c r="I9" s="6"/>
      <c r="J9" s="6"/>
      <c r="K9" s="5"/>
      <c r="L9" s="5"/>
      <c r="M9" s="5"/>
      <c r="N9" s="5"/>
      <c r="O9" s="5"/>
      <c r="P9" s="5"/>
      <c r="Q9" s="5"/>
    </row>
    <row r="10" spans="1:18" ht="15" customHeight="1">
      <c r="A10" s="2"/>
      <c r="B10" s="2"/>
      <c r="D10" s="105" t="s">
        <v>24</v>
      </c>
      <c r="E10" s="103"/>
      <c r="F10" s="5">
        <f>+B2</f>
        <v>20</v>
      </c>
      <c r="G10" s="40">
        <f>+F10/8</f>
        <v>2.5</v>
      </c>
      <c r="H10" s="6"/>
      <c r="O10" s="5"/>
      <c r="P10" s="5"/>
      <c r="Q10" s="5"/>
    </row>
    <row r="11" spans="1:18" ht="15" customHeight="1">
      <c r="A11" s="2"/>
      <c r="B11" s="2"/>
      <c r="D11" s="103" t="s">
        <v>25</v>
      </c>
      <c r="E11" s="103"/>
      <c r="F11" s="5">
        <f>+B3</f>
        <v>10</v>
      </c>
      <c r="G11" s="5">
        <f>+F11/8</f>
        <v>1.25</v>
      </c>
      <c r="H11" s="6"/>
      <c r="I11" s="106">
        <v>2019</v>
      </c>
      <c r="J11" s="106"/>
      <c r="P11" s="5"/>
      <c r="Q11" s="5"/>
    </row>
    <row r="12" spans="1:18">
      <c r="A12" s="2"/>
      <c r="B12" s="2"/>
      <c r="I12" s="106"/>
      <c r="J12" s="106"/>
    </row>
    <row r="13" spans="1:18">
      <c r="A13" s="2"/>
      <c r="B13" s="2"/>
      <c r="I13" s="106"/>
      <c r="J13" s="106"/>
    </row>
    <row r="14" spans="1:18" ht="15" customHeight="1">
      <c r="A14" s="2"/>
      <c r="B14" s="2"/>
      <c r="I14" s="39"/>
      <c r="J14" s="39"/>
    </row>
    <row r="15" spans="1:18">
      <c r="A15" s="2"/>
      <c r="B15" s="2"/>
    </row>
    <row r="16" spans="1:18" ht="17">
      <c r="A16" s="30"/>
      <c r="B16" s="31"/>
      <c r="C16" s="31"/>
      <c r="D16" s="32">
        <f>DATE(I11,1,1)</f>
        <v>43466</v>
      </c>
      <c r="E16" s="32">
        <f>DATE(I11,2,1)</f>
        <v>43497</v>
      </c>
      <c r="F16" s="32">
        <f>DATE(I11,3,1)</f>
        <v>43525</v>
      </c>
      <c r="G16" s="32">
        <f>DATE(I11,4,1)</f>
        <v>43556</v>
      </c>
      <c r="H16" s="32">
        <f>DATE(I11,5,1)</f>
        <v>43586</v>
      </c>
      <c r="I16" s="32">
        <f>DATE(I11,6,1)</f>
        <v>43617</v>
      </c>
      <c r="J16" s="32">
        <f>DATE(I11,7,1)</f>
        <v>43647</v>
      </c>
      <c r="K16" s="32">
        <f>DATE(I11,8,1)</f>
        <v>43678</v>
      </c>
      <c r="L16" s="32">
        <f>DATE(I11,9,1)</f>
        <v>43709</v>
      </c>
      <c r="M16" s="32">
        <f>DATE(I11,10,1)</f>
        <v>43739</v>
      </c>
      <c r="N16" s="32">
        <f>DATE(I11,11,1)</f>
        <v>43770</v>
      </c>
      <c r="O16" s="32">
        <f>DATE(I11,12,1)</f>
        <v>43800</v>
      </c>
    </row>
    <row r="17" spans="1:15">
      <c r="A17" s="31" t="s">
        <v>26</v>
      </c>
      <c r="B17" s="33">
        <v>365</v>
      </c>
      <c r="C17" s="31"/>
      <c r="D17" s="34">
        <f>DAY(DATE(YEAR(D16),MONTH(D16)+1,1)-1)</f>
        <v>31</v>
      </c>
      <c r="E17" s="34">
        <f>DAY(DATE(YEAR(E16),MONTH(E16)+1,1)-1)</f>
        <v>28</v>
      </c>
      <c r="F17" s="34">
        <f t="shared" ref="F17:O17" si="0">DAY(DATE(YEAR(F16),MONTH(F16)+1,1)-1)</f>
        <v>31</v>
      </c>
      <c r="G17" s="34">
        <f t="shared" si="0"/>
        <v>30</v>
      </c>
      <c r="H17" s="34">
        <f t="shared" si="0"/>
        <v>31</v>
      </c>
      <c r="I17" s="34">
        <f t="shared" si="0"/>
        <v>30</v>
      </c>
      <c r="J17" s="34">
        <f t="shared" si="0"/>
        <v>31</v>
      </c>
      <c r="K17" s="34">
        <f t="shared" si="0"/>
        <v>31</v>
      </c>
      <c r="L17" s="34">
        <f t="shared" si="0"/>
        <v>30</v>
      </c>
      <c r="M17" s="34">
        <f t="shared" si="0"/>
        <v>31</v>
      </c>
      <c r="N17" s="34">
        <f t="shared" si="0"/>
        <v>30</v>
      </c>
      <c r="O17" s="34">
        <f t="shared" si="0"/>
        <v>31</v>
      </c>
    </row>
    <row r="18" spans="1: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>
      <c r="A19" s="31" t="s">
        <v>27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>
      <c r="A20" s="31" t="s">
        <v>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>
      <c r="A21" s="31" t="s">
        <v>28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>
      <c r="A22" s="31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3" spans="1:15">
      <c r="A23" s="31" t="s">
        <v>30</v>
      </c>
      <c r="B23" s="31"/>
      <c r="C23" s="3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15">
      <c r="A24" s="31" t="s">
        <v>16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>
      <c r="A25" s="31" t="s">
        <v>31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>
      <c r="A26" s="31" t="s">
        <v>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>
      <c r="A27" s="31" t="s">
        <v>33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>
      <c r="A28" s="31" t="s">
        <v>34</v>
      </c>
      <c r="B28" s="31"/>
      <c r="C28" s="31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>
      <c r="A29" s="31" t="s">
        <v>0</v>
      </c>
      <c r="B29" s="31"/>
      <c r="C29" s="37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>
      <c r="A30" s="31" t="s">
        <v>1</v>
      </c>
      <c r="B30" s="31"/>
      <c r="C30" s="37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>
      <c r="A31" s="31" t="s">
        <v>35</v>
      </c>
      <c r="B31" s="31"/>
      <c r="C31" s="37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>
      <c r="A32" s="31" t="s">
        <v>36</v>
      </c>
      <c r="B32" s="31"/>
      <c r="C32" s="31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>
      <c r="A34" s="31" t="s">
        <v>37</v>
      </c>
      <c r="B34" s="31">
        <f>SUM(D35:O35)</f>
        <v>0</v>
      </c>
      <c r="C34" s="31"/>
      <c r="D34" s="31">
        <f>D23+D27</f>
        <v>0</v>
      </c>
      <c r="E34" s="31">
        <f>E23+E27</f>
        <v>0</v>
      </c>
      <c r="F34" s="31">
        <f t="shared" ref="F34:O34" si="1">F23+F27</f>
        <v>0</v>
      </c>
      <c r="G34" s="31">
        <f t="shared" si="1"/>
        <v>0</v>
      </c>
      <c r="H34" s="31">
        <f t="shared" si="1"/>
        <v>0</v>
      </c>
      <c r="I34" s="31">
        <f t="shared" si="1"/>
        <v>0</v>
      </c>
      <c r="J34" s="31">
        <f t="shared" si="1"/>
        <v>0</v>
      </c>
      <c r="K34" s="31">
        <f t="shared" si="1"/>
        <v>0</v>
      </c>
      <c r="L34" s="31">
        <f t="shared" si="1"/>
        <v>0</v>
      </c>
      <c r="M34" s="31">
        <f t="shared" si="1"/>
        <v>0</v>
      </c>
      <c r="N34" s="31">
        <f t="shared" si="1"/>
        <v>0</v>
      </c>
      <c r="O34" s="31">
        <f t="shared" si="1"/>
        <v>0</v>
      </c>
    </row>
    <row r="35" spans="1:15">
      <c r="A35" s="31" t="s">
        <v>38</v>
      </c>
      <c r="B35" s="31">
        <f>SUM(D36:O36)</f>
        <v>1827</v>
      </c>
      <c r="C35" s="31"/>
      <c r="D35" s="31">
        <f>D34*8</f>
        <v>0</v>
      </c>
      <c r="E35" s="31">
        <f t="shared" ref="E35:O35" si="2">E34*8</f>
        <v>0</v>
      </c>
      <c r="F35" s="31">
        <f t="shared" si="2"/>
        <v>0</v>
      </c>
      <c r="G35" s="31">
        <f t="shared" si="2"/>
        <v>0</v>
      </c>
      <c r="H35" s="31">
        <f t="shared" si="2"/>
        <v>0</v>
      </c>
      <c r="I35" s="31">
        <f t="shared" si="2"/>
        <v>0</v>
      </c>
      <c r="J35" s="31">
        <f t="shared" si="2"/>
        <v>0</v>
      </c>
      <c r="K35" s="31">
        <f t="shared" si="2"/>
        <v>0</v>
      </c>
      <c r="L35" s="31">
        <f t="shared" si="2"/>
        <v>0</v>
      </c>
      <c r="M35" s="31">
        <f t="shared" si="2"/>
        <v>0</v>
      </c>
      <c r="N35" s="31">
        <f t="shared" si="2"/>
        <v>0</v>
      </c>
      <c r="O35" s="31">
        <f t="shared" si="2"/>
        <v>0</v>
      </c>
    </row>
    <row r="36" spans="1:15">
      <c r="A36" s="31" t="s">
        <v>39</v>
      </c>
      <c r="B36" s="31">
        <f>SUM(D37:O37)</f>
        <v>-1827</v>
      </c>
      <c r="C36" s="31"/>
      <c r="D36" s="31">
        <v>152.25</v>
      </c>
      <c r="E36" s="31">
        <v>152.25</v>
      </c>
      <c r="F36" s="31">
        <v>152.25</v>
      </c>
      <c r="G36" s="31">
        <v>152.25</v>
      </c>
      <c r="H36" s="31">
        <v>152.25</v>
      </c>
      <c r="I36" s="31">
        <v>152.25</v>
      </c>
      <c r="J36" s="31">
        <v>152.25</v>
      </c>
      <c r="K36" s="31">
        <v>152.25</v>
      </c>
      <c r="L36" s="31">
        <v>152.25</v>
      </c>
      <c r="M36" s="31">
        <v>152.25</v>
      </c>
      <c r="N36" s="31">
        <v>152.25</v>
      </c>
      <c r="O36" s="31">
        <v>152.25</v>
      </c>
    </row>
    <row r="37" spans="1:15">
      <c r="A37" s="31" t="s">
        <v>40</v>
      </c>
      <c r="B37" s="36">
        <f>SUM(D38:O38)</f>
        <v>3501.75</v>
      </c>
      <c r="C37" s="31"/>
      <c r="D37" s="31">
        <f>D35-D36</f>
        <v>-152.25</v>
      </c>
      <c r="E37" s="31">
        <f t="shared" ref="E37:O37" si="3">E35-E36</f>
        <v>-152.25</v>
      </c>
      <c r="F37" s="31">
        <f t="shared" si="3"/>
        <v>-152.25</v>
      </c>
      <c r="G37" s="31">
        <f t="shared" si="3"/>
        <v>-152.25</v>
      </c>
      <c r="H37" s="31">
        <f t="shared" si="3"/>
        <v>-152.25</v>
      </c>
      <c r="I37" s="31">
        <f t="shared" si="3"/>
        <v>-152.25</v>
      </c>
      <c r="J37" s="31">
        <f t="shared" si="3"/>
        <v>-152.25</v>
      </c>
      <c r="K37" s="31">
        <f t="shared" si="3"/>
        <v>-152.25</v>
      </c>
      <c r="L37" s="31">
        <f t="shared" si="3"/>
        <v>-152.25</v>
      </c>
      <c r="M37" s="31">
        <f t="shared" si="3"/>
        <v>-152.25</v>
      </c>
      <c r="N37" s="31">
        <f t="shared" si="3"/>
        <v>-152.25</v>
      </c>
      <c r="O37" s="31">
        <f t="shared" si="3"/>
        <v>-152.25</v>
      </c>
    </row>
    <row r="38" spans="1:15">
      <c r="A38" s="31" t="s">
        <v>41</v>
      </c>
      <c r="B38" s="31"/>
      <c r="C38" s="31"/>
      <c r="D38" s="31">
        <f>D35</f>
        <v>0</v>
      </c>
      <c r="E38" s="38">
        <f>D35+E35</f>
        <v>0</v>
      </c>
      <c r="F38" s="31">
        <f>D35+E35+F35</f>
        <v>0</v>
      </c>
      <c r="G38" s="31">
        <f>D35+E35+F35+G35</f>
        <v>0</v>
      </c>
      <c r="H38" s="33">
        <f>D35+E35+F35+G35+H35</f>
        <v>0</v>
      </c>
      <c r="I38" s="33">
        <f>D35+E35+F35+G35+H35+I35</f>
        <v>0</v>
      </c>
      <c r="J38" s="33">
        <f>D35+E35+F35+G35+H35+I35+J35</f>
        <v>0</v>
      </c>
      <c r="K38" s="33">
        <f>D35+E35+F35+G35+H35+I35+J35+K35</f>
        <v>0</v>
      </c>
      <c r="L38" s="33">
        <f>D35+E35+F35+G35+H35+I35+J35+K35+L35</f>
        <v>0</v>
      </c>
      <c r="M38" s="33">
        <f>D35+E35+F35+G35+H35+I35+J35+K35+L35+M35</f>
        <v>0</v>
      </c>
      <c r="N38" s="33">
        <f>SUM(D36:N36)</f>
        <v>1674.75</v>
      </c>
      <c r="O38" s="33">
        <f>SUM(D36:O36)</f>
        <v>1827</v>
      </c>
    </row>
    <row r="39" spans="1:15">
      <c r="A39" s="31" t="s">
        <v>42</v>
      </c>
      <c r="B39" s="31"/>
      <c r="C39" s="31"/>
      <c r="D39" s="31">
        <f>D36</f>
        <v>152.25</v>
      </c>
      <c r="E39" s="31">
        <f>E36*2</f>
        <v>304.5</v>
      </c>
      <c r="F39" s="31">
        <f>F36*3</f>
        <v>456.75</v>
      </c>
      <c r="G39" s="31">
        <f>G36*4</f>
        <v>609</v>
      </c>
      <c r="H39" s="33">
        <f>H36*5</f>
        <v>761.25</v>
      </c>
      <c r="I39" s="31">
        <f>I36*6</f>
        <v>913.5</v>
      </c>
      <c r="J39" s="31">
        <f>J36*7</f>
        <v>1065.75</v>
      </c>
      <c r="K39" s="31">
        <f>K36*8</f>
        <v>1218</v>
      </c>
      <c r="L39" s="31">
        <f>L36*9</f>
        <v>1370.25</v>
      </c>
      <c r="M39" s="31">
        <f>M36*10</f>
        <v>1522.5</v>
      </c>
      <c r="N39" s="31">
        <f>N36*11</f>
        <v>1674.75</v>
      </c>
      <c r="O39" s="31">
        <f>O36*12</f>
        <v>1827</v>
      </c>
    </row>
  </sheetData>
  <sheetProtection selectLockedCells="1"/>
  <mergeCells count="19">
    <mergeCell ref="D7:E7"/>
    <mergeCell ref="D9:E9"/>
    <mergeCell ref="I6:J6"/>
    <mergeCell ref="I7:J7"/>
    <mergeCell ref="O1:P1"/>
    <mergeCell ref="I8:J8"/>
    <mergeCell ref="D10:E10"/>
    <mergeCell ref="D11:E11"/>
    <mergeCell ref="I11:J13"/>
    <mergeCell ref="D4:E4"/>
    <mergeCell ref="I1:J1"/>
    <mergeCell ref="I2:J2"/>
    <mergeCell ref="I3:J3"/>
    <mergeCell ref="I4:J4"/>
    <mergeCell ref="I5:J5"/>
    <mergeCell ref="D2:E2"/>
    <mergeCell ref="D3:E3"/>
    <mergeCell ref="D5:E5"/>
    <mergeCell ref="D6:E6"/>
  </mergeCells>
  <pageMargins left="0.75" right="0.75" top="1" bottom="1" header="0.5" footer="0.5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Spinner 5">
              <controlPr defaultSize="0" autoPict="0">
                <anchor moveWithCells="1" sizeWithCells="1">
                  <from>
                    <xdr:col>10</xdr:col>
                    <xdr:colOff>25400</xdr:colOff>
                    <xdr:row>11</xdr:row>
                    <xdr:rowOff>12700</xdr:rowOff>
                  </from>
                  <to>
                    <xdr:col>11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tt2" enableFormatConditionsCalculation="0"/>
  <dimension ref="A1:AQ45"/>
  <sheetViews>
    <sheetView tabSelected="1" workbookViewId="0">
      <selection activeCell="O20" sqref="O20"/>
    </sheetView>
  </sheetViews>
  <sheetFormatPr baseColWidth="10" defaultRowHeight="15" x14ac:dyDescent="0"/>
  <cols>
    <col min="1" max="1" width="12" style="1" bestFit="1" customWidth="1"/>
    <col min="2" max="2" width="8.83203125" style="1" bestFit="1" customWidth="1"/>
    <col min="3" max="3" width="10.6640625" style="1" bestFit="1" customWidth="1"/>
    <col min="4" max="4" width="7.1640625" style="1" bestFit="1" customWidth="1"/>
    <col min="5" max="5" width="5.83203125" style="1" bestFit="1" customWidth="1"/>
    <col min="6" max="6" width="5.83203125" style="1" customWidth="1"/>
    <col min="7" max="12" width="7.1640625" style="1" customWidth="1"/>
    <col min="13" max="13" width="7.1640625" style="52" customWidth="1"/>
    <col min="14" max="14" width="7.1640625" style="1" customWidth="1"/>
    <col min="15" max="15" width="10.1640625" style="98" bestFit="1" customWidth="1"/>
    <col min="16" max="16" width="3.83203125" style="1" bestFit="1" customWidth="1"/>
    <col min="17" max="17" width="12.1640625" style="1" bestFit="1" customWidth="1"/>
    <col min="18" max="18" width="4.6640625" style="1" customWidth="1"/>
    <col min="19" max="19" width="9.5" style="1" customWidth="1"/>
    <col min="20" max="25" width="12.33203125" style="1" customWidth="1"/>
    <col min="26" max="31" width="10.83203125" style="1"/>
    <col min="32" max="32" width="10.83203125" style="75"/>
    <col min="33" max="16384" width="10.83203125" style="1"/>
  </cols>
  <sheetData>
    <row r="1" spans="1:43">
      <c r="C1" s="128">
        <f>Übersicht!D16</f>
        <v>43466</v>
      </c>
      <c r="D1" s="128"/>
      <c r="E1" s="128"/>
      <c r="F1" s="128"/>
      <c r="G1" s="128"/>
      <c r="H1" s="128"/>
      <c r="I1" s="128"/>
      <c r="L1" s="119" t="s">
        <v>80</v>
      </c>
      <c r="M1" s="119"/>
      <c r="N1" s="119"/>
      <c r="T1" s="124" t="s">
        <v>60</v>
      </c>
      <c r="U1" s="124"/>
      <c r="V1" s="124"/>
      <c r="W1" s="124"/>
      <c r="X1" s="124"/>
      <c r="Y1" s="124"/>
    </row>
    <row r="2" spans="1:43" ht="14" customHeight="1">
      <c r="A2" s="1" t="s">
        <v>53</v>
      </c>
      <c r="B2" s="1" t="s">
        <v>52</v>
      </c>
      <c r="C2" s="18" t="s">
        <v>78</v>
      </c>
      <c r="D2" s="18" t="s">
        <v>79</v>
      </c>
      <c r="E2" s="120" t="s">
        <v>90</v>
      </c>
      <c r="F2" s="120"/>
      <c r="G2" s="18" t="s">
        <v>80</v>
      </c>
      <c r="H2" s="18" t="s">
        <v>81</v>
      </c>
      <c r="I2" s="49" t="s">
        <v>82</v>
      </c>
      <c r="J2" s="1" t="s">
        <v>0</v>
      </c>
      <c r="K2" s="1" t="s">
        <v>1</v>
      </c>
      <c r="L2" s="1" t="s">
        <v>0</v>
      </c>
      <c r="M2" s="52" t="s">
        <v>1</v>
      </c>
      <c r="N2" s="1" t="s">
        <v>1</v>
      </c>
      <c r="O2" s="98" t="s">
        <v>77</v>
      </c>
      <c r="P2" s="1" t="s">
        <v>9</v>
      </c>
      <c r="Q2" s="125" t="s">
        <v>54</v>
      </c>
      <c r="R2" s="126"/>
      <c r="S2" s="127"/>
      <c r="T2" s="53" t="s">
        <v>83</v>
      </c>
      <c r="U2" s="29" t="s">
        <v>84</v>
      </c>
      <c r="V2" s="29" t="s">
        <v>85</v>
      </c>
      <c r="W2" s="29" t="s">
        <v>86</v>
      </c>
      <c r="X2" s="29" t="s">
        <v>87</v>
      </c>
      <c r="Y2" s="54" t="s">
        <v>88</v>
      </c>
      <c r="Z2" s="53"/>
      <c r="AA2" s="29"/>
      <c r="AB2" s="29" t="s">
        <v>58</v>
      </c>
      <c r="AC2" s="54" t="s">
        <v>48</v>
      </c>
    </row>
    <row r="3" spans="1:43" ht="14" customHeight="1">
      <c r="C3" s="18"/>
      <c r="D3" s="18"/>
      <c r="E3" s="1" t="s">
        <v>45</v>
      </c>
      <c r="F3" s="1" t="s">
        <v>46</v>
      </c>
      <c r="Q3" s="53"/>
      <c r="R3" s="58"/>
      <c r="S3" s="29" t="s">
        <v>60</v>
      </c>
      <c r="T3" s="96" t="str">
        <f t="shared" ref="T3" si="0">IF(OR(AND(P3="N",D3="Na."),AND(P3="N",D3="Fr.")),AN3,"")</f>
        <v/>
      </c>
      <c r="U3" s="97"/>
      <c r="V3" s="96"/>
      <c r="W3" s="97"/>
      <c r="X3" s="97"/>
      <c r="Y3" s="97"/>
      <c r="Z3" s="122" t="s">
        <v>57</v>
      </c>
      <c r="AA3" s="122"/>
      <c r="AB3" s="64"/>
      <c r="AC3" s="62"/>
      <c r="AJ3" s="1" t="s">
        <v>69</v>
      </c>
      <c r="AK3" s="1" t="s">
        <v>70</v>
      </c>
      <c r="AL3" s="1" t="s">
        <v>71</v>
      </c>
      <c r="AM3" s="1" t="s">
        <v>72</v>
      </c>
      <c r="AN3" s="1" t="s">
        <v>74</v>
      </c>
      <c r="AO3" s="1" t="s">
        <v>73</v>
      </c>
      <c r="AP3" s="1" t="s">
        <v>75</v>
      </c>
    </row>
    <row r="4" spans="1:43" ht="14" customHeight="1">
      <c r="A4" s="66"/>
      <c r="B4" s="66"/>
      <c r="C4" s="129">
        <f>Übersicht!D16</f>
        <v>43466</v>
      </c>
      <c r="D4" s="72" t="str">
        <f>CHOOSE(MOD(C4,10) +1,"Mi.","Na.","Na.","","","","","Fr.","Fr.","Mi.")</f>
        <v/>
      </c>
      <c r="E4" s="82"/>
      <c r="F4" s="82"/>
      <c r="G4" s="81" t="str">
        <f>IF(COUNT(E4:F4)=2,IF(E4&gt;F4,F4+1-E4,F4-E4),"")</f>
        <v/>
      </c>
      <c r="H4" s="44" t="str">
        <f t="shared" ref="H4:H33" si="1">IF(G4="","",G4*24)</f>
        <v/>
      </c>
      <c r="I4" s="67"/>
      <c r="J4" s="66"/>
      <c r="K4" s="66"/>
      <c r="L4" s="78" t="str">
        <f>IF(J4="","",SUM(AE4:AF4))</f>
        <v/>
      </c>
      <c r="M4" s="79" t="str">
        <f>IF(K4="","",SUM(AG4:AH4))</f>
        <v/>
      </c>
      <c r="N4" s="79" t="str">
        <f>IF(AND(OR(D4="Fr.",D4="Mi.",D4="Na."),ISNUMBER(H4),H4&gt;0),0.17,"")</f>
        <v/>
      </c>
      <c r="O4" s="100" t="str">
        <f>IF(AND(OR(I4="K",I4="U"),OR(WEEKDAY(C4)=1,D4="Na.")),"X","")</f>
        <v/>
      </c>
      <c r="P4" s="73"/>
      <c r="Q4" s="68"/>
      <c r="R4" s="59">
        <v>6</v>
      </c>
      <c r="S4" s="55"/>
      <c r="T4" s="94" t="str">
        <f>IF(OR(P4="N",P4="B"),AN4,"")</f>
        <v/>
      </c>
      <c r="U4" s="94" t="str">
        <f>IF(P4="Ü",AN4,"")</f>
        <v/>
      </c>
      <c r="V4" s="94"/>
      <c r="W4" s="95"/>
      <c r="X4" s="95"/>
      <c r="Y4" s="95"/>
      <c r="Z4" s="61"/>
      <c r="AA4" s="61"/>
      <c r="AB4" s="55"/>
      <c r="AC4" s="56"/>
      <c r="AE4" s="76" t="str">
        <f>IF(AND(OR(P4="N",P4="B"),J4="x"),H4-8,"")</f>
        <v/>
      </c>
      <c r="AF4" s="76" t="str">
        <f>IF(AND(OR(P4="L",P4="Ü"),J4="x"),H4,"")</f>
        <v/>
      </c>
      <c r="AG4" s="77" t="str">
        <f>IF(AND(OR(P4="N",P4="B"),K4="x"),H4-8,"")</f>
        <v/>
      </c>
      <c r="AH4" s="77" t="str">
        <f>IF(AND(OR(P4="L",P4="Ü"),K4="x"),H4,"")</f>
        <v/>
      </c>
      <c r="AJ4" s="99" t="str">
        <f t="shared" ref="AJ4:AJ34" si="2">IF(ISTEXT(B4),"",IF(AND(D4="Fr.",WEEKDAY(C4)=1),G4,""))</f>
        <v/>
      </c>
      <c r="AK4" s="83" t="str">
        <f>IF(AND(ISTEXT(B4),D4="Fr."),H4,"")</f>
        <v/>
      </c>
      <c r="AL4" s="83" t="str">
        <f>IF(ISTEXT(B4),"",IF(AND(D4="Mi.",WEEKDAY(C4)=1),H4,""))</f>
        <v/>
      </c>
      <c r="AM4" s="83" t="str">
        <f>IF(AND(ISTEXT(B4),D4="Mi."),H4,"")</f>
        <v/>
      </c>
      <c r="AN4" s="85" t="str">
        <f t="shared" ref="AN4:AN34" si="3">IF(OR(E4="",F4="",WEEKDAY(C4)=1,ISTEXT(B4)),"",(MAX(,1/4-E4)-MAX(,1/4-F4)-MAX(,E4-22/24)+MAX(,F4-22/24)+(E4&gt;F4)*1/3))</f>
        <v/>
      </c>
      <c r="AO4" s="91" t="str">
        <f t="shared" ref="AO4:AO8" si="4">IF(ISTEXT(B4),"",IF(AND(D4="Na.",WEEKDAY(C4)=1),G4,""))</f>
        <v/>
      </c>
      <c r="AP4" s="91" t="str">
        <f>IF(AND(ISTEXT(B4),D4="Na."),G4,"")</f>
        <v/>
      </c>
      <c r="AQ4" s="88" t="str">
        <f>IF(OR(E4="",F4="",WEEKDAY(C4)=1),"",(MAX(,2/4-E4)-MAX(,2/4-F4)-MAX(,E4-22/24)+MAX(,F4-22/24)+(E4&gt;F4)*1/3))</f>
        <v/>
      </c>
    </row>
    <row r="5" spans="1:43" ht="14" customHeight="1">
      <c r="A5" s="66"/>
      <c r="B5" s="66"/>
      <c r="C5" s="129">
        <f>+C4+1</f>
        <v>43467</v>
      </c>
      <c r="D5" s="72" t="str">
        <f t="shared" ref="D5:D34" si="5">CHOOSE(MOD(C5,10) +1,"Mi.","Na.","Na.","","","","","Fr.","Fr.","Mi.")</f>
        <v>Fr.</v>
      </c>
      <c r="E5" s="82"/>
      <c r="F5" s="82"/>
      <c r="G5" s="81" t="str">
        <f t="shared" ref="G5:G34" si="6">IF(COUNT(E5:F5)=2,IF(E5&gt;F5,F5+1-E5,F5-E5),"")</f>
        <v/>
      </c>
      <c r="H5" s="44" t="str">
        <f t="shared" si="1"/>
        <v/>
      </c>
      <c r="I5" s="67" t="s">
        <v>51</v>
      </c>
      <c r="J5" s="66"/>
      <c r="K5" s="66"/>
      <c r="L5" s="78" t="str">
        <f t="shared" ref="L5:L34" si="7">IF(J5="","",SUM(AE5:AF5))</f>
        <v/>
      </c>
      <c r="M5" s="79" t="str">
        <f t="shared" ref="M5:M34" si="8">IF(K5="","",SUM(AG5:AH5))</f>
        <v/>
      </c>
      <c r="N5" s="79" t="str">
        <f t="shared" ref="N5:N34" si="9">IF(AND(OR(D5="Fr.",D5="Mi.",D5="Na."),ISNUMBER(H5),H5&gt;0),0.17,"")</f>
        <v/>
      </c>
      <c r="O5" s="100" t="str">
        <f t="shared" ref="O5:O34" si="10">IF(AND(OR(I5="K",I5="U"),OR(WEEKDAY(C5)=1,D5="Na.")),"X","")</f>
        <v/>
      </c>
      <c r="P5" s="73" t="s">
        <v>55</v>
      </c>
      <c r="Q5" s="69"/>
      <c r="R5" s="59"/>
      <c r="S5" s="55"/>
      <c r="T5" s="94" t="str">
        <f t="shared" ref="T5:T34" si="11">IF(OR(P5="N",P5="B"),AN5,"")</f>
        <v/>
      </c>
      <c r="U5" s="94" t="str">
        <f t="shared" ref="U5:U34" si="12">IF(P5="Ü",AN5,"")</f>
        <v/>
      </c>
      <c r="V5" s="94"/>
      <c r="W5" s="95"/>
      <c r="X5" s="95"/>
      <c r="Y5" s="95"/>
      <c r="Z5" s="123" t="s">
        <v>59</v>
      </c>
      <c r="AA5" s="123"/>
      <c r="AB5" s="65"/>
      <c r="AC5" s="63"/>
      <c r="AE5" s="76" t="str">
        <f t="shared" ref="AE5:AE34" si="13">IF(AND(OR(P5="N",P5="B"),J5="x"),H5-8,"")</f>
        <v/>
      </c>
      <c r="AF5" s="76" t="str">
        <f t="shared" ref="AF5:AF34" si="14">IF(AND(OR(P5="L",P5="Ü"),J5="x"),H5,"")</f>
        <v/>
      </c>
      <c r="AG5" s="77" t="str">
        <f t="shared" ref="AG5:AG34" si="15">IF(AND(OR(P5="N",P5="B"),K5="x"),H5-8,"")</f>
        <v/>
      </c>
      <c r="AH5" s="77" t="str">
        <f t="shared" ref="AH5:AH34" si="16">IF(AND(OR(P5="L",P5="Ü"),K5="x"),H5,"")</f>
        <v/>
      </c>
      <c r="AJ5" s="99" t="str">
        <f t="shared" si="2"/>
        <v/>
      </c>
      <c r="AK5" s="83" t="str">
        <f t="shared" ref="AK5:AK34" si="17">IF(AND(ISTEXT(B5),D5="Fr."),H5,"")</f>
        <v/>
      </c>
      <c r="AL5" s="83" t="str">
        <f t="shared" ref="AL5:AL34" si="18">IF(ISTEXT(B5),"",IF(AND(D5="Mi.",WEEKDAY(C5)=1),H5,""))</f>
        <v/>
      </c>
      <c r="AM5" s="83" t="str">
        <f t="shared" ref="AM5:AM34" si="19">IF(AND(ISTEXT(B5),D5="Mi."),H5,"")</f>
        <v/>
      </c>
      <c r="AN5" s="85" t="str">
        <f>IF(OR(E5="",F5="",WEEKDAY(C5)=1,ISTEXT(B5)),"",(MAX(,6/24-E5)-MAX(,6/24-F5)-MAX(,E5-22/24)+MAX(,F5-22/24)+(E5&gt;F5)*8/24))</f>
        <v/>
      </c>
      <c r="AO5" s="91" t="str">
        <f t="shared" si="4"/>
        <v/>
      </c>
      <c r="AP5" s="91" t="str">
        <f t="shared" ref="AP5:AP34" si="20">IF(AND(ISTEXT(B5),D5="Na."),G5,"")</f>
        <v/>
      </c>
    </row>
    <row r="6" spans="1:43" ht="14" customHeight="1">
      <c r="A6" s="66"/>
      <c r="B6" s="66"/>
      <c r="C6" s="129">
        <f t="shared" ref="C6:C34" si="21">+C5+1</f>
        <v>43468</v>
      </c>
      <c r="D6" s="72" t="str">
        <f t="shared" si="5"/>
        <v>Fr.</v>
      </c>
      <c r="E6" s="82"/>
      <c r="F6" s="82"/>
      <c r="G6" s="81" t="str">
        <f t="shared" si="6"/>
        <v/>
      </c>
      <c r="H6" s="44" t="str">
        <f t="shared" si="1"/>
        <v/>
      </c>
      <c r="I6" s="67"/>
      <c r="J6" s="66"/>
      <c r="K6" s="66"/>
      <c r="L6" s="78" t="str">
        <f t="shared" si="7"/>
        <v/>
      </c>
      <c r="M6" s="79" t="str">
        <f t="shared" si="8"/>
        <v/>
      </c>
      <c r="N6" s="79" t="str">
        <f t="shared" si="9"/>
        <v/>
      </c>
      <c r="O6" s="100" t="str">
        <f t="shared" si="10"/>
        <v/>
      </c>
      <c r="P6" s="73" t="s">
        <v>50</v>
      </c>
      <c r="Q6" s="69"/>
      <c r="R6" s="59">
        <v>5</v>
      </c>
      <c r="S6" s="55"/>
      <c r="T6" s="94" t="str">
        <f t="shared" si="11"/>
        <v/>
      </c>
      <c r="U6" s="94" t="str">
        <f t="shared" si="12"/>
        <v/>
      </c>
      <c r="V6" s="94"/>
      <c r="W6" s="95"/>
      <c r="X6" s="95"/>
      <c r="Y6" s="95"/>
      <c r="AE6" s="76" t="str">
        <f t="shared" si="13"/>
        <v/>
      </c>
      <c r="AF6" s="76" t="str">
        <f t="shared" si="14"/>
        <v/>
      </c>
      <c r="AG6" s="77" t="str">
        <f t="shared" si="15"/>
        <v/>
      </c>
      <c r="AH6" s="77" t="str">
        <f t="shared" si="16"/>
        <v/>
      </c>
      <c r="AJ6" s="99" t="str">
        <f t="shared" si="2"/>
        <v/>
      </c>
      <c r="AK6" s="83" t="str">
        <f t="shared" si="17"/>
        <v/>
      </c>
      <c r="AL6" s="83" t="str">
        <f t="shared" si="18"/>
        <v/>
      </c>
      <c r="AM6" s="83" t="str">
        <f>IF(AND(ISTEXT(B6),D6="Mi."),H6,"")</f>
        <v/>
      </c>
      <c r="AN6" s="85" t="str">
        <f t="shared" ref="AN6:AN34" si="22">IF(OR(E6="",F6="",WEEKDAY(C6)=1,ISTEXT(B6)),"",(MAX(,6/24-E6)-MAX(,6/24-F6)-MAX(,E6-22/24)+MAX(,F6-22/24)+(E6&gt;F6)*8/24))</f>
        <v/>
      </c>
      <c r="AO6" s="91" t="str">
        <f t="shared" si="4"/>
        <v/>
      </c>
      <c r="AP6" s="91" t="str">
        <f t="shared" si="20"/>
        <v/>
      </c>
    </row>
    <row r="7" spans="1:43" ht="14" customHeight="1">
      <c r="A7" s="66"/>
      <c r="B7" s="66"/>
      <c r="C7" s="129">
        <f t="shared" si="21"/>
        <v>43469</v>
      </c>
      <c r="D7" s="72" t="str">
        <f t="shared" si="5"/>
        <v>Mi.</v>
      </c>
      <c r="E7" s="82"/>
      <c r="F7" s="82"/>
      <c r="G7" s="81" t="str">
        <f t="shared" si="6"/>
        <v/>
      </c>
      <c r="H7" s="44" t="str">
        <f t="shared" si="1"/>
        <v/>
      </c>
      <c r="I7" s="67"/>
      <c r="J7" s="66"/>
      <c r="K7" s="66"/>
      <c r="L7" s="78" t="str">
        <f t="shared" si="7"/>
        <v/>
      </c>
      <c r="M7" s="79" t="str">
        <f t="shared" si="8"/>
        <v/>
      </c>
      <c r="N7" s="79" t="str">
        <f t="shared" si="9"/>
        <v/>
      </c>
      <c r="O7" s="100" t="str">
        <f t="shared" si="10"/>
        <v/>
      </c>
      <c r="P7" s="74" t="s">
        <v>55</v>
      </c>
      <c r="Q7" s="69"/>
      <c r="R7" s="59"/>
      <c r="S7" s="55"/>
      <c r="T7" s="94" t="str">
        <f t="shared" si="11"/>
        <v/>
      </c>
      <c r="U7" s="94" t="str">
        <f t="shared" si="12"/>
        <v/>
      </c>
      <c r="V7" s="94"/>
      <c r="W7" s="95"/>
      <c r="X7" s="95"/>
      <c r="Y7" s="95"/>
      <c r="AE7" s="76" t="str">
        <f t="shared" si="13"/>
        <v/>
      </c>
      <c r="AF7" s="76" t="str">
        <f t="shared" si="14"/>
        <v/>
      </c>
      <c r="AG7" s="77" t="str">
        <f t="shared" si="15"/>
        <v/>
      </c>
      <c r="AH7" s="77" t="str">
        <f t="shared" si="16"/>
        <v/>
      </c>
      <c r="AJ7" s="99" t="str">
        <f t="shared" si="2"/>
        <v/>
      </c>
      <c r="AK7" s="83" t="str">
        <f t="shared" si="17"/>
        <v/>
      </c>
      <c r="AL7" s="83" t="str">
        <f t="shared" si="18"/>
        <v/>
      </c>
      <c r="AM7" s="83" t="str">
        <f t="shared" si="19"/>
        <v/>
      </c>
      <c r="AN7" s="85" t="str">
        <f t="shared" si="22"/>
        <v/>
      </c>
      <c r="AO7" s="91" t="str">
        <f t="shared" si="4"/>
        <v/>
      </c>
      <c r="AP7" s="91" t="str">
        <f t="shared" si="20"/>
        <v/>
      </c>
    </row>
    <row r="8" spans="1:43" ht="14" customHeight="1">
      <c r="A8" s="66"/>
      <c r="B8" s="66"/>
      <c r="C8" s="129">
        <f t="shared" si="21"/>
        <v>43470</v>
      </c>
      <c r="D8" s="72" t="str">
        <f t="shared" si="5"/>
        <v>Mi.</v>
      </c>
      <c r="E8" s="82"/>
      <c r="F8" s="82"/>
      <c r="G8" s="81" t="str">
        <f t="shared" si="6"/>
        <v/>
      </c>
      <c r="H8" s="44" t="str">
        <f t="shared" si="1"/>
        <v/>
      </c>
      <c r="I8" s="67" t="s">
        <v>56</v>
      </c>
      <c r="J8" s="66"/>
      <c r="K8" s="66"/>
      <c r="L8" s="78" t="str">
        <f t="shared" si="7"/>
        <v/>
      </c>
      <c r="M8" s="79" t="str">
        <f t="shared" si="8"/>
        <v/>
      </c>
      <c r="N8" s="79" t="str">
        <f t="shared" si="9"/>
        <v/>
      </c>
      <c r="O8" s="100" t="str">
        <f t="shared" si="10"/>
        <v/>
      </c>
      <c r="P8" s="73" t="s">
        <v>76</v>
      </c>
      <c r="Q8" s="69"/>
      <c r="R8" s="60">
        <v>4</v>
      </c>
      <c r="S8" s="93"/>
      <c r="T8" s="94" t="str">
        <f t="shared" si="11"/>
        <v/>
      </c>
      <c r="U8" s="94" t="str">
        <f t="shared" si="12"/>
        <v/>
      </c>
      <c r="V8" s="94"/>
      <c r="W8" s="95"/>
      <c r="X8" s="95"/>
      <c r="Y8" s="95"/>
      <c r="AE8" s="76" t="str">
        <f t="shared" si="13"/>
        <v/>
      </c>
      <c r="AF8" s="76" t="str">
        <f t="shared" si="14"/>
        <v/>
      </c>
      <c r="AG8" s="77" t="str">
        <f t="shared" si="15"/>
        <v/>
      </c>
      <c r="AH8" s="77" t="str">
        <f t="shared" si="16"/>
        <v/>
      </c>
      <c r="AJ8" s="99" t="str">
        <f t="shared" si="2"/>
        <v/>
      </c>
      <c r="AK8" s="83" t="str">
        <f t="shared" si="17"/>
        <v/>
      </c>
      <c r="AL8" s="83" t="str">
        <f t="shared" si="18"/>
        <v/>
      </c>
      <c r="AM8" s="83" t="str">
        <f t="shared" si="19"/>
        <v/>
      </c>
      <c r="AN8" s="85" t="str">
        <f t="shared" si="22"/>
        <v/>
      </c>
      <c r="AO8" s="91" t="str">
        <f t="shared" si="4"/>
        <v/>
      </c>
      <c r="AP8" s="91" t="str">
        <f t="shared" si="20"/>
        <v/>
      </c>
    </row>
    <row r="9" spans="1:43" ht="14" customHeight="1">
      <c r="A9" s="66"/>
      <c r="B9" s="66"/>
      <c r="C9" s="129">
        <f t="shared" si="21"/>
        <v>43471</v>
      </c>
      <c r="D9" s="72" t="str">
        <f t="shared" si="5"/>
        <v>Na.</v>
      </c>
      <c r="E9" s="82">
        <v>0.875</v>
      </c>
      <c r="F9" s="82">
        <v>0.20833333333333334</v>
      </c>
      <c r="G9" s="81">
        <f t="shared" si="6"/>
        <v>0.33333333333333326</v>
      </c>
      <c r="H9" s="44">
        <f t="shared" si="1"/>
        <v>7.9999999999999982</v>
      </c>
      <c r="I9" s="67" t="s">
        <v>56</v>
      </c>
      <c r="J9" s="66"/>
      <c r="K9" s="66"/>
      <c r="L9" s="78" t="str">
        <f t="shared" si="7"/>
        <v/>
      </c>
      <c r="M9" s="79" t="str">
        <f t="shared" si="8"/>
        <v/>
      </c>
      <c r="N9" s="79">
        <f t="shared" si="9"/>
        <v>0.17</v>
      </c>
      <c r="O9" s="100" t="str">
        <f t="shared" si="10"/>
        <v>X</v>
      </c>
      <c r="P9" s="73" t="s">
        <v>55</v>
      </c>
      <c r="Q9" s="70"/>
      <c r="R9" s="55"/>
      <c r="S9" s="55"/>
      <c r="T9" s="94" t="str">
        <f t="shared" si="11"/>
        <v/>
      </c>
      <c r="U9" s="94" t="str">
        <f t="shared" si="12"/>
        <v/>
      </c>
      <c r="V9" s="94"/>
      <c r="W9" s="95"/>
      <c r="X9" s="95"/>
      <c r="Y9" s="95"/>
      <c r="AA9" s="86">
        <f>MOD(F4-E4,1)</f>
        <v>0</v>
      </c>
      <c r="AB9" s="89"/>
      <c r="AE9" s="76" t="str">
        <f t="shared" si="13"/>
        <v/>
      </c>
      <c r="AF9" s="76" t="str">
        <f t="shared" si="14"/>
        <v/>
      </c>
      <c r="AG9" s="77" t="str">
        <f t="shared" si="15"/>
        <v/>
      </c>
      <c r="AH9" s="77" t="str">
        <f t="shared" si="16"/>
        <v/>
      </c>
      <c r="AJ9" s="99" t="str">
        <f t="shared" si="2"/>
        <v/>
      </c>
      <c r="AK9" s="83" t="str">
        <f t="shared" si="17"/>
        <v/>
      </c>
      <c r="AL9" s="83" t="str">
        <f t="shared" si="18"/>
        <v/>
      </c>
      <c r="AM9" s="83" t="str">
        <f t="shared" si="19"/>
        <v/>
      </c>
      <c r="AN9" s="85" t="str">
        <f t="shared" si="22"/>
        <v/>
      </c>
      <c r="AO9" s="91">
        <f>IF(ISTEXT(B9),"",IF(AND(D9="Na.",WEEKDAY(C9)=1),G9,""))</f>
        <v>0.33333333333333326</v>
      </c>
      <c r="AP9" s="91" t="str">
        <f t="shared" si="20"/>
        <v/>
      </c>
    </row>
    <row r="10" spans="1:43" ht="14" customHeight="1">
      <c r="A10" s="66"/>
      <c r="B10" s="66"/>
      <c r="C10" s="129">
        <f t="shared" si="21"/>
        <v>43472</v>
      </c>
      <c r="D10" s="72" t="str">
        <f t="shared" si="5"/>
        <v>Na.</v>
      </c>
      <c r="E10" s="82">
        <v>0.875</v>
      </c>
      <c r="F10" s="82">
        <v>0.20833333333333334</v>
      </c>
      <c r="G10" s="81">
        <f t="shared" si="6"/>
        <v>0.33333333333333326</v>
      </c>
      <c r="H10" s="44">
        <f t="shared" si="1"/>
        <v>7.9999999999999982</v>
      </c>
      <c r="I10" s="67"/>
      <c r="J10" s="66"/>
      <c r="K10" s="66"/>
      <c r="L10" s="78" t="str">
        <f t="shared" si="7"/>
        <v/>
      </c>
      <c r="M10" s="79" t="str">
        <f t="shared" si="8"/>
        <v/>
      </c>
      <c r="N10" s="79">
        <f t="shared" si="9"/>
        <v>0.17</v>
      </c>
      <c r="O10" s="100" t="str">
        <f t="shared" si="10"/>
        <v/>
      </c>
      <c r="P10" s="73" t="s">
        <v>55</v>
      </c>
      <c r="Q10" s="70"/>
      <c r="R10" s="55"/>
      <c r="S10" s="55"/>
      <c r="T10" s="94">
        <f t="shared" si="11"/>
        <v>0.29166666666666663</v>
      </c>
      <c r="U10" s="94" t="str">
        <f t="shared" si="12"/>
        <v/>
      </c>
      <c r="V10" s="94"/>
      <c r="W10" s="95"/>
      <c r="X10" s="95"/>
      <c r="Y10" s="95"/>
      <c r="AA10" s="86">
        <f t="shared" ref="AA10:AA34" si="23">MOD(F5-E5,1)</f>
        <v>0</v>
      </c>
      <c r="AE10" s="76" t="str">
        <f t="shared" si="13"/>
        <v/>
      </c>
      <c r="AF10" s="76" t="str">
        <f t="shared" si="14"/>
        <v/>
      </c>
      <c r="AG10" s="77" t="str">
        <f t="shared" si="15"/>
        <v/>
      </c>
      <c r="AH10" s="77" t="str">
        <f t="shared" si="16"/>
        <v/>
      </c>
      <c r="AJ10" s="99" t="str">
        <f t="shared" si="2"/>
        <v/>
      </c>
      <c r="AK10" s="83" t="str">
        <f t="shared" si="17"/>
        <v/>
      </c>
      <c r="AL10" s="83" t="str">
        <f t="shared" si="18"/>
        <v/>
      </c>
      <c r="AM10" s="83" t="str">
        <f t="shared" si="19"/>
        <v/>
      </c>
      <c r="AN10" s="85">
        <f t="shared" si="22"/>
        <v>0.29166666666666663</v>
      </c>
      <c r="AO10" s="91" t="str">
        <f t="shared" ref="AO10:AO34" si="24">IF(ISTEXT(B10),"",IF(AND(D10="Na.",WEEKDAY(C10)=1),G10,""))</f>
        <v/>
      </c>
      <c r="AP10" s="91" t="str">
        <f t="shared" si="20"/>
        <v/>
      </c>
      <c r="AQ10" s="84"/>
    </row>
    <row r="11" spans="1:43" ht="14" customHeight="1">
      <c r="A11" s="66"/>
      <c r="B11" s="66"/>
      <c r="C11" s="129">
        <f t="shared" si="21"/>
        <v>43473</v>
      </c>
      <c r="D11" s="72" t="str">
        <f t="shared" si="5"/>
        <v/>
      </c>
      <c r="E11" s="82"/>
      <c r="F11" s="82"/>
      <c r="G11" s="81" t="str">
        <f t="shared" si="6"/>
        <v/>
      </c>
      <c r="H11" s="44" t="str">
        <f t="shared" si="1"/>
        <v/>
      </c>
      <c r="I11" s="67" t="s">
        <v>56</v>
      </c>
      <c r="J11" s="66"/>
      <c r="K11" s="66"/>
      <c r="L11" s="78" t="str">
        <f t="shared" si="7"/>
        <v/>
      </c>
      <c r="M11" s="79" t="str">
        <f t="shared" si="8"/>
        <v/>
      </c>
      <c r="N11" s="79" t="str">
        <f t="shared" si="9"/>
        <v/>
      </c>
      <c r="O11" s="100" t="str">
        <f t="shared" si="10"/>
        <v/>
      </c>
      <c r="P11" s="73"/>
      <c r="Q11" s="70"/>
      <c r="R11" s="55"/>
      <c r="S11" s="55"/>
      <c r="T11" s="94" t="str">
        <f t="shared" si="11"/>
        <v/>
      </c>
      <c r="U11" s="94" t="str">
        <f t="shared" si="12"/>
        <v/>
      </c>
      <c r="V11" s="94"/>
      <c r="W11" s="95"/>
      <c r="X11" s="95"/>
      <c r="Y11" s="95"/>
      <c r="AA11" s="86">
        <f t="shared" si="23"/>
        <v>0</v>
      </c>
      <c r="AE11" s="76" t="str">
        <f t="shared" si="13"/>
        <v/>
      </c>
      <c r="AF11" s="76" t="str">
        <f t="shared" si="14"/>
        <v/>
      </c>
      <c r="AG11" s="77" t="str">
        <f t="shared" si="15"/>
        <v/>
      </c>
      <c r="AH11" s="77" t="str">
        <f t="shared" si="16"/>
        <v/>
      </c>
      <c r="AJ11" s="99" t="str">
        <f t="shared" si="2"/>
        <v/>
      </c>
      <c r="AK11" s="83" t="str">
        <f t="shared" si="17"/>
        <v/>
      </c>
      <c r="AL11" s="83" t="str">
        <f t="shared" si="18"/>
        <v/>
      </c>
      <c r="AM11" s="83" t="str">
        <f t="shared" si="19"/>
        <v/>
      </c>
      <c r="AN11" s="85" t="str">
        <f t="shared" si="22"/>
        <v/>
      </c>
      <c r="AO11" s="91" t="str">
        <f t="shared" si="24"/>
        <v/>
      </c>
      <c r="AP11" s="91" t="str">
        <f t="shared" si="20"/>
        <v/>
      </c>
      <c r="AQ11" s="84"/>
    </row>
    <row r="12" spans="1:43" ht="14" customHeight="1">
      <c r="A12" s="66"/>
      <c r="B12" s="66"/>
      <c r="C12" s="129">
        <f t="shared" si="21"/>
        <v>43474</v>
      </c>
      <c r="D12" s="72" t="str">
        <f t="shared" si="5"/>
        <v/>
      </c>
      <c r="E12" s="82"/>
      <c r="F12" s="82"/>
      <c r="G12" s="81" t="str">
        <f t="shared" si="6"/>
        <v/>
      </c>
      <c r="H12" s="44" t="str">
        <f t="shared" si="1"/>
        <v/>
      </c>
      <c r="I12" s="67" t="s">
        <v>56</v>
      </c>
      <c r="J12" s="66"/>
      <c r="K12" s="66"/>
      <c r="L12" s="78" t="str">
        <f t="shared" si="7"/>
        <v/>
      </c>
      <c r="M12" s="79" t="str">
        <f t="shared" si="8"/>
        <v/>
      </c>
      <c r="N12" s="79" t="str">
        <f t="shared" si="9"/>
        <v/>
      </c>
      <c r="O12" s="100" t="str">
        <f t="shared" si="10"/>
        <v/>
      </c>
      <c r="P12" s="73"/>
      <c r="Q12" s="70"/>
      <c r="R12" s="55"/>
      <c r="S12" s="55"/>
      <c r="T12" s="94" t="str">
        <f t="shared" si="11"/>
        <v/>
      </c>
      <c r="U12" s="94" t="str">
        <f t="shared" si="12"/>
        <v/>
      </c>
      <c r="V12" s="94"/>
      <c r="W12" s="95"/>
      <c r="X12" s="95"/>
      <c r="Y12" s="95"/>
      <c r="AA12" s="86">
        <f t="shared" si="23"/>
        <v>0</v>
      </c>
      <c r="AE12" s="76" t="str">
        <f t="shared" si="13"/>
        <v/>
      </c>
      <c r="AF12" s="76" t="str">
        <f t="shared" si="14"/>
        <v/>
      </c>
      <c r="AG12" s="77" t="str">
        <f t="shared" si="15"/>
        <v/>
      </c>
      <c r="AH12" s="77" t="str">
        <f t="shared" si="16"/>
        <v/>
      </c>
      <c r="AJ12" s="99" t="str">
        <f t="shared" si="2"/>
        <v/>
      </c>
      <c r="AK12" s="83" t="str">
        <f t="shared" si="17"/>
        <v/>
      </c>
      <c r="AL12" s="83" t="str">
        <f t="shared" si="18"/>
        <v/>
      </c>
      <c r="AM12" s="83" t="str">
        <f t="shared" si="19"/>
        <v/>
      </c>
      <c r="AN12" s="85" t="str">
        <f t="shared" si="22"/>
        <v/>
      </c>
      <c r="AO12" s="91" t="str">
        <f t="shared" si="24"/>
        <v/>
      </c>
      <c r="AP12" s="91" t="str">
        <f t="shared" si="20"/>
        <v/>
      </c>
      <c r="AQ12" s="84"/>
    </row>
    <row r="13" spans="1:43" ht="14" customHeight="1">
      <c r="A13" s="66"/>
      <c r="B13" s="66"/>
      <c r="C13" s="129">
        <f t="shared" si="21"/>
        <v>43475</v>
      </c>
      <c r="D13" s="72" t="str">
        <f t="shared" si="5"/>
        <v/>
      </c>
      <c r="E13" s="82"/>
      <c r="F13" s="82"/>
      <c r="G13" s="81" t="str">
        <f t="shared" si="6"/>
        <v/>
      </c>
      <c r="H13" s="44" t="str">
        <f t="shared" si="1"/>
        <v/>
      </c>
      <c r="I13" s="67" t="s">
        <v>56</v>
      </c>
      <c r="J13" s="66"/>
      <c r="K13" s="66"/>
      <c r="L13" s="78" t="str">
        <f t="shared" si="7"/>
        <v/>
      </c>
      <c r="M13" s="79" t="str">
        <f t="shared" si="8"/>
        <v/>
      </c>
      <c r="N13" s="79" t="str">
        <f t="shared" si="9"/>
        <v/>
      </c>
      <c r="O13" s="100" t="str">
        <f t="shared" si="10"/>
        <v/>
      </c>
      <c r="P13" s="73"/>
      <c r="Q13" s="70"/>
      <c r="R13" s="55"/>
      <c r="S13" s="55"/>
      <c r="T13" s="94" t="str">
        <f t="shared" si="11"/>
        <v/>
      </c>
      <c r="U13" s="94" t="str">
        <f t="shared" si="12"/>
        <v/>
      </c>
      <c r="V13" s="94"/>
      <c r="W13" s="95"/>
      <c r="X13" s="95"/>
      <c r="Y13" s="95"/>
      <c r="AA13" s="86">
        <f t="shared" si="23"/>
        <v>0</v>
      </c>
      <c r="AE13" s="76" t="str">
        <f t="shared" si="13"/>
        <v/>
      </c>
      <c r="AF13" s="76" t="str">
        <f t="shared" si="14"/>
        <v/>
      </c>
      <c r="AG13" s="77" t="str">
        <f t="shared" si="15"/>
        <v/>
      </c>
      <c r="AH13" s="77" t="str">
        <f t="shared" si="16"/>
        <v/>
      </c>
      <c r="AJ13" s="99" t="str">
        <f t="shared" si="2"/>
        <v/>
      </c>
      <c r="AK13" s="83" t="str">
        <f t="shared" si="17"/>
        <v/>
      </c>
      <c r="AL13" s="83" t="str">
        <f t="shared" si="18"/>
        <v/>
      </c>
      <c r="AM13" s="83" t="str">
        <f t="shared" si="19"/>
        <v/>
      </c>
      <c r="AN13" s="85" t="str">
        <f t="shared" si="22"/>
        <v/>
      </c>
      <c r="AO13" s="91" t="str">
        <f t="shared" si="24"/>
        <v/>
      </c>
      <c r="AP13" s="91" t="str">
        <f t="shared" si="20"/>
        <v/>
      </c>
      <c r="AQ13" s="84"/>
    </row>
    <row r="14" spans="1:43" ht="14" customHeight="1">
      <c r="A14" s="66"/>
      <c r="B14" s="66"/>
      <c r="C14" s="129">
        <f t="shared" si="21"/>
        <v>43476</v>
      </c>
      <c r="D14" s="72" t="str">
        <f t="shared" si="5"/>
        <v/>
      </c>
      <c r="E14" s="82"/>
      <c r="F14" s="82"/>
      <c r="G14" s="81" t="str">
        <f t="shared" si="6"/>
        <v/>
      </c>
      <c r="H14" s="44" t="str">
        <f t="shared" si="1"/>
        <v/>
      </c>
      <c r="I14" s="67" t="s">
        <v>56</v>
      </c>
      <c r="J14" s="66"/>
      <c r="K14" s="66"/>
      <c r="L14" s="78" t="str">
        <f t="shared" si="7"/>
        <v/>
      </c>
      <c r="M14" s="79" t="str">
        <f t="shared" si="8"/>
        <v/>
      </c>
      <c r="N14" s="79" t="str">
        <f t="shared" si="9"/>
        <v/>
      </c>
      <c r="O14" s="100" t="str">
        <f t="shared" si="10"/>
        <v/>
      </c>
      <c r="P14" s="73"/>
      <c r="Q14" s="70"/>
      <c r="R14" s="55"/>
      <c r="S14" s="55"/>
      <c r="T14" s="94" t="str">
        <f t="shared" si="11"/>
        <v/>
      </c>
      <c r="U14" s="94" t="str">
        <f t="shared" si="12"/>
        <v/>
      </c>
      <c r="V14" s="94"/>
      <c r="W14" s="95"/>
      <c r="X14" s="95"/>
      <c r="Y14" s="95"/>
      <c r="AA14" s="86">
        <f t="shared" si="23"/>
        <v>0.33333333333333337</v>
      </c>
      <c r="AE14" s="76" t="str">
        <f t="shared" si="13"/>
        <v/>
      </c>
      <c r="AF14" s="76" t="str">
        <f t="shared" si="14"/>
        <v/>
      </c>
      <c r="AG14" s="77" t="str">
        <f t="shared" si="15"/>
        <v/>
      </c>
      <c r="AH14" s="77" t="str">
        <f t="shared" si="16"/>
        <v/>
      </c>
      <c r="AJ14" s="99" t="str">
        <f t="shared" si="2"/>
        <v/>
      </c>
      <c r="AK14" s="83" t="str">
        <f t="shared" si="17"/>
        <v/>
      </c>
      <c r="AL14" s="83" t="str">
        <f t="shared" si="18"/>
        <v/>
      </c>
      <c r="AM14" s="83" t="str">
        <f t="shared" si="19"/>
        <v/>
      </c>
      <c r="AN14" s="85" t="str">
        <f t="shared" si="22"/>
        <v/>
      </c>
      <c r="AO14" s="91" t="str">
        <f t="shared" si="24"/>
        <v/>
      </c>
      <c r="AP14" s="91" t="str">
        <f t="shared" si="20"/>
        <v/>
      </c>
    </row>
    <row r="15" spans="1:43" ht="14" customHeight="1">
      <c r="A15" s="66"/>
      <c r="B15" s="66"/>
      <c r="C15" s="129">
        <f t="shared" si="21"/>
        <v>43477</v>
      </c>
      <c r="D15" s="72" t="str">
        <f t="shared" si="5"/>
        <v>Fr.</v>
      </c>
      <c r="E15" s="82"/>
      <c r="F15" s="82"/>
      <c r="G15" s="81" t="str">
        <f t="shared" si="6"/>
        <v/>
      </c>
      <c r="H15" s="44" t="str">
        <f t="shared" si="1"/>
        <v/>
      </c>
      <c r="I15" s="67" t="s">
        <v>49</v>
      </c>
      <c r="J15" s="66"/>
      <c r="K15" s="66"/>
      <c r="L15" s="78" t="str">
        <f t="shared" si="7"/>
        <v/>
      </c>
      <c r="M15" s="79" t="str">
        <f t="shared" si="8"/>
        <v/>
      </c>
      <c r="N15" s="79" t="str">
        <f t="shared" si="9"/>
        <v/>
      </c>
      <c r="O15" s="100" t="str">
        <f t="shared" si="10"/>
        <v/>
      </c>
      <c r="P15" s="73" t="s">
        <v>55</v>
      </c>
      <c r="Q15" s="70"/>
      <c r="R15" s="55"/>
      <c r="S15" s="55"/>
      <c r="T15" s="94" t="str">
        <f t="shared" si="11"/>
        <v/>
      </c>
      <c r="U15" s="94" t="str">
        <f t="shared" si="12"/>
        <v/>
      </c>
      <c r="V15" s="94"/>
      <c r="W15" s="95"/>
      <c r="X15" s="95"/>
      <c r="Y15" s="95"/>
      <c r="AA15" s="86">
        <f t="shared" si="23"/>
        <v>0.33333333333333337</v>
      </c>
      <c r="AE15" s="76" t="str">
        <f t="shared" si="13"/>
        <v/>
      </c>
      <c r="AF15" s="76" t="str">
        <f t="shared" si="14"/>
        <v/>
      </c>
      <c r="AG15" s="77" t="str">
        <f t="shared" si="15"/>
        <v/>
      </c>
      <c r="AH15" s="77" t="str">
        <f t="shared" si="16"/>
        <v/>
      </c>
      <c r="AJ15" s="99" t="str">
        <f t="shared" si="2"/>
        <v/>
      </c>
      <c r="AK15" s="83" t="str">
        <f t="shared" si="17"/>
        <v/>
      </c>
      <c r="AL15" s="83" t="str">
        <f t="shared" si="18"/>
        <v/>
      </c>
      <c r="AM15" s="83" t="str">
        <f t="shared" si="19"/>
        <v/>
      </c>
      <c r="AN15" s="85" t="str">
        <f t="shared" si="22"/>
        <v/>
      </c>
      <c r="AO15" s="91" t="str">
        <f t="shared" si="24"/>
        <v/>
      </c>
      <c r="AP15" s="91" t="str">
        <f t="shared" si="20"/>
        <v/>
      </c>
      <c r="AQ15" s="84"/>
    </row>
    <row r="16" spans="1:43" ht="14" customHeight="1">
      <c r="A16" s="66"/>
      <c r="B16" s="66"/>
      <c r="C16" s="129">
        <f t="shared" si="21"/>
        <v>43478</v>
      </c>
      <c r="D16" s="72" t="str">
        <f t="shared" si="5"/>
        <v>Fr.</v>
      </c>
      <c r="E16" s="82"/>
      <c r="F16" s="82"/>
      <c r="G16" s="81" t="str">
        <f t="shared" si="6"/>
        <v/>
      </c>
      <c r="H16" s="44" t="str">
        <f t="shared" si="1"/>
        <v/>
      </c>
      <c r="I16" s="67"/>
      <c r="J16" s="66"/>
      <c r="K16" s="66"/>
      <c r="L16" s="78" t="str">
        <f t="shared" si="7"/>
        <v/>
      </c>
      <c r="M16" s="79" t="str">
        <f t="shared" si="8"/>
        <v/>
      </c>
      <c r="N16" s="79" t="str">
        <f t="shared" si="9"/>
        <v/>
      </c>
      <c r="O16" s="100" t="str">
        <f t="shared" si="10"/>
        <v/>
      </c>
      <c r="P16" s="73" t="s">
        <v>55</v>
      </c>
      <c r="Q16" s="70"/>
      <c r="R16" s="55"/>
      <c r="S16" s="55"/>
      <c r="T16" s="94" t="str">
        <f t="shared" si="11"/>
        <v/>
      </c>
      <c r="U16" s="94" t="str">
        <f t="shared" si="12"/>
        <v/>
      </c>
      <c r="V16" s="94"/>
      <c r="W16" s="95"/>
      <c r="X16" s="95"/>
      <c r="Y16" s="95"/>
      <c r="AA16" s="86">
        <f t="shared" si="23"/>
        <v>0</v>
      </c>
      <c r="AE16" s="76" t="str">
        <f t="shared" si="13"/>
        <v/>
      </c>
      <c r="AF16" s="76" t="str">
        <f t="shared" si="14"/>
        <v/>
      </c>
      <c r="AG16" s="77" t="str">
        <f t="shared" si="15"/>
        <v/>
      </c>
      <c r="AH16" s="77" t="str">
        <f t="shared" si="16"/>
        <v/>
      </c>
      <c r="AJ16" s="99" t="str">
        <f>IF(ISTEXT(B16),"",IF(AND(D16="Fr.",WEEKDAY(C16)=1),G16,""))</f>
        <v/>
      </c>
      <c r="AK16" s="83" t="str">
        <f t="shared" si="17"/>
        <v/>
      </c>
      <c r="AL16" s="83" t="str">
        <f t="shared" si="18"/>
        <v/>
      </c>
      <c r="AM16" s="83" t="str">
        <f t="shared" si="19"/>
        <v/>
      </c>
      <c r="AN16" s="85" t="str">
        <f t="shared" si="22"/>
        <v/>
      </c>
      <c r="AO16" s="91" t="str">
        <f t="shared" si="24"/>
        <v/>
      </c>
      <c r="AP16" s="91" t="str">
        <f t="shared" si="20"/>
        <v/>
      </c>
      <c r="AQ16" s="85"/>
    </row>
    <row r="17" spans="1:42" ht="14" customHeight="1">
      <c r="A17" s="66"/>
      <c r="B17" s="66"/>
      <c r="C17" s="129">
        <f t="shared" si="21"/>
        <v>43479</v>
      </c>
      <c r="D17" s="72" t="str">
        <f t="shared" si="5"/>
        <v>Mi.</v>
      </c>
      <c r="E17" s="82"/>
      <c r="F17" s="82"/>
      <c r="G17" s="81" t="str">
        <f t="shared" si="6"/>
        <v/>
      </c>
      <c r="H17" s="44" t="str">
        <f t="shared" si="1"/>
        <v/>
      </c>
      <c r="I17" s="67"/>
      <c r="J17" s="66"/>
      <c r="K17" s="66"/>
      <c r="L17" s="78" t="str">
        <f t="shared" si="7"/>
        <v/>
      </c>
      <c r="M17" s="79" t="str">
        <f t="shared" si="8"/>
        <v/>
      </c>
      <c r="N17" s="79" t="str">
        <f t="shared" si="9"/>
        <v/>
      </c>
      <c r="O17" s="100" t="str">
        <f t="shared" si="10"/>
        <v/>
      </c>
      <c r="P17" s="73" t="s">
        <v>55</v>
      </c>
      <c r="Q17" s="70"/>
      <c r="R17" s="55"/>
      <c r="S17" s="55"/>
      <c r="T17" s="94" t="str">
        <f t="shared" si="11"/>
        <v/>
      </c>
      <c r="U17" s="94" t="str">
        <f t="shared" si="12"/>
        <v/>
      </c>
      <c r="V17" s="94"/>
      <c r="W17" s="95"/>
      <c r="X17" s="95"/>
      <c r="Y17" s="95"/>
      <c r="AA17" s="86">
        <f t="shared" si="23"/>
        <v>0</v>
      </c>
      <c r="AE17" s="76" t="str">
        <f t="shared" si="13"/>
        <v/>
      </c>
      <c r="AF17" s="76" t="str">
        <f t="shared" si="14"/>
        <v/>
      </c>
      <c r="AG17" s="77" t="str">
        <f t="shared" si="15"/>
        <v/>
      </c>
      <c r="AH17" s="77" t="str">
        <f t="shared" si="16"/>
        <v/>
      </c>
      <c r="AJ17" s="99" t="str">
        <f t="shared" si="2"/>
        <v/>
      </c>
      <c r="AK17" s="83" t="str">
        <f t="shared" si="17"/>
        <v/>
      </c>
      <c r="AL17" s="83" t="str">
        <f t="shared" si="18"/>
        <v/>
      </c>
      <c r="AM17" s="83" t="str">
        <f t="shared" si="19"/>
        <v/>
      </c>
      <c r="AN17" s="85" t="str">
        <f t="shared" si="22"/>
        <v/>
      </c>
      <c r="AO17" s="91" t="str">
        <f t="shared" si="24"/>
        <v/>
      </c>
      <c r="AP17" s="91" t="str">
        <f t="shared" si="20"/>
        <v/>
      </c>
    </row>
    <row r="18" spans="1:42" ht="14" customHeight="1">
      <c r="A18" s="66"/>
      <c r="B18" s="66"/>
      <c r="C18" s="129">
        <f t="shared" si="21"/>
        <v>43480</v>
      </c>
      <c r="D18" s="72" t="str">
        <f t="shared" si="5"/>
        <v>Mi.</v>
      </c>
      <c r="E18" s="82"/>
      <c r="F18" s="82"/>
      <c r="G18" s="81" t="str">
        <f t="shared" si="6"/>
        <v/>
      </c>
      <c r="H18" s="44" t="str">
        <f t="shared" si="1"/>
        <v/>
      </c>
      <c r="I18" s="67"/>
      <c r="J18" s="66"/>
      <c r="K18" s="66"/>
      <c r="L18" s="78" t="str">
        <f t="shared" si="7"/>
        <v/>
      </c>
      <c r="M18" s="79" t="str">
        <f t="shared" si="8"/>
        <v/>
      </c>
      <c r="N18" s="79" t="str">
        <f t="shared" si="9"/>
        <v/>
      </c>
      <c r="O18" s="100" t="str">
        <f t="shared" si="10"/>
        <v/>
      </c>
      <c r="P18" s="73" t="s">
        <v>55</v>
      </c>
      <c r="Q18" s="70"/>
      <c r="R18" s="55"/>
      <c r="S18" s="55"/>
      <c r="T18" s="94" t="str">
        <f t="shared" si="11"/>
        <v/>
      </c>
      <c r="U18" s="94" t="str">
        <f t="shared" si="12"/>
        <v/>
      </c>
      <c r="V18" s="94"/>
      <c r="W18" s="95"/>
      <c r="X18" s="95"/>
      <c r="Y18" s="95"/>
      <c r="AA18" s="86">
        <f t="shared" si="23"/>
        <v>0</v>
      </c>
      <c r="AE18" s="76" t="str">
        <f t="shared" si="13"/>
        <v/>
      </c>
      <c r="AF18" s="76" t="str">
        <f t="shared" si="14"/>
        <v/>
      </c>
      <c r="AG18" s="77" t="str">
        <f t="shared" si="15"/>
        <v/>
      </c>
      <c r="AH18" s="77" t="str">
        <f t="shared" si="16"/>
        <v/>
      </c>
      <c r="AJ18" s="99" t="str">
        <f t="shared" si="2"/>
        <v/>
      </c>
      <c r="AK18" s="83" t="str">
        <f t="shared" si="17"/>
        <v/>
      </c>
      <c r="AL18" s="83" t="str">
        <f t="shared" si="18"/>
        <v/>
      </c>
      <c r="AM18" s="83" t="str">
        <f t="shared" si="19"/>
        <v/>
      </c>
      <c r="AN18" s="85" t="str">
        <f t="shared" si="22"/>
        <v/>
      </c>
      <c r="AO18" s="91" t="str">
        <f t="shared" si="24"/>
        <v/>
      </c>
      <c r="AP18" s="91" t="str">
        <f t="shared" si="20"/>
        <v/>
      </c>
    </row>
    <row r="19" spans="1:42" ht="14" customHeight="1">
      <c r="A19" s="66"/>
      <c r="B19" s="66"/>
      <c r="C19" s="129">
        <f t="shared" si="21"/>
        <v>43481</v>
      </c>
      <c r="D19" s="72" t="str">
        <f t="shared" si="5"/>
        <v>Na.</v>
      </c>
      <c r="E19" s="82"/>
      <c r="F19" s="82"/>
      <c r="G19" s="81" t="str">
        <f t="shared" si="6"/>
        <v/>
      </c>
      <c r="H19" s="44" t="str">
        <f t="shared" si="1"/>
        <v/>
      </c>
      <c r="I19" s="67"/>
      <c r="J19" s="66"/>
      <c r="K19" s="66"/>
      <c r="L19" s="78" t="str">
        <f t="shared" si="7"/>
        <v/>
      </c>
      <c r="M19" s="79" t="str">
        <f t="shared" si="8"/>
        <v/>
      </c>
      <c r="N19" s="79" t="str">
        <f t="shared" si="9"/>
        <v/>
      </c>
      <c r="O19" s="100" t="str">
        <f t="shared" si="10"/>
        <v/>
      </c>
      <c r="P19" s="73" t="s">
        <v>55</v>
      </c>
      <c r="Q19" s="70"/>
      <c r="R19" s="55"/>
      <c r="S19" s="55"/>
      <c r="T19" s="94" t="str">
        <f t="shared" si="11"/>
        <v/>
      </c>
      <c r="U19" s="94" t="str">
        <f t="shared" si="12"/>
        <v/>
      </c>
      <c r="V19" s="94"/>
      <c r="W19" s="95"/>
      <c r="X19" s="95"/>
      <c r="Y19" s="95"/>
      <c r="AA19" s="86">
        <f t="shared" si="23"/>
        <v>0</v>
      </c>
      <c r="AE19" s="76" t="str">
        <f t="shared" si="13"/>
        <v/>
      </c>
      <c r="AF19" s="76" t="str">
        <f t="shared" si="14"/>
        <v/>
      </c>
      <c r="AG19" s="77" t="str">
        <f t="shared" si="15"/>
        <v/>
      </c>
      <c r="AH19" s="77" t="str">
        <f t="shared" si="16"/>
        <v/>
      </c>
      <c r="AJ19" s="99" t="str">
        <f t="shared" si="2"/>
        <v/>
      </c>
      <c r="AK19" s="83" t="str">
        <f t="shared" si="17"/>
        <v/>
      </c>
      <c r="AL19" s="83" t="str">
        <f t="shared" si="18"/>
        <v/>
      </c>
      <c r="AM19" s="83" t="str">
        <f t="shared" si="19"/>
        <v/>
      </c>
      <c r="AN19" s="85" t="str">
        <f t="shared" si="22"/>
        <v/>
      </c>
      <c r="AO19" s="91" t="str">
        <f t="shared" si="24"/>
        <v/>
      </c>
      <c r="AP19" s="91" t="str">
        <f t="shared" si="20"/>
        <v/>
      </c>
    </row>
    <row r="20" spans="1:42" ht="14" customHeight="1">
      <c r="A20" s="66"/>
      <c r="B20" s="66"/>
      <c r="C20" s="129">
        <f t="shared" si="21"/>
        <v>43482</v>
      </c>
      <c r="D20" s="72" t="str">
        <f t="shared" si="5"/>
        <v>Na.</v>
      </c>
      <c r="E20" s="82"/>
      <c r="F20" s="82"/>
      <c r="G20" s="81" t="str">
        <f t="shared" si="6"/>
        <v/>
      </c>
      <c r="H20" s="44" t="str">
        <f t="shared" si="1"/>
        <v/>
      </c>
      <c r="I20" s="67" t="s">
        <v>51</v>
      </c>
      <c r="J20" s="66"/>
      <c r="K20" s="66"/>
      <c r="L20" s="78" t="str">
        <f t="shared" si="7"/>
        <v/>
      </c>
      <c r="M20" s="79" t="str">
        <f t="shared" si="8"/>
        <v/>
      </c>
      <c r="N20" s="79" t="str">
        <f t="shared" si="9"/>
        <v/>
      </c>
      <c r="O20" s="100" t="str">
        <f t="shared" si="10"/>
        <v>X</v>
      </c>
      <c r="P20" s="73" t="s">
        <v>55</v>
      </c>
      <c r="Q20" s="70"/>
      <c r="R20" s="55"/>
      <c r="S20" s="55"/>
      <c r="T20" s="94" t="str">
        <f t="shared" si="11"/>
        <v/>
      </c>
      <c r="U20" s="94" t="str">
        <f t="shared" si="12"/>
        <v/>
      </c>
      <c r="V20" s="94"/>
      <c r="W20" s="95"/>
      <c r="X20" s="95"/>
      <c r="Y20" s="95"/>
      <c r="AA20" s="86">
        <f t="shared" si="23"/>
        <v>0</v>
      </c>
      <c r="AE20" s="76" t="str">
        <f t="shared" si="13"/>
        <v/>
      </c>
      <c r="AF20" s="76" t="str">
        <f t="shared" si="14"/>
        <v/>
      </c>
      <c r="AG20" s="77" t="str">
        <f t="shared" si="15"/>
        <v/>
      </c>
      <c r="AH20" s="77" t="str">
        <f t="shared" si="16"/>
        <v/>
      </c>
      <c r="AJ20" s="99" t="str">
        <f t="shared" si="2"/>
        <v/>
      </c>
      <c r="AK20" s="83" t="str">
        <f t="shared" si="17"/>
        <v/>
      </c>
      <c r="AL20" s="83" t="str">
        <f t="shared" si="18"/>
        <v/>
      </c>
      <c r="AM20" s="83" t="str">
        <f t="shared" si="19"/>
        <v/>
      </c>
      <c r="AN20" s="85" t="str">
        <f t="shared" si="22"/>
        <v/>
      </c>
      <c r="AO20" s="91" t="str">
        <f t="shared" si="24"/>
        <v/>
      </c>
      <c r="AP20" s="91" t="str">
        <f t="shared" si="20"/>
        <v/>
      </c>
    </row>
    <row r="21" spans="1:42" ht="14" customHeight="1">
      <c r="A21" s="66"/>
      <c r="B21" s="66"/>
      <c r="C21" s="129">
        <f t="shared" si="21"/>
        <v>43483</v>
      </c>
      <c r="D21" s="72" t="str">
        <f t="shared" si="5"/>
        <v/>
      </c>
      <c r="E21" s="82"/>
      <c r="F21" s="82"/>
      <c r="G21" s="81" t="str">
        <f t="shared" si="6"/>
        <v/>
      </c>
      <c r="H21" s="44" t="str">
        <f t="shared" si="1"/>
        <v/>
      </c>
      <c r="I21" s="67" t="s">
        <v>51</v>
      </c>
      <c r="J21" s="66"/>
      <c r="K21" s="66"/>
      <c r="L21" s="78" t="str">
        <f t="shared" si="7"/>
        <v/>
      </c>
      <c r="M21" s="79" t="str">
        <f t="shared" si="8"/>
        <v/>
      </c>
      <c r="N21" s="79" t="str">
        <f t="shared" si="9"/>
        <v/>
      </c>
      <c r="O21" s="100" t="str">
        <f t="shared" si="10"/>
        <v/>
      </c>
      <c r="P21" s="73"/>
      <c r="Q21" s="70"/>
      <c r="R21" s="55"/>
      <c r="S21" s="55"/>
      <c r="T21" s="94" t="str">
        <f t="shared" si="11"/>
        <v/>
      </c>
      <c r="U21" s="94" t="str">
        <f t="shared" si="12"/>
        <v/>
      </c>
      <c r="V21" s="94"/>
      <c r="W21" s="95"/>
      <c r="X21" s="95"/>
      <c r="Y21" s="95"/>
      <c r="AA21" s="86">
        <f t="shared" si="23"/>
        <v>0</v>
      </c>
      <c r="AE21" s="76" t="str">
        <f t="shared" si="13"/>
        <v/>
      </c>
      <c r="AF21" s="76" t="str">
        <f t="shared" si="14"/>
        <v/>
      </c>
      <c r="AG21" s="77" t="str">
        <f t="shared" si="15"/>
        <v/>
      </c>
      <c r="AH21" s="77" t="str">
        <f t="shared" si="16"/>
        <v/>
      </c>
      <c r="AJ21" s="99" t="str">
        <f t="shared" si="2"/>
        <v/>
      </c>
      <c r="AK21" s="83" t="str">
        <f t="shared" si="17"/>
        <v/>
      </c>
      <c r="AL21" s="83" t="str">
        <f t="shared" si="18"/>
        <v/>
      </c>
      <c r="AM21" s="83" t="str">
        <f t="shared" si="19"/>
        <v/>
      </c>
      <c r="AN21" s="85" t="str">
        <f t="shared" si="22"/>
        <v/>
      </c>
      <c r="AO21" s="91" t="str">
        <f t="shared" si="24"/>
        <v/>
      </c>
      <c r="AP21" s="91" t="str">
        <f t="shared" si="20"/>
        <v/>
      </c>
    </row>
    <row r="22" spans="1:42" ht="14" customHeight="1">
      <c r="A22" s="66"/>
      <c r="B22" s="66"/>
      <c r="C22" s="129">
        <f t="shared" si="21"/>
        <v>43484</v>
      </c>
      <c r="D22" s="72" t="str">
        <f t="shared" si="5"/>
        <v/>
      </c>
      <c r="E22" s="82"/>
      <c r="F22" s="82"/>
      <c r="G22" s="81" t="str">
        <f t="shared" si="6"/>
        <v/>
      </c>
      <c r="H22" s="44" t="str">
        <f t="shared" si="1"/>
        <v/>
      </c>
      <c r="I22" s="67" t="s">
        <v>51</v>
      </c>
      <c r="J22" s="66"/>
      <c r="K22" s="66"/>
      <c r="L22" s="78" t="str">
        <f t="shared" si="7"/>
        <v/>
      </c>
      <c r="M22" s="79" t="str">
        <f t="shared" si="8"/>
        <v/>
      </c>
      <c r="N22" s="79" t="str">
        <f t="shared" si="9"/>
        <v/>
      </c>
      <c r="O22" s="100" t="str">
        <f t="shared" si="10"/>
        <v/>
      </c>
      <c r="P22" s="73"/>
      <c r="Q22" s="70"/>
      <c r="R22" s="55"/>
      <c r="S22" s="55"/>
      <c r="T22" s="94" t="str">
        <f t="shared" si="11"/>
        <v/>
      </c>
      <c r="U22" s="94" t="str">
        <f t="shared" si="12"/>
        <v/>
      </c>
      <c r="V22" s="94"/>
      <c r="W22" s="95"/>
      <c r="X22" s="95"/>
      <c r="Y22" s="95"/>
      <c r="AA22" s="86">
        <f t="shared" si="23"/>
        <v>0</v>
      </c>
      <c r="AE22" s="76" t="str">
        <f t="shared" si="13"/>
        <v/>
      </c>
      <c r="AF22" s="76" t="str">
        <f t="shared" si="14"/>
        <v/>
      </c>
      <c r="AG22" s="77" t="str">
        <f t="shared" si="15"/>
        <v/>
      </c>
      <c r="AH22" s="77" t="str">
        <f t="shared" si="16"/>
        <v/>
      </c>
      <c r="AJ22" s="99" t="str">
        <f t="shared" si="2"/>
        <v/>
      </c>
      <c r="AK22" s="83" t="str">
        <f t="shared" si="17"/>
        <v/>
      </c>
      <c r="AL22" s="83" t="str">
        <f t="shared" si="18"/>
        <v/>
      </c>
      <c r="AM22" s="83" t="str">
        <f t="shared" si="19"/>
        <v/>
      </c>
      <c r="AN22" s="85" t="str">
        <f t="shared" si="22"/>
        <v/>
      </c>
      <c r="AO22" s="91" t="str">
        <f t="shared" si="24"/>
        <v/>
      </c>
      <c r="AP22" s="91" t="str">
        <f t="shared" si="20"/>
        <v/>
      </c>
    </row>
    <row r="23" spans="1:42" ht="14" customHeight="1">
      <c r="A23" s="66"/>
      <c r="B23" s="66"/>
      <c r="C23" s="129">
        <f t="shared" si="21"/>
        <v>43485</v>
      </c>
      <c r="D23" s="72" t="str">
        <f t="shared" si="5"/>
        <v/>
      </c>
      <c r="E23" s="82"/>
      <c r="F23" s="82"/>
      <c r="G23" s="81" t="str">
        <f t="shared" si="6"/>
        <v/>
      </c>
      <c r="H23" s="44" t="str">
        <f t="shared" si="1"/>
        <v/>
      </c>
      <c r="I23" s="67" t="s">
        <v>56</v>
      </c>
      <c r="J23" s="66"/>
      <c r="K23" s="66"/>
      <c r="L23" s="78" t="str">
        <f t="shared" si="7"/>
        <v/>
      </c>
      <c r="M23" s="79" t="str">
        <f t="shared" si="8"/>
        <v/>
      </c>
      <c r="N23" s="79" t="str">
        <f t="shared" si="9"/>
        <v/>
      </c>
      <c r="O23" s="100" t="str">
        <f t="shared" si="10"/>
        <v>X</v>
      </c>
      <c r="P23" s="73"/>
      <c r="Q23" s="70"/>
      <c r="R23" s="55"/>
      <c r="S23" s="55"/>
      <c r="T23" s="94" t="str">
        <f t="shared" si="11"/>
        <v/>
      </c>
      <c r="U23" s="94" t="str">
        <f t="shared" si="12"/>
        <v/>
      </c>
      <c r="V23" s="94"/>
      <c r="W23" s="95"/>
      <c r="X23" s="95"/>
      <c r="Y23" s="95"/>
      <c r="AA23" s="86">
        <f t="shared" si="23"/>
        <v>0</v>
      </c>
      <c r="AE23" s="76" t="str">
        <f t="shared" si="13"/>
        <v/>
      </c>
      <c r="AF23" s="76" t="str">
        <f t="shared" si="14"/>
        <v/>
      </c>
      <c r="AG23" s="77" t="str">
        <f t="shared" si="15"/>
        <v/>
      </c>
      <c r="AH23" s="77" t="str">
        <f t="shared" si="16"/>
        <v/>
      </c>
      <c r="AJ23" s="99" t="str">
        <f t="shared" si="2"/>
        <v/>
      </c>
      <c r="AK23" s="83" t="str">
        <f t="shared" si="17"/>
        <v/>
      </c>
      <c r="AL23" s="83" t="str">
        <f t="shared" si="18"/>
        <v/>
      </c>
      <c r="AM23" s="83" t="str">
        <f t="shared" si="19"/>
        <v/>
      </c>
      <c r="AN23" s="85" t="str">
        <f t="shared" si="22"/>
        <v/>
      </c>
      <c r="AO23" s="91" t="str">
        <f t="shared" si="24"/>
        <v/>
      </c>
      <c r="AP23" s="91" t="str">
        <f t="shared" si="20"/>
        <v/>
      </c>
    </row>
    <row r="24" spans="1:42" ht="14" customHeight="1">
      <c r="A24" s="66"/>
      <c r="B24" s="66"/>
      <c r="C24" s="129">
        <f t="shared" si="21"/>
        <v>43486</v>
      </c>
      <c r="D24" s="72" t="str">
        <f t="shared" si="5"/>
        <v/>
      </c>
      <c r="E24" s="82"/>
      <c r="F24" s="82"/>
      <c r="G24" s="81" t="str">
        <f t="shared" si="6"/>
        <v/>
      </c>
      <c r="H24" s="44" t="str">
        <f t="shared" si="1"/>
        <v/>
      </c>
      <c r="I24" s="67" t="s">
        <v>51</v>
      </c>
      <c r="J24" s="66"/>
      <c r="K24" s="66"/>
      <c r="L24" s="78" t="str">
        <f t="shared" si="7"/>
        <v/>
      </c>
      <c r="M24" s="79" t="str">
        <f t="shared" si="8"/>
        <v/>
      </c>
      <c r="N24" s="79" t="str">
        <f t="shared" si="9"/>
        <v/>
      </c>
      <c r="O24" s="100" t="str">
        <f t="shared" si="10"/>
        <v/>
      </c>
      <c r="P24" s="73"/>
      <c r="Q24" s="70"/>
      <c r="R24" s="55"/>
      <c r="S24" s="55"/>
      <c r="T24" s="94" t="str">
        <f t="shared" si="11"/>
        <v/>
      </c>
      <c r="U24" s="94" t="str">
        <f t="shared" si="12"/>
        <v/>
      </c>
      <c r="V24" s="94"/>
      <c r="W24" s="95"/>
      <c r="X24" s="95"/>
      <c r="Y24" s="95"/>
      <c r="AA24" s="86">
        <f t="shared" si="23"/>
        <v>0</v>
      </c>
      <c r="AE24" s="76" t="str">
        <f t="shared" si="13"/>
        <v/>
      </c>
      <c r="AF24" s="76" t="str">
        <f t="shared" si="14"/>
        <v/>
      </c>
      <c r="AG24" s="77" t="str">
        <f t="shared" si="15"/>
        <v/>
      </c>
      <c r="AH24" s="77" t="str">
        <f t="shared" si="16"/>
        <v/>
      </c>
      <c r="AJ24" s="99" t="str">
        <f t="shared" si="2"/>
        <v/>
      </c>
      <c r="AK24" s="83" t="str">
        <f t="shared" si="17"/>
        <v/>
      </c>
      <c r="AL24" s="83" t="str">
        <f t="shared" si="18"/>
        <v/>
      </c>
      <c r="AM24" s="83" t="str">
        <f t="shared" si="19"/>
        <v/>
      </c>
      <c r="AN24" s="85" t="str">
        <f t="shared" si="22"/>
        <v/>
      </c>
      <c r="AO24" s="91" t="str">
        <f t="shared" si="24"/>
        <v/>
      </c>
      <c r="AP24" s="91" t="str">
        <f t="shared" si="20"/>
        <v/>
      </c>
    </row>
    <row r="25" spans="1:42" ht="14" customHeight="1">
      <c r="A25" s="66"/>
      <c r="B25" s="66"/>
      <c r="C25" s="129">
        <f t="shared" si="21"/>
        <v>43487</v>
      </c>
      <c r="D25" s="72" t="str">
        <f t="shared" si="5"/>
        <v>Fr.</v>
      </c>
      <c r="E25" s="82"/>
      <c r="F25" s="82"/>
      <c r="G25" s="81" t="str">
        <f t="shared" si="6"/>
        <v/>
      </c>
      <c r="H25" s="44" t="str">
        <f t="shared" si="1"/>
        <v/>
      </c>
      <c r="I25" s="67" t="s">
        <v>51</v>
      </c>
      <c r="J25" s="66"/>
      <c r="K25" s="66"/>
      <c r="L25" s="78" t="str">
        <f t="shared" si="7"/>
        <v/>
      </c>
      <c r="M25" s="79" t="str">
        <f t="shared" si="8"/>
        <v/>
      </c>
      <c r="N25" s="79" t="str">
        <f t="shared" si="9"/>
        <v/>
      </c>
      <c r="O25" s="100" t="str">
        <f t="shared" si="10"/>
        <v/>
      </c>
      <c r="P25" s="73" t="s">
        <v>55</v>
      </c>
      <c r="Q25" s="70"/>
      <c r="R25" s="55"/>
      <c r="S25" s="55"/>
      <c r="T25" s="94" t="str">
        <f t="shared" si="11"/>
        <v/>
      </c>
      <c r="U25" s="94" t="str">
        <f t="shared" si="12"/>
        <v/>
      </c>
      <c r="V25" s="94"/>
      <c r="W25" s="95"/>
      <c r="X25" s="95"/>
      <c r="Y25" s="95"/>
      <c r="AA25" s="86">
        <f t="shared" si="23"/>
        <v>0</v>
      </c>
      <c r="AE25" s="76" t="str">
        <f t="shared" si="13"/>
        <v/>
      </c>
      <c r="AF25" s="76" t="str">
        <f t="shared" si="14"/>
        <v/>
      </c>
      <c r="AG25" s="77" t="str">
        <f t="shared" si="15"/>
        <v/>
      </c>
      <c r="AH25" s="77" t="str">
        <f t="shared" si="16"/>
        <v/>
      </c>
      <c r="AJ25" s="99" t="str">
        <f t="shared" si="2"/>
        <v/>
      </c>
      <c r="AK25" s="83" t="str">
        <f t="shared" si="17"/>
        <v/>
      </c>
      <c r="AL25" s="83" t="str">
        <f t="shared" si="18"/>
        <v/>
      </c>
      <c r="AM25" s="83" t="str">
        <f t="shared" si="19"/>
        <v/>
      </c>
      <c r="AN25" s="85" t="str">
        <f t="shared" si="22"/>
        <v/>
      </c>
      <c r="AO25" s="91" t="str">
        <f t="shared" si="24"/>
        <v/>
      </c>
      <c r="AP25" s="91" t="str">
        <f t="shared" si="20"/>
        <v/>
      </c>
    </row>
    <row r="26" spans="1:42" ht="14" customHeight="1">
      <c r="A26" s="66"/>
      <c r="B26" s="66"/>
      <c r="C26" s="129">
        <f t="shared" si="21"/>
        <v>43488</v>
      </c>
      <c r="D26" s="72" t="str">
        <f t="shared" si="5"/>
        <v>Fr.</v>
      </c>
      <c r="E26" s="82"/>
      <c r="F26" s="82"/>
      <c r="G26" s="81" t="str">
        <f t="shared" si="6"/>
        <v/>
      </c>
      <c r="H26" s="44" t="str">
        <f t="shared" si="1"/>
        <v/>
      </c>
      <c r="I26" s="67" t="s">
        <v>51</v>
      </c>
      <c r="J26" s="66"/>
      <c r="K26" s="66"/>
      <c r="L26" s="78" t="str">
        <f t="shared" si="7"/>
        <v/>
      </c>
      <c r="M26" s="79" t="str">
        <f t="shared" si="8"/>
        <v/>
      </c>
      <c r="N26" s="79" t="str">
        <f t="shared" si="9"/>
        <v/>
      </c>
      <c r="O26" s="100" t="str">
        <f t="shared" si="10"/>
        <v/>
      </c>
      <c r="P26" s="73" t="s">
        <v>55</v>
      </c>
      <c r="Q26" s="70"/>
      <c r="R26" s="55"/>
      <c r="S26" s="55"/>
      <c r="T26" s="94" t="str">
        <f t="shared" si="11"/>
        <v/>
      </c>
      <c r="U26" s="94" t="str">
        <f t="shared" si="12"/>
        <v/>
      </c>
      <c r="V26" s="94"/>
      <c r="W26" s="95"/>
      <c r="X26" s="95"/>
      <c r="Y26" s="95"/>
      <c r="AA26" s="86">
        <f t="shared" si="23"/>
        <v>0</v>
      </c>
      <c r="AE26" s="76" t="str">
        <f t="shared" si="13"/>
        <v/>
      </c>
      <c r="AF26" s="76" t="str">
        <f t="shared" si="14"/>
        <v/>
      </c>
      <c r="AG26" s="77" t="str">
        <f t="shared" si="15"/>
        <v/>
      </c>
      <c r="AH26" s="77" t="str">
        <f t="shared" si="16"/>
        <v/>
      </c>
      <c r="AJ26" s="99" t="str">
        <f t="shared" si="2"/>
        <v/>
      </c>
      <c r="AK26" s="83" t="str">
        <f t="shared" si="17"/>
        <v/>
      </c>
      <c r="AL26" s="83" t="str">
        <f t="shared" si="18"/>
        <v/>
      </c>
      <c r="AM26" s="83" t="str">
        <f t="shared" si="19"/>
        <v/>
      </c>
      <c r="AN26" s="85" t="str">
        <f t="shared" si="22"/>
        <v/>
      </c>
      <c r="AO26" s="91" t="str">
        <f t="shared" si="24"/>
        <v/>
      </c>
      <c r="AP26" s="91" t="str">
        <f t="shared" si="20"/>
        <v/>
      </c>
    </row>
    <row r="27" spans="1:42" ht="14" customHeight="1">
      <c r="A27" s="66"/>
      <c r="B27" s="66"/>
      <c r="C27" s="129">
        <f t="shared" si="21"/>
        <v>43489</v>
      </c>
      <c r="D27" s="72" t="str">
        <f t="shared" si="5"/>
        <v>Mi.</v>
      </c>
      <c r="E27" s="82"/>
      <c r="F27" s="82"/>
      <c r="G27" s="81" t="str">
        <f t="shared" si="6"/>
        <v/>
      </c>
      <c r="H27" s="44" t="str">
        <f t="shared" si="1"/>
        <v/>
      </c>
      <c r="I27" s="67"/>
      <c r="J27" s="66"/>
      <c r="K27" s="66"/>
      <c r="L27" s="78" t="str">
        <f t="shared" si="7"/>
        <v/>
      </c>
      <c r="M27" s="79" t="str">
        <f t="shared" si="8"/>
        <v/>
      </c>
      <c r="N27" s="79" t="str">
        <f t="shared" si="9"/>
        <v/>
      </c>
      <c r="O27" s="100" t="str">
        <f t="shared" si="10"/>
        <v/>
      </c>
      <c r="P27" s="73" t="s">
        <v>55</v>
      </c>
      <c r="Q27" s="70"/>
      <c r="R27" s="55"/>
      <c r="S27" s="55"/>
      <c r="T27" s="94" t="str">
        <f t="shared" si="11"/>
        <v/>
      </c>
      <c r="U27" s="94" t="str">
        <f t="shared" si="12"/>
        <v/>
      </c>
      <c r="V27" s="94"/>
      <c r="W27" s="95"/>
      <c r="X27" s="95"/>
      <c r="Y27" s="95"/>
      <c r="AA27" s="86">
        <f t="shared" si="23"/>
        <v>0</v>
      </c>
      <c r="AE27" s="76" t="str">
        <f t="shared" si="13"/>
        <v/>
      </c>
      <c r="AF27" s="76" t="str">
        <f t="shared" si="14"/>
        <v/>
      </c>
      <c r="AG27" s="77" t="str">
        <f t="shared" si="15"/>
        <v/>
      </c>
      <c r="AH27" s="77" t="str">
        <f t="shared" si="16"/>
        <v/>
      </c>
      <c r="AJ27" s="99" t="str">
        <f t="shared" si="2"/>
        <v/>
      </c>
      <c r="AK27" s="83" t="str">
        <f t="shared" si="17"/>
        <v/>
      </c>
      <c r="AL27" s="83" t="str">
        <f t="shared" si="18"/>
        <v/>
      </c>
      <c r="AM27" s="83" t="str">
        <f t="shared" si="19"/>
        <v/>
      </c>
      <c r="AN27" s="85" t="str">
        <f t="shared" si="22"/>
        <v/>
      </c>
      <c r="AO27" s="91" t="str">
        <f t="shared" si="24"/>
        <v/>
      </c>
      <c r="AP27" s="91" t="str">
        <f t="shared" si="20"/>
        <v/>
      </c>
    </row>
    <row r="28" spans="1:42" ht="14" customHeight="1">
      <c r="A28" s="66"/>
      <c r="B28" s="66"/>
      <c r="C28" s="129">
        <f t="shared" si="21"/>
        <v>43490</v>
      </c>
      <c r="D28" s="72" t="str">
        <f t="shared" si="5"/>
        <v>Mi.</v>
      </c>
      <c r="E28" s="82"/>
      <c r="F28" s="82"/>
      <c r="G28" s="81" t="str">
        <f t="shared" si="6"/>
        <v/>
      </c>
      <c r="H28" s="44" t="str">
        <f t="shared" si="1"/>
        <v/>
      </c>
      <c r="I28" s="67"/>
      <c r="J28" s="66"/>
      <c r="K28" s="66"/>
      <c r="L28" s="78" t="str">
        <f t="shared" si="7"/>
        <v/>
      </c>
      <c r="M28" s="79" t="str">
        <f t="shared" si="8"/>
        <v/>
      </c>
      <c r="N28" s="79" t="str">
        <f t="shared" si="9"/>
        <v/>
      </c>
      <c r="O28" s="100" t="str">
        <f t="shared" si="10"/>
        <v/>
      </c>
      <c r="P28" s="73" t="s">
        <v>55</v>
      </c>
      <c r="Q28" s="70"/>
      <c r="R28" s="55"/>
      <c r="S28" s="55"/>
      <c r="T28" s="94" t="str">
        <f t="shared" si="11"/>
        <v/>
      </c>
      <c r="U28" s="94" t="str">
        <f t="shared" si="12"/>
        <v/>
      </c>
      <c r="V28" s="94"/>
      <c r="W28" s="95"/>
      <c r="X28" s="95"/>
      <c r="Y28" s="95"/>
      <c r="AA28" s="86">
        <f t="shared" si="23"/>
        <v>0</v>
      </c>
      <c r="AE28" s="76" t="str">
        <f t="shared" si="13"/>
        <v/>
      </c>
      <c r="AF28" s="76" t="str">
        <f t="shared" si="14"/>
        <v/>
      </c>
      <c r="AG28" s="77" t="str">
        <f t="shared" si="15"/>
        <v/>
      </c>
      <c r="AH28" s="77" t="str">
        <f t="shared" si="16"/>
        <v/>
      </c>
      <c r="AJ28" s="99" t="str">
        <f t="shared" si="2"/>
        <v/>
      </c>
      <c r="AK28" s="83" t="str">
        <f t="shared" si="17"/>
        <v/>
      </c>
      <c r="AL28" s="83" t="str">
        <f t="shared" si="18"/>
        <v/>
      </c>
      <c r="AM28" s="83" t="str">
        <f t="shared" si="19"/>
        <v/>
      </c>
      <c r="AN28" s="85" t="str">
        <f t="shared" si="22"/>
        <v/>
      </c>
      <c r="AO28" s="91" t="str">
        <f t="shared" si="24"/>
        <v/>
      </c>
      <c r="AP28" s="91" t="str">
        <f t="shared" si="20"/>
        <v/>
      </c>
    </row>
    <row r="29" spans="1:42" ht="14" customHeight="1">
      <c r="A29" s="66"/>
      <c r="B29" s="66"/>
      <c r="C29" s="129">
        <f t="shared" si="21"/>
        <v>43491</v>
      </c>
      <c r="D29" s="72" t="str">
        <f t="shared" si="5"/>
        <v>Na.</v>
      </c>
      <c r="E29" s="82"/>
      <c r="F29" s="82"/>
      <c r="G29" s="81" t="str">
        <f t="shared" si="6"/>
        <v/>
      </c>
      <c r="H29" s="44" t="str">
        <f t="shared" si="1"/>
        <v/>
      </c>
      <c r="I29" s="67"/>
      <c r="J29" s="66"/>
      <c r="K29" s="66"/>
      <c r="L29" s="78" t="str">
        <f t="shared" si="7"/>
        <v/>
      </c>
      <c r="M29" s="79" t="str">
        <f t="shared" si="8"/>
        <v/>
      </c>
      <c r="N29" s="79" t="str">
        <f t="shared" si="9"/>
        <v/>
      </c>
      <c r="O29" s="100" t="str">
        <f t="shared" si="10"/>
        <v/>
      </c>
      <c r="P29" s="73" t="s">
        <v>55</v>
      </c>
      <c r="Q29" s="70"/>
      <c r="R29" s="55"/>
      <c r="S29" s="55"/>
      <c r="T29" s="94" t="str">
        <f t="shared" si="11"/>
        <v/>
      </c>
      <c r="U29" s="94" t="str">
        <f t="shared" si="12"/>
        <v/>
      </c>
      <c r="V29" s="94"/>
      <c r="W29" s="95"/>
      <c r="X29" s="95"/>
      <c r="Y29" s="95"/>
      <c r="AA29" s="86">
        <f t="shared" si="23"/>
        <v>0</v>
      </c>
      <c r="AE29" s="76" t="str">
        <f t="shared" si="13"/>
        <v/>
      </c>
      <c r="AF29" s="76" t="str">
        <f t="shared" si="14"/>
        <v/>
      </c>
      <c r="AG29" s="77" t="str">
        <f t="shared" si="15"/>
        <v/>
      </c>
      <c r="AH29" s="77" t="str">
        <f t="shared" si="16"/>
        <v/>
      </c>
      <c r="AJ29" s="99" t="str">
        <f t="shared" si="2"/>
        <v/>
      </c>
      <c r="AK29" s="83" t="str">
        <f t="shared" si="17"/>
        <v/>
      </c>
      <c r="AL29" s="83" t="str">
        <f t="shared" si="18"/>
        <v/>
      </c>
      <c r="AM29" s="83" t="str">
        <f t="shared" si="19"/>
        <v/>
      </c>
      <c r="AN29" s="85" t="str">
        <f t="shared" si="22"/>
        <v/>
      </c>
      <c r="AO29" s="91" t="str">
        <f t="shared" si="24"/>
        <v/>
      </c>
      <c r="AP29" s="91" t="str">
        <f t="shared" si="20"/>
        <v/>
      </c>
    </row>
    <row r="30" spans="1:42" ht="14" customHeight="1">
      <c r="A30" s="66"/>
      <c r="B30" s="66"/>
      <c r="C30" s="129">
        <f t="shared" si="21"/>
        <v>43492</v>
      </c>
      <c r="D30" s="72" t="str">
        <f t="shared" si="5"/>
        <v>Na.</v>
      </c>
      <c r="E30" s="82"/>
      <c r="F30" s="82"/>
      <c r="G30" s="81" t="str">
        <f t="shared" si="6"/>
        <v/>
      </c>
      <c r="H30" s="44" t="str">
        <f t="shared" si="1"/>
        <v/>
      </c>
      <c r="I30" s="67"/>
      <c r="J30" s="66"/>
      <c r="K30" s="66"/>
      <c r="L30" s="78" t="str">
        <f t="shared" si="7"/>
        <v/>
      </c>
      <c r="M30" s="79" t="str">
        <f t="shared" si="8"/>
        <v/>
      </c>
      <c r="N30" s="79" t="str">
        <f t="shared" si="9"/>
        <v/>
      </c>
      <c r="O30" s="100" t="str">
        <f t="shared" si="10"/>
        <v/>
      </c>
      <c r="P30" s="73" t="s">
        <v>55</v>
      </c>
      <c r="Q30" s="70"/>
      <c r="R30" s="55"/>
      <c r="S30" s="55"/>
      <c r="T30" s="94" t="str">
        <f t="shared" si="11"/>
        <v/>
      </c>
      <c r="U30" s="94" t="str">
        <f t="shared" si="12"/>
        <v/>
      </c>
      <c r="V30" s="94"/>
      <c r="W30" s="95"/>
      <c r="X30" s="95"/>
      <c r="Y30" s="95"/>
      <c r="AA30" s="86">
        <f t="shared" si="23"/>
        <v>0</v>
      </c>
      <c r="AE30" s="76" t="str">
        <f t="shared" si="13"/>
        <v/>
      </c>
      <c r="AF30" s="76" t="str">
        <f t="shared" si="14"/>
        <v/>
      </c>
      <c r="AG30" s="77" t="str">
        <f t="shared" si="15"/>
        <v/>
      </c>
      <c r="AH30" s="77" t="str">
        <f t="shared" si="16"/>
        <v/>
      </c>
      <c r="AJ30" s="99" t="str">
        <f t="shared" si="2"/>
        <v/>
      </c>
      <c r="AK30" s="83" t="str">
        <f t="shared" si="17"/>
        <v/>
      </c>
      <c r="AL30" s="83" t="str">
        <f t="shared" si="18"/>
        <v/>
      </c>
      <c r="AM30" s="83" t="str">
        <f t="shared" si="19"/>
        <v/>
      </c>
      <c r="AN30" s="85" t="str">
        <f t="shared" si="22"/>
        <v/>
      </c>
      <c r="AO30" s="91" t="str">
        <f t="shared" si="24"/>
        <v/>
      </c>
      <c r="AP30" s="91" t="str">
        <f t="shared" si="20"/>
        <v/>
      </c>
    </row>
    <row r="31" spans="1:42" ht="14" customHeight="1">
      <c r="A31" s="66"/>
      <c r="B31" s="66"/>
      <c r="C31" s="129">
        <f t="shared" si="21"/>
        <v>43493</v>
      </c>
      <c r="D31" s="72" t="str">
        <f t="shared" si="5"/>
        <v/>
      </c>
      <c r="E31" s="82"/>
      <c r="F31" s="82"/>
      <c r="G31" s="81" t="str">
        <f t="shared" si="6"/>
        <v/>
      </c>
      <c r="H31" s="44" t="str">
        <f t="shared" si="1"/>
        <v/>
      </c>
      <c r="I31" s="67"/>
      <c r="J31" s="66"/>
      <c r="K31" s="66"/>
      <c r="L31" s="78" t="str">
        <f t="shared" si="7"/>
        <v/>
      </c>
      <c r="M31" s="79" t="str">
        <f t="shared" si="8"/>
        <v/>
      </c>
      <c r="N31" s="79" t="str">
        <f t="shared" si="9"/>
        <v/>
      </c>
      <c r="O31" s="100" t="str">
        <f t="shared" si="10"/>
        <v/>
      </c>
      <c r="P31" s="73"/>
      <c r="Q31" s="70"/>
      <c r="R31" s="55"/>
      <c r="S31" s="55"/>
      <c r="T31" s="94" t="str">
        <f t="shared" si="11"/>
        <v/>
      </c>
      <c r="U31" s="94" t="str">
        <f t="shared" si="12"/>
        <v/>
      </c>
      <c r="V31" s="94"/>
      <c r="W31" s="95"/>
      <c r="X31" s="95"/>
      <c r="Y31" s="95"/>
      <c r="AA31" s="86">
        <f t="shared" si="23"/>
        <v>0</v>
      </c>
      <c r="AE31" s="76" t="str">
        <f t="shared" si="13"/>
        <v/>
      </c>
      <c r="AF31" s="76" t="str">
        <f t="shared" si="14"/>
        <v/>
      </c>
      <c r="AG31" s="77" t="str">
        <f t="shared" si="15"/>
        <v/>
      </c>
      <c r="AH31" s="77" t="str">
        <f t="shared" si="16"/>
        <v/>
      </c>
      <c r="AJ31" s="99" t="str">
        <f t="shared" si="2"/>
        <v/>
      </c>
      <c r="AK31" s="83" t="str">
        <f t="shared" si="17"/>
        <v/>
      </c>
      <c r="AL31" s="83" t="str">
        <f t="shared" si="18"/>
        <v/>
      </c>
      <c r="AM31" s="83" t="str">
        <f t="shared" si="19"/>
        <v/>
      </c>
      <c r="AN31" s="85" t="str">
        <f t="shared" si="22"/>
        <v/>
      </c>
      <c r="AO31" s="91" t="str">
        <f t="shared" si="24"/>
        <v/>
      </c>
      <c r="AP31" s="91" t="str">
        <f t="shared" si="20"/>
        <v/>
      </c>
    </row>
    <row r="32" spans="1:42" ht="14" customHeight="1">
      <c r="A32" s="66"/>
      <c r="B32" s="66"/>
      <c r="C32" s="129">
        <f t="shared" si="21"/>
        <v>43494</v>
      </c>
      <c r="D32" s="72" t="str">
        <f t="shared" si="5"/>
        <v/>
      </c>
      <c r="E32" s="82"/>
      <c r="F32" s="82"/>
      <c r="G32" s="81" t="str">
        <f t="shared" si="6"/>
        <v/>
      </c>
      <c r="H32" s="44" t="str">
        <f t="shared" si="1"/>
        <v/>
      </c>
      <c r="I32" s="67"/>
      <c r="J32" s="66"/>
      <c r="K32" s="66"/>
      <c r="L32" s="78" t="str">
        <f t="shared" si="7"/>
        <v/>
      </c>
      <c r="M32" s="79" t="str">
        <f t="shared" si="8"/>
        <v/>
      </c>
      <c r="N32" s="79" t="str">
        <f t="shared" si="9"/>
        <v/>
      </c>
      <c r="O32" s="100" t="str">
        <f t="shared" si="10"/>
        <v/>
      </c>
      <c r="P32" s="73"/>
      <c r="Q32" s="70"/>
      <c r="R32" s="55"/>
      <c r="S32" s="55"/>
      <c r="T32" s="94" t="str">
        <f t="shared" si="11"/>
        <v/>
      </c>
      <c r="U32" s="94" t="str">
        <f t="shared" si="12"/>
        <v/>
      </c>
      <c r="V32" s="94"/>
      <c r="W32" s="95"/>
      <c r="X32" s="95"/>
      <c r="Y32" s="95"/>
      <c r="AA32" s="86">
        <f t="shared" si="23"/>
        <v>0</v>
      </c>
      <c r="AE32" s="76" t="str">
        <f t="shared" si="13"/>
        <v/>
      </c>
      <c r="AF32" s="76" t="str">
        <f t="shared" si="14"/>
        <v/>
      </c>
      <c r="AG32" s="77" t="str">
        <f t="shared" si="15"/>
        <v/>
      </c>
      <c r="AH32" s="77" t="str">
        <f t="shared" si="16"/>
        <v/>
      </c>
      <c r="AJ32" s="99" t="str">
        <f t="shared" si="2"/>
        <v/>
      </c>
      <c r="AK32" s="83" t="str">
        <f t="shared" si="17"/>
        <v/>
      </c>
      <c r="AL32" s="83" t="str">
        <f t="shared" si="18"/>
        <v/>
      </c>
      <c r="AM32" s="83" t="str">
        <f t="shared" si="19"/>
        <v/>
      </c>
      <c r="AN32" s="85" t="str">
        <f t="shared" si="22"/>
        <v/>
      </c>
      <c r="AO32" s="91" t="str">
        <f t="shared" si="24"/>
        <v/>
      </c>
      <c r="AP32" s="91" t="str">
        <f t="shared" si="20"/>
        <v/>
      </c>
    </row>
    <row r="33" spans="1:42" ht="14" customHeight="1">
      <c r="A33" s="66"/>
      <c r="B33" s="66"/>
      <c r="C33" s="129">
        <f t="shared" si="21"/>
        <v>43495</v>
      </c>
      <c r="D33" s="72" t="str">
        <f t="shared" si="5"/>
        <v/>
      </c>
      <c r="E33" s="82"/>
      <c r="F33" s="82"/>
      <c r="G33" s="81" t="str">
        <f t="shared" si="6"/>
        <v/>
      </c>
      <c r="H33" s="44" t="str">
        <f t="shared" si="1"/>
        <v/>
      </c>
      <c r="I33" s="67"/>
      <c r="J33" s="66"/>
      <c r="K33" s="66"/>
      <c r="L33" s="78" t="str">
        <f t="shared" si="7"/>
        <v/>
      </c>
      <c r="M33" s="79" t="str">
        <f t="shared" si="8"/>
        <v/>
      </c>
      <c r="N33" s="79" t="str">
        <f t="shared" si="9"/>
        <v/>
      </c>
      <c r="O33" s="100" t="str">
        <f t="shared" si="10"/>
        <v/>
      </c>
      <c r="P33" s="73"/>
      <c r="Q33" s="70"/>
      <c r="R33" s="55"/>
      <c r="S33" s="55"/>
      <c r="T33" s="94" t="str">
        <f t="shared" si="11"/>
        <v/>
      </c>
      <c r="U33" s="94" t="str">
        <f t="shared" si="12"/>
        <v/>
      </c>
      <c r="V33" s="94"/>
      <c r="W33" s="95"/>
      <c r="X33" s="95"/>
      <c r="Y33" s="95"/>
      <c r="AA33" s="86">
        <f t="shared" si="23"/>
        <v>0</v>
      </c>
      <c r="AE33" s="76" t="str">
        <f t="shared" si="13"/>
        <v/>
      </c>
      <c r="AF33" s="76" t="str">
        <f t="shared" si="14"/>
        <v/>
      </c>
      <c r="AG33" s="77" t="str">
        <f t="shared" si="15"/>
        <v/>
      </c>
      <c r="AH33" s="77" t="str">
        <f t="shared" si="16"/>
        <v/>
      </c>
      <c r="AJ33" s="99" t="str">
        <f t="shared" si="2"/>
        <v/>
      </c>
      <c r="AK33" s="83" t="str">
        <f t="shared" si="17"/>
        <v/>
      </c>
      <c r="AL33" s="83" t="str">
        <f t="shared" si="18"/>
        <v/>
      </c>
      <c r="AM33" s="83" t="str">
        <f t="shared" si="19"/>
        <v/>
      </c>
      <c r="AN33" s="85" t="str">
        <f t="shared" si="22"/>
        <v/>
      </c>
      <c r="AO33" s="91" t="str">
        <f t="shared" si="24"/>
        <v/>
      </c>
      <c r="AP33" s="91" t="str">
        <f t="shared" si="20"/>
        <v/>
      </c>
    </row>
    <row r="34" spans="1:42" ht="14" customHeight="1">
      <c r="A34" s="66"/>
      <c r="B34" s="66"/>
      <c r="C34" s="129">
        <f t="shared" si="21"/>
        <v>43496</v>
      </c>
      <c r="D34" s="72" t="str">
        <f t="shared" si="5"/>
        <v/>
      </c>
      <c r="E34" s="82"/>
      <c r="F34" s="82"/>
      <c r="G34" s="81" t="str">
        <f t="shared" si="6"/>
        <v/>
      </c>
      <c r="H34" s="44" t="str">
        <f t="shared" ref="H34" si="25">IF(G34="","",G34*24)</f>
        <v/>
      </c>
      <c r="I34" s="67"/>
      <c r="J34" s="66"/>
      <c r="K34" s="66"/>
      <c r="L34" s="78" t="str">
        <f t="shared" si="7"/>
        <v/>
      </c>
      <c r="M34" s="79" t="str">
        <f t="shared" si="8"/>
        <v/>
      </c>
      <c r="N34" s="79" t="str">
        <f t="shared" si="9"/>
        <v/>
      </c>
      <c r="O34" s="100" t="str">
        <f t="shared" si="10"/>
        <v/>
      </c>
      <c r="P34" s="73"/>
      <c r="Q34" s="71"/>
      <c r="R34" s="57"/>
      <c r="S34" s="92"/>
      <c r="T34" s="94" t="str">
        <f t="shared" si="11"/>
        <v/>
      </c>
      <c r="U34" s="94" t="str">
        <f t="shared" si="12"/>
        <v/>
      </c>
      <c r="V34" s="94"/>
      <c r="W34" s="95"/>
      <c r="X34" s="95"/>
      <c r="Y34" s="95"/>
      <c r="AA34" s="86">
        <f t="shared" si="23"/>
        <v>0</v>
      </c>
      <c r="AE34" s="76" t="str">
        <f t="shared" si="13"/>
        <v/>
      </c>
      <c r="AF34" s="76" t="str">
        <f t="shared" si="14"/>
        <v/>
      </c>
      <c r="AG34" s="77" t="str">
        <f t="shared" si="15"/>
        <v/>
      </c>
      <c r="AH34" s="77" t="str">
        <f t="shared" si="16"/>
        <v/>
      </c>
      <c r="AJ34" s="99" t="str">
        <f t="shared" si="2"/>
        <v/>
      </c>
      <c r="AK34" s="83" t="str">
        <f t="shared" si="17"/>
        <v/>
      </c>
      <c r="AL34" s="83" t="str">
        <f t="shared" si="18"/>
        <v/>
      </c>
      <c r="AM34" s="83" t="str">
        <f t="shared" si="19"/>
        <v/>
      </c>
      <c r="AN34" s="85" t="str">
        <f t="shared" si="22"/>
        <v/>
      </c>
      <c r="AO34" s="91" t="str">
        <f t="shared" si="24"/>
        <v/>
      </c>
      <c r="AP34" s="91" t="str">
        <f t="shared" si="20"/>
        <v/>
      </c>
    </row>
    <row r="35" spans="1:42" ht="14" customHeight="1">
      <c r="G35" s="45"/>
      <c r="H35" s="44"/>
      <c r="I35" s="51"/>
      <c r="O35" s="101"/>
    </row>
    <row r="36" spans="1:42" ht="14" customHeight="1">
      <c r="E36" s="121" t="s">
        <v>48</v>
      </c>
      <c r="F36" s="121"/>
      <c r="G36" s="80">
        <f>SUM(G4:G34)</f>
        <v>0.66666666666666652</v>
      </c>
      <c r="H36" s="47">
        <f>G36*24</f>
        <v>15.999999999999996</v>
      </c>
      <c r="I36" s="47"/>
      <c r="J36" s="45"/>
      <c r="K36" s="45"/>
      <c r="L36" s="45"/>
      <c r="M36" s="45"/>
      <c r="N36" s="45">
        <f>SUM(N4:N34)</f>
        <v>0.34</v>
      </c>
      <c r="O36" s="101"/>
    </row>
    <row r="38" spans="1:42">
      <c r="Q38" s="1" t="str">
        <f>D25&amp;" = "&amp;D29</f>
        <v>Fr. = Na.</v>
      </c>
    </row>
    <row r="39" spans="1:42">
      <c r="A39" s="1" t="s">
        <v>51</v>
      </c>
      <c r="C39" s="119"/>
      <c r="D39" s="119"/>
      <c r="E39" s="119" t="s">
        <v>2</v>
      </c>
      <c r="F39" s="119"/>
      <c r="H39" s="1" t="s">
        <v>64</v>
      </c>
      <c r="Q39" s="1" t="s">
        <v>89</v>
      </c>
    </row>
    <row r="40" spans="1:42">
      <c r="A40" s="1" t="s">
        <v>50</v>
      </c>
      <c r="C40" s="119"/>
      <c r="D40" s="119"/>
      <c r="E40" s="119" t="s">
        <v>65</v>
      </c>
      <c r="F40" s="119"/>
      <c r="H40" s="1" t="s">
        <v>7</v>
      </c>
      <c r="T40" s="85"/>
    </row>
    <row r="41" spans="1:42">
      <c r="A41" s="1" t="s">
        <v>61</v>
      </c>
      <c r="C41" s="119"/>
      <c r="D41" s="119"/>
      <c r="E41" s="119" t="s">
        <v>66</v>
      </c>
      <c r="F41" s="119"/>
      <c r="H41" s="1" t="s">
        <v>7</v>
      </c>
    </row>
    <row r="42" spans="1:42">
      <c r="A42" s="1" t="s">
        <v>62</v>
      </c>
      <c r="C42" s="119"/>
      <c r="D42" s="119"/>
      <c r="E42" s="119" t="s">
        <v>67</v>
      </c>
      <c r="F42" s="119"/>
      <c r="H42" s="1" t="s">
        <v>7</v>
      </c>
      <c r="T42" s="87"/>
      <c r="Y42" s="87"/>
      <c r="AA42" s="87"/>
      <c r="AC42" s="87"/>
      <c r="AE42" s="90"/>
    </row>
    <row r="43" spans="1:42">
      <c r="A43" s="1" t="s">
        <v>63</v>
      </c>
      <c r="C43" s="119"/>
      <c r="D43" s="119"/>
      <c r="E43" s="119" t="s">
        <v>68</v>
      </c>
      <c r="F43" s="119"/>
      <c r="H43" s="1" t="s">
        <v>7</v>
      </c>
      <c r="T43" s="85"/>
    </row>
    <row r="44" spans="1:42">
      <c r="A44" s="1" t="s">
        <v>49</v>
      </c>
      <c r="C44" s="119"/>
      <c r="D44" s="119"/>
      <c r="E44" s="119"/>
      <c r="F44" s="119"/>
    </row>
    <row r="45" spans="1:42">
      <c r="A45" s="1" t="s">
        <v>22</v>
      </c>
      <c r="C45" s="119"/>
      <c r="D45" s="119"/>
    </row>
  </sheetData>
  <sheetProtection selectLockedCells="1"/>
  <mergeCells count="21">
    <mergeCell ref="E2:F2"/>
    <mergeCell ref="E36:F36"/>
    <mergeCell ref="Z3:AA3"/>
    <mergeCell ref="Z5:AA5"/>
    <mergeCell ref="T1:Y1"/>
    <mergeCell ref="L1:N1"/>
    <mergeCell ref="Q2:S2"/>
    <mergeCell ref="C1:I1"/>
    <mergeCell ref="C44:D44"/>
    <mergeCell ref="C45:D45"/>
    <mergeCell ref="E39:F39"/>
    <mergeCell ref="E40:F40"/>
    <mergeCell ref="E41:F41"/>
    <mergeCell ref="E42:F42"/>
    <mergeCell ref="E43:F43"/>
    <mergeCell ref="E44:F44"/>
    <mergeCell ref="C39:D39"/>
    <mergeCell ref="C40:D40"/>
    <mergeCell ref="C41:D41"/>
    <mergeCell ref="C42:D42"/>
    <mergeCell ref="C43:D43"/>
  </mergeCells>
  <conditionalFormatting sqref="D4:D34">
    <cfRule type="containsText" dxfId="13" priority="11" operator="containsText" text="Na.">
      <formula>NOT(ISERROR(SEARCH("Na.",D4)))</formula>
    </cfRule>
    <cfRule type="containsText" dxfId="12" priority="12" operator="containsText" text="Mi.">
      <formula>NOT(ISERROR(SEARCH("Mi.",D4)))</formula>
    </cfRule>
    <cfRule type="containsText" dxfId="11" priority="13" operator="containsText" text="Fr.">
      <formula>NOT(ISERROR(SEARCH("Fr.",D4)))</formula>
    </cfRule>
  </conditionalFormatting>
  <conditionalFormatting sqref="C4:C34">
    <cfRule type="expression" dxfId="10" priority="3">
      <formula>WEEKDAY($C4)=7</formula>
    </cfRule>
    <cfRule type="expression" dxfId="9" priority="5">
      <formula>WEEKDAY($C4)=1</formula>
    </cfRule>
  </conditionalFormatting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3" enableFormatConditionsCalculation="0"/>
  <dimension ref="C1:M35"/>
  <sheetViews>
    <sheetView workbookViewId="0">
      <selection activeCell="K4" sqref="K4"/>
    </sheetView>
  </sheetViews>
  <sheetFormatPr baseColWidth="10" defaultRowHeight="15" x14ac:dyDescent="0"/>
  <cols>
    <col min="1" max="2" width="10.83203125" style="1"/>
    <col min="3" max="3" width="6.83203125" style="1" bestFit="1" customWidth="1"/>
    <col min="4" max="4" width="7.1640625" style="1" bestFit="1" customWidth="1"/>
    <col min="5" max="7" width="8.33203125" style="1" bestFit="1" customWidth="1"/>
    <col min="8" max="8" width="5.83203125" style="1" bestFit="1" customWidth="1"/>
    <col min="9" max="16384" width="10.83203125" style="1"/>
  </cols>
  <sheetData>
    <row r="1" spans="3:13">
      <c r="C1" s="49" t="s">
        <v>43</v>
      </c>
      <c r="D1" s="49" t="s">
        <v>44</v>
      </c>
      <c r="E1" s="120" t="s">
        <v>47</v>
      </c>
      <c r="F1" s="120"/>
      <c r="G1" s="49" t="s">
        <v>48</v>
      </c>
      <c r="H1" s="49" t="s">
        <v>7</v>
      </c>
    </row>
    <row r="2" spans="3:13">
      <c r="C2" s="49"/>
      <c r="D2" s="49"/>
      <c r="E2" s="1" t="s">
        <v>45</v>
      </c>
      <c r="F2" s="1" t="s">
        <v>46</v>
      </c>
    </row>
    <row r="3" spans="3:13">
      <c r="C3" s="48">
        <f>Übersicht!E16</f>
        <v>43497</v>
      </c>
      <c r="D3" s="42" t="str">
        <f t="shared" ref="D3:D31" si="0">CHOOSE(MOD(C3,10) +1,"Mi.","Na.","Na.","","","","","Fr.","Fr.","Mi.")</f>
        <v>Fr.</v>
      </c>
      <c r="E3" s="41">
        <v>0.25</v>
      </c>
      <c r="F3" s="41">
        <v>0.58333333333333337</v>
      </c>
      <c r="G3" s="43">
        <f>IF(E3="","",IF(E3&gt;F3,F3+1-E3,F3-E3))</f>
        <v>0.33333333333333337</v>
      </c>
      <c r="H3" s="44">
        <f t="shared" ref="H3:H33" si="1">IF(G3="","",G3*24)</f>
        <v>8</v>
      </c>
      <c r="K3" s="41"/>
    </row>
    <row r="4" spans="3:13">
      <c r="C4" s="48">
        <f>+C3+1</f>
        <v>43498</v>
      </c>
      <c r="D4" s="42" t="str">
        <f t="shared" si="0"/>
        <v>Fr.</v>
      </c>
      <c r="E4" s="41">
        <v>0.91666666666666663</v>
      </c>
      <c r="F4" s="41">
        <v>0.25</v>
      </c>
      <c r="G4" s="43">
        <f t="shared" ref="G4:G33" si="2">IF(E4="","",IF(E4&gt;F4,F4+1-E4,F4-E4))</f>
        <v>0.33333333333333337</v>
      </c>
      <c r="H4" s="44">
        <f t="shared" si="1"/>
        <v>8</v>
      </c>
    </row>
    <row r="5" spans="3:13">
      <c r="C5" s="48">
        <f t="shared" ref="C5:C30" si="3">+C4+1</f>
        <v>43499</v>
      </c>
      <c r="D5" s="42" t="str">
        <f t="shared" si="0"/>
        <v>Mi.</v>
      </c>
      <c r="E5" s="41">
        <v>0.91666666666666663</v>
      </c>
      <c r="F5" s="41">
        <v>0.25</v>
      </c>
      <c r="G5" s="43">
        <f t="shared" si="2"/>
        <v>0.33333333333333337</v>
      </c>
      <c r="H5" s="44">
        <f t="shared" si="1"/>
        <v>8</v>
      </c>
    </row>
    <row r="6" spans="3:13">
      <c r="C6" s="48">
        <f t="shared" si="3"/>
        <v>43500</v>
      </c>
      <c r="D6" s="42" t="str">
        <f t="shared" si="0"/>
        <v>Mi.</v>
      </c>
      <c r="E6" s="41"/>
      <c r="F6" s="41"/>
      <c r="G6" s="43" t="str">
        <f t="shared" si="2"/>
        <v/>
      </c>
      <c r="H6" s="44" t="str">
        <f>IF(G6="","",G6*24)</f>
        <v/>
      </c>
      <c r="M6" s="50"/>
    </row>
    <row r="7" spans="3:13">
      <c r="C7" s="48">
        <f t="shared" si="3"/>
        <v>43501</v>
      </c>
      <c r="D7" s="42" t="str">
        <f t="shared" si="0"/>
        <v>Na.</v>
      </c>
      <c r="E7" s="41"/>
      <c r="F7" s="41"/>
      <c r="G7" s="43" t="str">
        <f t="shared" si="2"/>
        <v/>
      </c>
      <c r="H7" s="44" t="str">
        <f t="shared" si="1"/>
        <v/>
      </c>
    </row>
    <row r="8" spans="3:13">
      <c r="C8" s="48">
        <f t="shared" si="3"/>
        <v>43502</v>
      </c>
      <c r="D8" s="42" t="str">
        <f t="shared" si="0"/>
        <v>Na.</v>
      </c>
      <c r="E8" s="41"/>
      <c r="F8" s="41"/>
      <c r="G8" s="43" t="str">
        <f t="shared" si="2"/>
        <v/>
      </c>
      <c r="H8" s="44" t="str">
        <f t="shared" si="1"/>
        <v/>
      </c>
    </row>
    <row r="9" spans="3:13">
      <c r="C9" s="48">
        <f t="shared" si="3"/>
        <v>43503</v>
      </c>
      <c r="D9" s="42" t="str">
        <f t="shared" si="0"/>
        <v/>
      </c>
      <c r="E9" s="41"/>
      <c r="F9" s="41"/>
      <c r="G9" s="43" t="str">
        <f t="shared" si="2"/>
        <v/>
      </c>
      <c r="H9" s="44" t="str">
        <f t="shared" si="1"/>
        <v/>
      </c>
    </row>
    <row r="10" spans="3:13">
      <c r="C10" s="48">
        <f t="shared" si="3"/>
        <v>43504</v>
      </c>
      <c r="D10" s="42" t="str">
        <f t="shared" si="0"/>
        <v/>
      </c>
      <c r="E10" s="41">
        <v>0.25</v>
      </c>
      <c r="F10" s="41">
        <v>0.58333333333333337</v>
      </c>
      <c r="G10" s="43">
        <f t="shared" si="2"/>
        <v>0.33333333333333337</v>
      </c>
      <c r="H10" s="44">
        <f t="shared" si="1"/>
        <v>8</v>
      </c>
    </row>
    <row r="11" spans="3:13">
      <c r="C11" s="48">
        <f t="shared" si="3"/>
        <v>43505</v>
      </c>
      <c r="D11" s="42" t="str">
        <f t="shared" si="0"/>
        <v/>
      </c>
      <c r="E11" s="41">
        <v>0.22916666666666666</v>
      </c>
      <c r="F11" s="41">
        <v>0.58333333333333337</v>
      </c>
      <c r="G11" s="43">
        <f t="shared" si="2"/>
        <v>0.35416666666666674</v>
      </c>
      <c r="H11" s="44">
        <f t="shared" si="1"/>
        <v>8.5000000000000018</v>
      </c>
    </row>
    <row r="12" spans="3:13">
      <c r="C12" s="48">
        <f t="shared" si="3"/>
        <v>43506</v>
      </c>
      <c r="D12" s="42" t="str">
        <f t="shared" si="0"/>
        <v/>
      </c>
      <c r="E12" s="41">
        <v>0.58333333333333337</v>
      </c>
      <c r="F12" s="41">
        <v>0.63611111111111118</v>
      </c>
      <c r="G12" s="43">
        <f t="shared" si="2"/>
        <v>5.2777777777777812E-2</v>
      </c>
      <c r="H12" s="44">
        <f t="shared" si="1"/>
        <v>1.2666666666666675</v>
      </c>
    </row>
    <row r="13" spans="3:13">
      <c r="C13" s="48">
        <f t="shared" si="3"/>
        <v>43507</v>
      </c>
      <c r="D13" s="42" t="str">
        <f t="shared" si="0"/>
        <v>Fr.</v>
      </c>
      <c r="E13" s="41"/>
      <c r="F13" s="41"/>
      <c r="G13" s="43" t="str">
        <f t="shared" si="2"/>
        <v/>
      </c>
      <c r="H13" s="44" t="str">
        <f t="shared" si="1"/>
        <v/>
      </c>
    </row>
    <row r="14" spans="3:13">
      <c r="C14" s="48">
        <f t="shared" si="3"/>
        <v>43508</v>
      </c>
      <c r="D14" s="42" t="str">
        <f t="shared" si="0"/>
        <v>Fr.</v>
      </c>
      <c r="E14" s="41">
        <v>0.875</v>
      </c>
      <c r="F14" s="41">
        <v>0.375</v>
      </c>
      <c r="G14" s="43">
        <f t="shared" si="2"/>
        <v>0.5</v>
      </c>
      <c r="H14" s="44">
        <f t="shared" si="1"/>
        <v>12</v>
      </c>
    </row>
    <row r="15" spans="3:13">
      <c r="C15" s="48">
        <f t="shared" si="3"/>
        <v>43509</v>
      </c>
      <c r="D15" s="42" t="str">
        <f t="shared" si="0"/>
        <v>Mi.</v>
      </c>
      <c r="E15" s="41"/>
      <c r="F15" s="41"/>
      <c r="G15" s="43" t="str">
        <f t="shared" si="2"/>
        <v/>
      </c>
      <c r="H15" s="44" t="str">
        <f t="shared" si="1"/>
        <v/>
      </c>
    </row>
    <row r="16" spans="3:13">
      <c r="C16" s="48">
        <f t="shared" si="3"/>
        <v>43510</v>
      </c>
      <c r="D16" s="42" t="str">
        <f t="shared" si="0"/>
        <v>Mi.</v>
      </c>
      <c r="E16" s="41"/>
      <c r="F16" s="41"/>
      <c r="G16" s="43" t="str">
        <f t="shared" si="2"/>
        <v/>
      </c>
      <c r="H16" s="44" t="str">
        <f t="shared" si="1"/>
        <v/>
      </c>
    </row>
    <row r="17" spans="3:8">
      <c r="C17" s="48">
        <f t="shared" si="3"/>
        <v>43511</v>
      </c>
      <c r="D17" s="42" t="str">
        <f t="shared" si="0"/>
        <v>Na.</v>
      </c>
      <c r="E17" s="41"/>
      <c r="F17" s="41"/>
      <c r="G17" s="43" t="str">
        <f t="shared" si="2"/>
        <v/>
      </c>
      <c r="H17" s="44" t="str">
        <f t="shared" si="1"/>
        <v/>
      </c>
    </row>
    <row r="18" spans="3:8">
      <c r="C18" s="48">
        <f t="shared" si="3"/>
        <v>43512</v>
      </c>
      <c r="D18" s="42" t="str">
        <f t="shared" si="0"/>
        <v>Na.</v>
      </c>
      <c r="E18" s="41"/>
      <c r="F18" s="41"/>
      <c r="G18" s="43" t="str">
        <f t="shared" si="2"/>
        <v/>
      </c>
      <c r="H18" s="44" t="str">
        <f t="shared" si="1"/>
        <v/>
      </c>
    </row>
    <row r="19" spans="3:8">
      <c r="C19" s="48">
        <f t="shared" si="3"/>
        <v>43513</v>
      </c>
      <c r="D19" s="42" t="str">
        <f t="shared" si="0"/>
        <v/>
      </c>
      <c r="E19" s="41"/>
      <c r="F19" s="41"/>
      <c r="G19" s="43" t="str">
        <f t="shared" si="2"/>
        <v/>
      </c>
      <c r="H19" s="44" t="str">
        <f t="shared" si="1"/>
        <v/>
      </c>
    </row>
    <row r="20" spans="3:8">
      <c r="C20" s="48">
        <f t="shared" si="3"/>
        <v>43514</v>
      </c>
      <c r="D20" s="42" t="str">
        <f t="shared" si="0"/>
        <v/>
      </c>
      <c r="E20" s="41">
        <v>0.20833333333333334</v>
      </c>
      <c r="F20" s="41">
        <v>0.58333333333333337</v>
      </c>
      <c r="G20" s="43">
        <f t="shared" si="2"/>
        <v>0.375</v>
      </c>
      <c r="H20" s="44">
        <f t="shared" si="1"/>
        <v>9</v>
      </c>
    </row>
    <row r="21" spans="3:8">
      <c r="C21" s="48">
        <f t="shared" si="3"/>
        <v>43515</v>
      </c>
      <c r="D21" s="42" t="str">
        <f t="shared" si="0"/>
        <v/>
      </c>
      <c r="E21" s="41"/>
      <c r="F21" s="41"/>
      <c r="G21" s="43" t="str">
        <f t="shared" si="2"/>
        <v/>
      </c>
      <c r="H21" s="44" t="str">
        <f t="shared" si="1"/>
        <v/>
      </c>
    </row>
    <row r="22" spans="3:8">
      <c r="C22" s="48">
        <f t="shared" si="3"/>
        <v>43516</v>
      </c>
      <c r="D22" s="42" t="str">
        <f t="shared" si="0"/>
        <v/>
      </c>
      <c r="E22" s="41"/>
      <c r="F22" s="41"/>
      <c r="G22" s="43" t="str">
        <f t="shared" si="2"/>
        <v/>
      </c>
      <c r="H22" s="44" t="str">
        <f t="shared" si="1"/>
        <v/>
      </c>
    </row>
    <row r="23" spans="3:8">
      <c r="C23" s="48">
        <f t="shared" si="3"/>
        <v>43517</v>
      </c>
      <c r="D23" s="42" t="str">
        <f t="shared" si="0"/>
        <v>Fr.</v>
      </c>
      <c r="E23" s="41"/>
      <c r="F23" s="41"/>
      <c r="G23" s="43" t="str">
        <f t="shared" si="2"/>
        <v/>
      </c>
      <c r="H23" s="44" t="str">
        <f t="shared" si="1"/>
        <v/>
      </c>
    </row>
    <row r="24" spans="3:8">
      <c r="C24" s="48">
        <f t="shared" si="3"/>
        <v>43518</v>
      </c>
      <c r="D24" s="42" t="str">
        <f t="shared" si="0"/>
        <v>Fr.</v>
      </c>
      <c r="E24" s="41"/>
      <c r="F24" s="41"/>
      <c r="G24" s="43" t="str">
        <f t="shared" si="2"/>
        <v/>
      </c>
      <c r="H24" s="44" t="str">
        <f t="shared" si="1"/>
        <v/>
      </c>
    </row>
    <row r="25" spans="3:8">
      <c r="C25" s="48">
        <f t="shared" si="3"/>
        <v>43519</v>
      </c>
      <c r="D25" s="42" t="str">
        <f t="shared" si="0"/>
        <v>Mi.</v>
      </c>
      <c r="E25" s="41"/>
      <c r="F25" s="41"/>
      <c r="G25" s="43" t="str">
        <f t="shared" si="2"/>
        <v/>
      </c>
      <c r="H25" s="44" t="str">
        <f t="shared" si="1"/>
        <v/>
      </c>
    </row>
    <row r="26" spans="3:8">
      <c r="C26" s="48">
        <f t="shared" si="3"/>
        <v>43520</v>
      </c>
      <c r="D26" s="42" t="str">
        <f t="shared" si="0"/>
        <v>Mi.</v>
      </c>
      <c r="E26" s="41"/>
      <c r="F26" s="41"/>
      <c r="G26" s="43" t="str">
        <f t="shared" si="2"/>
        <v/>
      </c>
      <c r="H26" s="44" t="str">
        <f t="shared" si="1"/>
        <v/>
      </c>
    </row>
    <row r="27" spans="3:8">
      <c r="C27" s="48">
        <f t="shared" si="3"/>
        <v>43521</v>
      </c>
      <c r="D27" s="42" t="str">
        <f t="shared" si="0"/>
        <v>Na.</v>
      </c>
      <c r="E27" s="41"/>
      <c r="F27" s="41"/>
      <c r="G27" s="43" t="str">
        <f t="shared" si="2"/>
        <v/>
      </c>
      <c r="H27" s="44" t="str">
        <f t="shared" si="1"/>
        <v/>
      </c>
    </row>
    <row r="28" spans="3:8">
      <c r="C28" s="48">
        <f t="shared" si="3"/>
        <v>43522</v>
      </c>
      <c r="D28" s="42" t="str">
        <f t="shared" si="0"/>
        <v>Na.</v>
      </c>
      <c r="E28" s="41"/>
      <c r="F28" s="41"/>
      <c r="G28" s="43" t="str">
        <f t="shared" si="2"/>
        <v/>
      </c>
      <c r="H28" s="44" t="str">
        <f t="shared" si="1"/>
        <v/>
      </c>
    </row>
    <row r="29" spans="3:8">
      <c r="C29" s="48">
        <f t="shared" si="3"/>
        <v>43523</v>
      </c>
      <c r="D29" s="42" t="str">
        <f t="shared" si="0"/>
        <v/>
      </c>
      <c r="E29" s="41"/>
      <c r="F29" s="41"/>
      <c r="G29" s="43" t="str">
        <f t="shared" si="2"/>
        <v/>
      </c>
      <c r="H29" s="44" t="str">
        <f t="shared" si="1"/>
        <v/>
      </c>
    </row>
    <row r="30" spans="3:8">
      <c r="C30" s="48">
        <f t="shared" si="3"/>
        <v>43524</v>
      </c>
      <c r="D30" s="42" t="str">
        <f t="shared" si="0"/>
        <v/>
      </c>
      <c r="E30" s="41"/>
      <c r="F30" s="41"/>
      <c r="G30" s="43" t="str">
        <f t="shared" si="2"/>
        <v/>
      </c>
      <c r="H30" s="44" t="str">
        <f t="shared" si="1"/>
        <v/>
      </c>
    </row>
    <row r="31" spans="3:8">
      <c r="C31" s="48" t="str">
        <f>IF(MONTH(C30)=MONTH(C30+1),C30+1,"")</f>
        <v/>
      </c>
      <c r="D31" s="42" t="e">
        <f t="shared" si="0"/>
        <v>#VALUE!</v>
      </c>
      <c r="E31" s="41"/>
      <c r="F31" s="41"/>
      <c r="G31" s="43" t="str">
        <f t="shared" si="2"/>
        <v/>
      </c>
      <c r="H31" s="44" t="str">
        <f t="shared" si="1"/>
        <v/>
      </c>
    </row>
    <row r="32" spans="3:8">
      <c r="C32" s="48"/>
      <c r="D32" s="42"/>
      <c r="E32" s="41"/>
      <c r="F32" s="41"/>
      <c r="G32" s="43" t="str">
        <f t="shared" si="2"/>
        <v/>
      </c>
      <c r="H32" s="44" t="str">
        <f t="shared" si="1"/>
        <v/>
      </c>
    </row>
    <row r="33" spans="3:8">
      <c r="C33" s="48"/>
      <c r="D33" s="42"/>
      <c r="E33" s="41"/>
      <c r="F33" s="41"/>
      <c r="G33" s="43" t="str">
        <f t="shared" si="2"/>
        <v/>
      </c>
      <c r="H33" s="44" t="str">
        <f t="shared" si="1"/>
        <v/>
      </c>
    </row>
    <row r="34" spans="3:8">
      <c r="G34" s="45"/>
      <c r="H34" s="44"/>
    </row>
    <row r="35" spans="3:8">
      <c r="E35" s="120" t="s">
        <v>48</v>
      </c>
      <c r="F35" s="120"/>
      <c r="G35" s="46">
        <f>SUM(G3:G33)</f>
        <v>2.615277777777778</v>
      </c>
      <c r="H35" s="47">
        <f>G35*24</f>
        <v>62.766666666666673</v>
      </c>
    </row>
  </sheetData>
  <mergeCells count="2">
    <mergeCell ref="E1:F1"/>
    <mergeCell ref="E35:F35"/>
  </mergeCells>
  <conditionalFormatting sqref="D3:D33">
    <cfRule type="containsText" dxfId="8" priority="7" operator="containsText" text="Na.">
      <formula>NOT(ISERROR(SEARCH("Na.",D3)))</formula>
    </cfRule>
    <cfRule type="containsText" dxfId="7" priority="8" operator="containsText" text="Mi.">
      <formula>NOT(ISERROR(SEARCH("Mi.",D3)))</formula>
    </cfRule>
    <cfRule type="containsText" dxfId="6" priority="9" operator="containsText" text="Fr.">
      <formula>NOT(ISERROR(SEARCH("Fr.",D3)))</formula>
    </cfRule>
  </conditionalFormatting>
  <conditionalFormatting sqref="D3:D33">
    <cfRule type="containsText" dxfId="5" priority="6" operator="containsText" text="So">
      <formula>NOT(ISERROR(SEARCH("So",D3)))</formula>
    </cfRule>
  </conditionalFormatting>
  <conditionalFormatting sqref="D3:D33">
    <cfRule type="containsText" dxfId="4" priority="3" operator="containsText" text="Na.">
      <formula>NOT(ISERROR(SEARCH("Na.",D3)))</formula>
    </cfRule>
    <cfRule type="containsText" dxfId="3" priority="4" operator="containsText" text="Mi.">
      <formula>NOT(ISERROR(SEARCH("Mi.",D3)))</formula>
    </cfRule>
    <cfRule type="containsText" dxfId="2" priority="5" operator="containsText" text="Fr.">
      <formula>NOT(ISERROR(SEARCH("Fr.",D3)))</formula>
    </cfRule>
  </conditionalFormatting>
  <conditionalFormatting sqref="C3:C33">
    <cfRule type="expression" dxfId="1" priority="1">
      <formula>WEEKDAY(C3,1)&gt;6</formula>
    </cfRule>
    <cfRule type="expression" dxfId="0" priority="2">
      <formula>WEEKDAY(C3,2)&gt;6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Jan.</vt:lpstr>
      <vt:lpstr>Blatt1</vt:lpstr>
    </vt:vector>
  </TitlesOfParts>
  <Company>Aurubis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Rifling</dc:creator>
  <cp:lastModifiedBy>Alexander</cp:lastModifiedBy>
  <dcterms:created xsi:type="dcterms:W3CDTF">2013-10-16T17:47:05Z</dcterms:created>
  <dcterms:modified xsi:type="dcterms:W3CDTF">2014-07-21T12:53:52Z</dcterms:modified>
</cp:coreProperties>
</file>