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5450" windowHeight="9840" tabRatio="848"/>
  </bookViews>
  <sheets>
    <sheet name="Левый берег" sheetId="16" r:id="rId1"/>
    <sheet name="Файл загрузки" sheetId="18" r:id="rId2"/>
  </sheets>
  <definedNames>
    <definedName name="_xlnm._FilterDatabase" localSheetId="1" hidden="1">'Файл загрузки'!$E$1:$G$100</definedName>
  </definedNames>
  <calcPr calcId="125725"/>
</workbook>
</file>

<file path=xl/calcChain.xml><?xml version="1.0" encoding="utf-8"?>
<calcChain xmlns="http://schemas.openxmlformats.org/spreadsheetml/2006/main">
  <c r="J42" i="16"/>
  <c r="J43"/>
  <c r="J30"/>
  <c r="J31"/>
  <c r="J18"/>
  <c r="J19"/>
  <c r="E100" i="18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G43" i="16"/>
  <c r="G44"/>
  <c r="G32"/>
  <c r="G31"/>
  <c r="G19"/>
  <c r="AV19" s="1"/>
  <c r="G20"/>
  <c r="G9"/>
  <c r="AV20"/>
  <c r="AT19"/>
  <c r="AU19" s="1"/>
  <c r="AT20"/>
  <c r="AU20" s="1"/>
  <c r="AS21"/>
  <c r="AT51" s="1"/>
  <c r="AT14"/>
  <c r="AU14" s="1"/>
  <c r="AT15"/>
  <c r="AU15"/>
  <c r="AT16"/>
  <c r="AU16" s="1"/>
  <c r="AT17"/>
  <c r="AU17" s="1"/>
  <c r="AT18"/>
  <c r="AU18" s="1"/>
  <c r="AT26"/>
  <c r="AU26" s="1"/>
  <c r="AT27"/>
  <c r="AU27" s="1"/>
  <c r="AT28"/>
  <c r="AU28" s="1"/>
  <c r="AT29"/>
  <c r="AU29"/>
  <c r="AT30"/>
  <c r="AU30" s="1"/>
  <c r="AS33"/>
  <c r="AT38"/>
  <c r="AU38" s="1"/>
  <c r="AU45" s="1"/>
  <c r="AT39"/>
  <c r="AU39"/>
  <c r="AT40"/>
  <c r="AU40" s="1"/>
  <c r="AT41"/>
  <c r="AU41"/>
  <c r="AT42"/>
  <c r="AU42" s="1"/>
  <c r="AS45"/>
  <c r="AT45"/>
  <c r="AT52"/>
  <c r="AT53"/>
  <c r="G8"/>
  <c r="G3"/>
  <c r="E14" s="1"/>
  <c r="G14" s="1"/>
  <c r="E38"/>
  <c r="G38" s="1"/>
  <c r="G4"/>
  <c r="E39" s="1"/>
  <c r="G39" s="1"/>
  <c r="AJ39" s="1"/>
  <c r="G5"/>
  <c r="E40" s="1"/>
  <c r="G40" s="1"/>
  <c r="G6"/>
  <c r="E41" s="1"/>
  <c r="G41" s="1"/>
  <c r="P41" s="1"/>
  <c r="S41" s="1"/>
  <c r="E15"/>
  <c r="G15" s="1"/>
  <c r="AB15" s="1"/>
  <c r="G7"/>
  <c r="E18" s="1"/>
  <c r="AP38"/>
  <c r="AQ38" s="1"/>
  <c r="AP39"/>
  <c r="AQ39"/>
  <c r="AP40"/>
  <c r="AQ40" s="1"/>
  <c r="AP41"/>
  <c r="AP42"/>
  <c r="AQ42" s="1"/>
  <c r="E42"/>
  <c r="G42" s="1"/>
  <c r="AO45"/>
  <c r="AP26"/>
  <c r="AQ26"/>
  <c r="AP27"/>
  <c r="AQ27" s="1"/>
  <c r="AP28"/>
  <c r="AQ28" s="1"/>
  <c r="AP29"/>
  <c r="AP30"/>
  <c r="AQ30" s="1"/>
  <c r="AO33"/>
  <c r="AP14"/>
  <c r="AQ14"/>
  <c r="AP15"/>
  <c r="AP16"/>
  <c r="AQ16" s="1"/>
  <c r="AP17"/>
  <c r="AQ17" s="1"/>
  <c r="AP18"/>
  <c r="AQ18"/>
  <c r="AO21"/>
  <c r="AL38"/>
  <c r="AM38"/>
  <c r="AL39"/>
  <c r="AL40"/>
  <c r="AM40" s="1"/>
  <c r="AL41"/>
  <c r="AM41"/>
  <c r="AL42"/>
  <c r="AM42" s="1"/>
  <c r="AK45"/>
  <c r="AL53"/>
  <c r="AL26"/>
  <c r="AM26" s="1"/>
  <c r="AL27"/>
  <c r="AL33" s="1"/>
  <c r="AL28"/>
  <c r="AM28" s="1"/>
  <c r="AL29"/>
  <c r="AM29" s="1"/>
  <c r="AL30"/>
  <c r="AM30" s="1"/>
  <c r="AK33"/>
  <c r="AL14"/>
  <c r="AM14" s="1"/>
  <c r="AM21" s="1"/>
  <c r="AL15"/>
  <c r="AM15" s="1"/>
  <c r="AL16"/>
  <c r="AM16"/>
  <c r="AL17"/>
  <c r="AM17" s="1"/>
  <c r="AL18"/>
  <c r="AM18" s="1"/>
  <c r="AK21"/>
  <c r="AL51" s="1"/>
  <c r="AH38"/>
  <c r="AI38"/>
  <c r="AH39"/>
  <c r="AI39" s="1"/>
  <c r="AH40"/>
  <c r="AI40"/>
  <c r="AH41"/>
  <c r="AH42"/>
  <c r="AI42"/>
  <c r="AG45"/>
  <c r="AH26"/>
  <c r="AI26" s="1"/>
  <c r="AH27"/>
  <c r="AI27"/>
  <c r="AH28"/>
  <c r="AI28" s="1"/>
  <c r="AH29"/>
  <c r="AI29" s="1"/>
  <c r="AH30"/>
  <c r="AI30" s="1"/>
  <c r="AG33"/>
  <c r="AH14"/>
  <c r="AI14" s="1"/>
  <c r="AH15"/>
  <c r="AI15"/>
  <c r="AH16"/>
  <c r="AI16" s="1"/>
  <c r="AH17"/>
  <c r="AI17" s="1"/>
  <c r="AH18"/>
  <c r="AI18" s="1"/>
  <c r="AG21"/>
  <c r="AH51"/>
  <c r="AD38"/>
  <c r="AE38" s="1"/>
  <c r="AD39"/>
  <c r="AE39"/>
  <c r="AD40"/>
  <c r="AE40" s="1"/>
  <c r="AD41"/>
  <c r="AD42"/>
  <c r="AE42"/>
  <c r="AC45"/>
  <c r="Z38"/>
  <c r="AA38"/>
  <c r="Z39"/>
  <c r="AA39" s="1"/>
  <c r="Z40"/>
  <c r="AA40"/>
  <c r="Z41"/>
  <c r="AA41" s="1"/>
  <c r="Y45"/>
  <c r="AD26"/>
  <c r="AE26" s="1"/>
  <c r="AD27"/>
  <c r="AE27" s="1"/>
  <c r="AD28"/>
  <c r="AE28"/>
  <c r="AD29"/>
  <c r="AE29" s="1"/>
  <c r="AD30"/>
  <c r="AE30" s="1"/>
  <c r="AC33"/>
  <c r="AD52" s="1"/>
  <c r="AD14"/>
  <c r="AE14"/>
  <c r="AD15"/>
  <c r="AE15" s="1"/>
  <c r="AD16"/>
  <c r="AD21" s="1"/>
  <c r="AD17"/>
  <c r="AE17" s="1"/>
  <c r="AD18"/>
  <c r="AE18"/>
  <c r="AC21"/>
  <c r="AD51" s="1"/>
  <c r="Y33"/>
  <c r="Z27"/>
  <c r="AA27"/>
  <c r="Z28"/>
  <c r="AA28" s="1"/>
  <c r="Z29"/>
  <c r="AA29" s="1"/>
  <c r="Z30"/>
  <c r="AA30" s="1"/>
  <c r="Z26"/>
  <c r="AA26"/>
  <c r="AA33" s="1"/>
  <c r="V39"/>
  <c r="W39" s="1"/>
  <c r="V40"/>
  <c r="V41"/>
  <c r="W41"/>
  <c r="V38"/>
  <c r="W38" s="1"/>
  <c r="V27"/>
  <c r="W27" s="1"/>
  <c r="V28"/>
  <c r="W28" s="1"/>
  <c r="V29"/>
  <c r="W29"/>
  <c r="V30"/>
  <c r="W30" s="1"/>
  <c r="V26"/>
  <c r="W26" s="1"/>
  <c r="W33" s="1"/>
  <c r="Z14"/>
  <c r="AA14" s="1"/>
  <c r="Z15"/>
  <c r="AA15"/>
  <c r="Z16"/>
  <c r="AA16" s="1"/>
  <c r="Z17"/>
  <c r="AA17" s="1"/>
  <c r="Z18"/>
  <c r="AA18" s="1"/>
  <c r="Y21"/>
  <c r="D29"/>
  <c r="D30"/>
  <c r="V15"/>
  <c r="W15" s="1"/>
  <c r="V16"/>
  <c r="W16" s="1"/>
  <c r="V17"/>
  <c r="W17" s="1"/>
  <c r="V18"/>
  <c r="W18"/>
  <c r="V14"/>
  <c r="U33"/>
  <c r="Q21"/>
  <c r="U21"/>
  <c r="R45"/>
  <c r="Q45"/>
  <c r="N45"/>
  <c r="M45"/>
  <c r="I45"/>
  <c r="H45"/>
  <c r="O41"/>
  <c r="D41"/>
  <c r="C41"/>
  <c r="O40"/>
  <c r="D40"/>
  <c r="C40"/>
  <c r="S39"/>
  <c r="O39"/>
  <c r="D39"/>
  <c r="C39"/>
  <c r="O38"/>
  <c r="D38"/>
  <c r="C38"/>
  <c r="R33"/>
  <c r="Q33"/>
  <c r="N33"/>
  <c r="M33"/>
  <c r="I33"/>
  <c r="H33"/>
  <c r="O29"/>
  <c r="C29"/>
  <c r="O28"/>
  <c r="D28"/>
  <c r="C28"/>
  <c r="O27"/>
  <c r="D27"/>
  <c r="C27"/>
  <c r="O26"/>
  <c r="O33" s="1"/>
  <c r="D26"/>
  <c r="C26"/>
  <c r="N21"/>
  <c r="M21"/>
  <c r="I21"/>
  <c r="H21"/>
  <c r="C20"/>
  <c r="J44" s="1"/>
  <c r="O17"/>
  <c r="C17"/>
  <c r="J41" s="1"/>
  <c r="K41" s="1"/>
  <c r="O16"/>
  <c r="C16"/>
  <c r="J40" s="1"/>
  <c r="K40" s="1"/>
  <c r="O15"/>
  <c r="C15"/>
  <c r="J39" s="1"/>
  <c r="K39" s="1"/>
  <c r="O14"/>
  <c r="D14"/>
  <c r="C14"/>
  <c r="J38" s="1"/>
  <c r="K38" s="1"/>
  <c r="R21"/>
  <c r="W40"/>
  <c r="AN39"/>
  <c r="AH33"/>
  <c r="AE41"/>
  <c r="AE45" s="1"/>
  <c r="AD53"/>
  <c r="X41"/>
  <c r="AN40"/>
  <c r="AF40"/>
  <c r="L40"/>
  <c r="X40"/>
  <c r="AJ40"/>
  <c r="AF41"/>
  <c r="Z45"/>
  <c r="V45"/>
  <c r="AD33"/>
  <c r="AH53"/>
  <c r="D21"/>
  <c r="AI41"/>
  <c r="AI45"/>
  <c r="AH45"/>
  <c r="AH52"/>
  <c r="L41"/>
  <c r="W14"/>
  <c r="V21"/>
  <c r="AM27"/>
  <c r="O45"/>
  <c r="AL52"/>
  <c r="AM39"/>
  <c r="AM45" s="1"/>
  <c r="AL45"/>
  <c r="P15"/>
  <c r="S15" s="1"/>
  <c r="AF15"/>
  <c r="AN15"/>
  <c r="AP53"/>
  <c r="AQ41"/>
  <c r="AP45"/>
  <c r="AQ15"/>
  <c r="AQ29"/>
  <c r="AP51"/>
  <c r="AP52"/>
  <c r="AJ14" l="1"/>
  <c r="T14"/>
  <c r="AV42"/>
  <c r="AB42"/>
  <c r="AN42"/>
  <c r="AF42"/>
  <c r="AJ42"/>
  <c r="AV38"/>
  <c r="X38"/>
  <c r="AN38"/>
  <c r="AB38"/>
  <c r="P38"/>
  <c r="S38" s="1"/>
  <c r="G45"/>
  <c r="AF38"/>
  <c r="AJ38"/>
  <c r="L38"/>
  <c r="T38"/>
  <c r="G18"/>
  <c r="E30"/>
  <c r="G30" s="1"/>
  <c r="AI21"/>
  <c r="AQ33"/>
  <c r="AQ21"/>
  <c r="AU21"/>
  <c r="V33"/>
  <c r="AL21"/>
  <c r="D45"/>
  <c r="AA21"/>
  <c r="AI33"/>
  <c r="AP33"/>
  <c r="AP21"/>
  <c r="X15"/>
  <c r="AJ15"/>
  <c r="W21"/>
  <c r="T41"/>
  <c r="AF39"/>
  <c r="AE16"/>
  <c r="AE21" s="1"/>
  <c r="E27"/>
  <c r="G27" s="1"/>
  <c r="AV27" s="1"/>
  <c r="AU33"/>
  <c r="J20"/>
  <c r="J27"/>
  <c r="K27" s="1"/>
  <c r="J14"/>
  <c r="K14" s="1"/>
  <c r="J15"/>
  <c r="K15" s="1"/>
  <c r="J32"/>
  <c r="J28"/>
  <c r="K28" s="1"/>
  <c r="T15"/>
  <c r="AH21"/>
  <c r="Z33"/>
  <c r="J16"/>
  <c r="K16" s="1"/>
  <c r="J26"/>
  <c r="J29"/>
  <c r="K29" s="1"/>
  <c r="J17"/>
  <c r="K17" s="1"/>
  <c r="J45"/>
  <c r="K45"/>
  <c r="AV30"/>
  <c r="AF30"/>
  <c r="AN30"/>
  <c r="AB30"/>
  <c r="X30"/>
  <c r="AR30"/>
  <c r="AJ30"/>
  <c r="AR45"/>
  <c r="D33"/>
  <c r="T45"/>
  <c r="AV41"/>
  <c r="AB41"/>
  <c r="AN41"/>
  <c r="AJ41"/>
  <c r="AR41"/>
  <c r="AE33"/>
  <c r="AJ27"/>
  <c r="AV40"/>
  <c r="T40"/>
  <c r="P40"/>
  <c r="S40" s="1"/>
  <c r="S45" s="1"/>
  <c r="AB40"/>
  <c r="AR40"/>
  <c r="AV18"/>
  <c r="AB18"/>
  <c r="AQ45"/>
  <c r="AV15"/>
  <c r="AR15"/>
  <c r="L15"/>
  <c r="AV39"/>
  <c r="X39"/>
  <c r="AB39"/>
  <c r="AR39"/>
  <c r="AV45"/>
  <c r="AR18"/>
  <c r="AB45"/>
  <c r="AM33"/>
  <c r="AN14"/>
  <c r="AV14"/>
  <c r="O21"/>
  <c r="AT33"/>
  <c r="Z21"/>
  <c r="AD45"/>
  <c r="AR38"/>
  <c r="E17"/>
  <c r="E21" s="1"/>
  <c r="E16"/>
  <c r="AR42"/>
  <c r="E26"/>
  <c r="G26" s="1"/>
  <c r="L14"/>
  <c r="AF14"/>
  <c r="AB14"/>
  <c r="X14"/>
  <c r="AR14"/>
  <c r="P14"/>
  <c r="S14" s="1"/>
  <c r="AW19"/>
  <c r="AZ19" s="1"/>
  <c r="AW30"/>
  <c r="AX30" s="1"/>
  <c r="AY30" s="1"/>
  <c r="AW17"/>
  <c r="AW32"/>
  <c r="AZ32" s="1"/>
  <c r="AW42"/>
  <c r="AX42" s="1"/>
  <c r="AY42" s="1"/>
  <c r="AW41"/>
  <c r="AX41" s="1"/>
  <c r="AW31"/>
  <c r="AZ31" s="1"/>
  <c r="AW15"/>
  <c r="AX15" s="1"/>
  <c r="AY15" s="1"/>
  <c r="AW40"/>
  <c r="AZ40" s="1"/>
  <c r="AW44"/>
  <c r="AW28"/>
  <c r="AW14"/>
  <c r="AZ14" s="1"/>
  <c r="AW18"/>
  <c r="AZ18" s="1"/>
  <c r="AW39"/>
  <c r="AZ39" s="1"/>
  <c r="AW43"/>
  <c r="AX43" s="1"/>
  <c r="AY43" s="1"/>
  <c r="AW26"/>
  <c r="AX26" s="1"/>
  <c r="AY26" s="1"/>
  <c r="AW16"/>
  <c r="AW20"/>
  <c r="AX20" s="1"/>
  <c r="AY20" s="1"/>
  <c r="AW29"/>
  <c r="AX29" s="1"/>
  <c r="AW27"/>
  <c r="AW38"/>
  <c r="AX38" s="1"/>
  <c r="AX19"/>
  <c r="AY19" s="1"/>
  <c r="AX17"/>
  <c r="AY17" s="1"/>
  <c r="AX32"/>
  <c r="AY32" s="1"/>
  <c r="AX31"/>
  <c r="AY31" s="1"/>
  <c r="E45"/>
  <c r="AT21"/>
  <c r="J33" l="1"/>
  <c r="K21"/>
  <c r="AZ26"/>
  <c r="AX18"/>
  <c r="AY18" s="1"/>
  <c r="J21"/>
  <c r="F45"/>
  <c r="K26"/>
  <c r="K33" s="1"/>
  <c r="P27"/>
  <c r="S27" s="1"/>
  <c r="X27"/>
  <c r="L27"/>
  <c r="AF27"/>
  <c r="AN27"/>
  <c r="AB27"/>
  <c r="AJ45"/>
  <c r="L45"/>
  <c r="AN18"/>
  <c r="AF18"/>
  <c r="P45"/>
  <c r="T27"/>
  <c r="AF45"/>
  <c r="AJ18"/>
  <c r="X18"/>
  <c r="AR27"/>
  <c r="AN45"/>
  <c r="AV26"/>
  <c r="AF26"/>
  <c r="P26"/>
  <c r="S26" s="1"/>
  <c r="AR26"/>
  <c r="X26"/>
  <c r="AN26"/>
  <c r="T26"/>
  <c r="AB26"/>
  <c r="AJ26"/>
  <c r="L26"/>
  <c r="E28"/>
  <c r="G16"/>
  <c r="E29"/>
  <c r="G29" s="1"/>
  <c r="G17"/>
  <c r="AZ30"/>
  <c r="AY41"/>
  <c r="AX39"/>
  <c r="AY39" s="1"/>
  <c r="AX40"/>
  <c r="AY40" s="1"/>
  <c r="AZ42"/>
  <c r="AX28"/>
  <c r="AY28" s="1"/>
  <c r="AZ41"/>
  <c r="AW33"/>
  <c r="AX27"/>
  <c r="AY27" s="1"/>
  <c r="AZ20"/>
  <c r="AZ38"/>
  <c r="AY38"/>
  <c r="AZ44"/>
  <c r="AX44"/>
  <c r="AY44" s="1"/>
  <c r="AY29"/>
  <c r="AZ27"/>
  <c r="AZ43"/>
  <c r="AW45"/>
  <c r="AX16"/>
  <c r="AY16" s="1"/>
  <c r="AX14"/>
  <c r="AY14" s="1"/>
  <c r="AZ15"/>
  <c r="AW21"/>
  <c r="AV29" l="1"/>
  <c r="P29"/>
  <c r="S29" s="1"/>
  <c r="T29"/>
  <c r="X29"/>
  <c r="L29"/>
  <c r="AN29"/>
  <c r="AF29"/>
  <c r="AR29"/>
  <c r="AJ29"/>
  <c r="AB29"/>
  <c r="AV16"/>
  <c r="AN16"/>
  <c r="L16"/>
  <c r="L21" s="1"/>
  <c r="AR16"/>
  <c r="AJ16"/>
  <c r="X16"/>
  <c r="T16"/>
  <c r="AB16"/>
  <c r="AF16"/>
  <c r="P16"/>
  <c r="S16" s="1"/>
  <c r="G21"/>
  <c r="AZ21" s="1"/>
  <c r="AZ29"/>
  <c r="G28"/>
  <c r="E33"/>
  <c r="AV17"/>
  <c r="P17"/>
  <c r="S17" s="1"/>
  <c r="X17"/>
  <c r="AF17"/>
  <c r="AB17"/>
  <c r="L17"/>
  <c r="AN17"/>
  <c r="AJ17"/>
  <c r="T17"/>
  <c r="AR17"/>
  <c r="AZ17"/>
  <c r="AZ16"/>
  <c r="AX33"/>
  <c r="AY45"/>
  <c r="AX45"/>
  <c r="AX52"/>
  <c r="AY33"/>
  <c r="AZ45"/>
  <c r="AX53"/>
  <c r="AX51"/>
  <c r="AX21"/>
  <c r="AY21"/>
  <c r="AV28" l="1"/>
  <c r="AR28"/>
  <c r="T28"/>
  <c r="AN28"/>
  <c r="L28"/>
  <c r="AJ28"/>
  <c r="P28"/>
  <c r="S28" s="1"/>
  <c r="S33" s="1"/>
  <c r="AF28"/>
  <c r="X28"/>
  <c r="AB28"/>
  <c r="G33"/>
  <c r="AZ28"/>
  <c r="P21"/>
  <c r="S21" s="1"/>
  <c r="AJ21"/>
  <c r="AV21"/>
  <c r="T21"/>
  <c r="AN21"/>
  <c r="X21"/>
  <c r="AR21"/>
  <c r="AF21"/>
  <c r="AB21"/>
  <c r="F21"/>
  <c r="AV33" l="1"/>
  <c r="AB33"/>
  <c r="X33"/>
  <c r="AJ33"/>
  <c r="AF33"/>
  <c r="L33"/>
  <c r="T33"/>
  <c r="AN33"/>
  <c r="AR33"/>
  <c r="P33"/>
  <c r="AZ33"/>
  <c r="F33"/>
  <c r="X42" l="1"/>
  <c r="V42"/>
  <c r="Z42"/>
  <c r="W42"/>
  <c r="W45"/>
  <c r="AA42"/>
  <c r="AA45"/>
  <c r="U42"/>
  <c r="U45"/>
  <c r="X45"/>
</calcChain>
</file>

<file path=xl/comments1.xml><?xml version="1.0" encoding="utf-8"?>
<comments xmlns="http://schemas.openxmlformats.org/spreadsheetml/2006/main">
  <authors>
    <author>Алексей А. Окуньков</author>
  </authors>
  <commentList>
    <comment ref="AW51" authorId="0">
      <text>
        <r>
          <rPr>
            <b/>
            <sz val="9"/>
            <color indexed="81"/>
            <rFont val="Tahoma"/>
            <family val="2"/>
            <charset val="204"/>
          </rPr>
          <t>Алексей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Здесь должны быть суммарные данные из листа файл загрузки столбец R, согласно перечню наименований (улица, дом) C38:C44 текущий лист. Выборка улиц, домов представлена на листе файл загрузки столбец Е. 
На словах, формула должна выбрать (найти) на листе файл загрузки все дома Совхозная 2,8, 8 к. 1, 10, 11, 14, 16 и суммировать значения из столбца R.</t>
        </r>
      </text>
    </comment>
  </commentList>
</comments>
</file>

<file path=xl/sharedStrings.xml><?xml version="1.0" encoding="utf-8"?>
<sst xmlns="http://schemas.openxmlformats.org/spreadsheetml/2006/main" count="341" uniqueCount="52">
  <si>
    <t>№</t>
  </si>
  <si>
    <t>Адрес дома</t>
  </si>
  <si>
    <t>Количество подъездов</t>
  </si>
  <si>
    <t>Количество квартир</t>
  </si>
  <si>
    <t>% пользователей Интернет</t>
  </si>
  <si>
    <t>Всего пользователей в подключенных домах</t>
  </si>
  <si>
    <t>Всего</t>
  </si>
  <si>
    <t>За месяц</t>
  </si>
  <si>
    <t>%</t>
  </si>
  <si>
    <t>ИТОГО</t>
  </si>
  <si>
    <t>Интернет</t>
  </si>
  <si>
    <t>Телевидение</t>
  </si>
  <si>
    <t>Телефон</t>
  </si>
  <si>
    <t>За месяц вкл</t>
  </si>
  <si>
    <t>За месяц откл</t>
  </si>
  <si>
    <t>% пользователей ТВ</t>
  </si>
  <si>
    <t>% пользователей Телефон</t>
  </si>
  <si>
    <t>Количество абонентов на 31.12.2012</t>
  </si>
  <si>
    <t>Планерная</t>
  </si>
  <si>
    <t>ТВ</t>
  </si>
  <si>
    <t>Левый берег</t>
  </si>
  <si>
    <t>ул.Совхозная,д.2</t>
  </si>
  <si>
    <t>ул.Совхозная,д.8</t>
  </si>
  <si>
    <t>ул.Совхозная,д.8, корп.1</t>
  </si>
  <si>
    <t>ул.Совхозная,д.10</t>
  </si>
  <si>
    <t>ул. Совхозная, д. 11</t>
  </si>
  <si>
    <t>ул.Совхозная,д.11</t>
  </si>
  <si>
    <t>% пользователей услуг</t>
  </si>
  <si>
    <t>всего</t>
  </si>
  <si>
    <t>такса</t>
  </si>
  <si>
    <t>ул. Совхозная, д. 14</t>
  </si>
  <si>
    <t>ул. Совхозная, д. 16</t>
  </si>
  <si>
    <t>Блокировка</t>
  </si>
  <si>
    <t>Тариф Телефония</t>
  </si>
  <si>
    <t>Начислено Телефония</t>
  </si>
  <si>
    <t>Тариф ТВ</t>
  </si>
  <si>
    <t>Начислено ТВ</t>
  </si>
  <si>
    <t>Тариф Расширенный</t>
  </si>
  <si>
    <t>Тариф Стандартный</t>
  </si>
  <si>
    <t>Тариф Минимальный</t>
  </si>
  <si>
    <t>Телефония Безлимитный (8-499-968-62-89)</t>
  </si>
  <si>
    <t>Телефония Безлимитный (8-499-426-04-18)</t>
  </si>
  <si>
    <t>18.12.2013 -09.06.2014 (Не пользуется услугой в связи с ремонтом.)</t>
  </si>
  <si>
    <t>05.05.2014 -08.06.2014 (Услуга не использовалась в связи со сменой владельца.)</t>
  </si>
  <si>
    <t>12.06.2014 -26.06.2014 (Блокировка по желанию)</t>
  </si>
  <si>
    <t xml:space="preserve"> 23/2</t>
  </si>
  <si>
    <t xml:space="preserve"> д.11 к. 2</t>
  </si>
  <si>
    <t>23/2</t>
  </si>
  <si>
    <t>Совхозная</t>
  </si>
  <si>
    <t>Мельникова</t>
  </si>
  <si>
    <t>Приход</t>
  </si>
  <si>
    <t>Начислено интернет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</si>
</sst>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1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3999450666829432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9" fontId="0" fillId="0" borderId="2" xfId="1" applyFont="1" applyBorder="1" applyAlignment="1">
      <alignment horizontal="center"/>
    </xf>
    <xf numFmtId="1" fontId="0" fillId="0" borderId="2" xfId="1" applyNumberFormat="1" applyFont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6" xfId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9" fontId="2" fillId="0" borderId="9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ill="1"/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2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9" fontId="2" fillId="0" borderId="11" xfId="1" applyFont="1" applyFill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2" fillId="0" borderId="0" xfId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9" fontId="0" fillId="0" borderId="14" xfId="1" applyNumberFormat="1" applyFont="1" applyFill="1" applyBorder="1" applyAlignment="1">
      <alignment horizontal="center"/>
    </xf>
    <xf numFmtId="9" fontId="0" fillId="0" borderId="15" xfId="1" applyFont="1" applyFill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" fontId="0" fillId="0" borderId="16" xfId="1" applyNumberFormat="1" applyFont="1" applyBorder="1" applyAlignment="1">
      <alignment horizontal="center"/>
    </xf>
    <xf numFmtId="1" fontId="0" fillId="0" borderId="17" xfId="1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1" fontId="0" fillId="0" borderId="18" xfId="1" applyNumberFormat="1" applyFont="1" applyFill="1" applyBorder="1" applyAlignment="1">
      <alignment horizont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9" fontId="2" fillId="0" borderId="19" xfId="1" applyFont="1" applyFill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9" fontId="2" fillId="0" borderId="23" xfId="1" applyFont="1" applyFill="1" applyBorder="1" applyAlignment="1">
      <alignment horizontal="center" vertical="center"/>
    </xf>
    <xf numFmtId="0" fontId="0" fillId="0" borderId="25" xfId="0" applyBorder="1"/>
    <xf numFmtId="1" fontId="0" fillId="0" borderId="25" xfId="1" applyNumberFormat="1" applyFont="1" applyBorder="1" applyAlignment="1">
      <alignment horizontal="center"/>
    </xf>
    <xf numFmtId="9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/>
    </xf>
    <xf numFmtId="9" fontId="0" fillId="0" borderId="3" xfId="1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9" fontId="0" fillId="0" borderId="35" xfId="1" applyNumberFormat="1" applyFont="1" applyFill="1" applyBorder="1" applyAlignment="1">
      <alignment horizontal="center"/>
    </xf>
    <xf numFmtId="1" fontId="0" fillId="0" borderId="36" xfId="1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 vertical="center"/>
    </xf>
    <xf numFmtId="164" fontId="0" fillId="3" borderId="2" xfId="1" applyNumberFormat="1" applyFont="1" applyFill="1" applyBorder="1" applyAlignment="1">
      <alignment horizontal="center"/>
    </xf>
    <xf numFmtId="1" fontId="0" fillId="0" borderId="2" xfId="1" applyNumberFormat="1" applyFont="1" applyFill="1" applyBorder="1" applyAlignment="1">
      <alignment horizontal="center"/>
    </xf>
    <xf numFmtId="1" fontId="0" fillId="0" borderId="13" xfId="1" applyNumberFormat="1" applyFont="1" applyFill="1" applyBorder="1" applyAlignment="1">
      <alignment horizontal="center"/>
    </xf>
    <xf numFmtId="1" fontId="0" fillId="0" borderId="24" xfId="1" applyNumberFormat="1" applyFont="1" applyFill="1" applyBorder="1" applyAlignment="1">
      <alignment horizontal="center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" fontId="0" fillId="0" borderId="31" xfId="1" applyNumberFormat="1" applyFont="1" applyFill="1" applyBorder="1" applyAlignment="1">
      <alignment horizontal="center"/>
    </xf>
    <xf numFmtId="164" fontId="0" fillId="3" borderId="34" xfId="1" applyNumberFormat="1" applyFont="1" applyFill="1" applyBorder="1" applyAlignment="1">
      <alignment horizontal="center"/>
    </xf>
    <xf numFmtId="1" fontId="0" fillId="0" borderId="37" xfId="1" applyNumberFormat="1" applyFont="1" applyFill="1" applyBorder="1" applyAlignment="1">
      <alignment horizontal="center"/>
    </xf>
    <xf numFmtId="9" fontId="0" fillId="0" borderId="40" xfId="1" applyNumberFormat="1" applyFont="1" applyFill="1" applyBorder="1" applyAlignment="1">
      <alignment horizontal="center"/>
    </xf>
    <xf numFmtId="9" fontId="0" fillId="0" borderId="41" xfId="1" applyFont="1" applyFill="1" applyBorder="1" applyAlignment="1">
      <alignment horizontal="center"/>
    </xf>
    <xf numFmtId="1" fontId="0" fillId="0" borderId="39" xfId="1" applyNumberFormat="1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 vertical="center"/>
    </xf>
    <xf numFmtId="164" fontId="0" fillId="3" borderId="5" xfId="1" applyNumberFormat="1" applyFont="1" applyFill="1" applyBorder="1" applyAlignment="1">
      <alignment horizontal="center"/>
    </xf>
    <xf numFmtId="1" fontId="0" fillId="0" borderId="5" xfId="1" applyNumberFormat="1" applyFont="1" applyFill="1" applyBorder="1" applyAlignment="1">
      <alignment horizontal="center"/>
    </xf>
    <xf numFmtId="9" fontId="0" fillId="0" borderId="13" xfId="1" applyFont="1" applyFill="1" applyBorder="1" applyAlignment="1">
      <alignment horizontal="center"/>
    </xf>
    <xf numFmtId="9" fontId="0" fillId="0" borderId="37" xfId="1" applyFont="1" applyFill="1" applyBorder="1" applyAlignment="1">
      <alignment horizontal="center"/>
    </xf>
    <xf numFmtId="9" fontId="0" fillId="0" borderId="0" xfId="1" applyNumberFormat="1" applyFont="1" applyFill="1" applyBorder="1" applyAlignment="1">
      <alignment horizontal="center"/>
    </xf>
    <xf numFmtId="9" fontId="0" fillId="0" borderId="5" xfId="1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 vertical="center" wrapText="1"/>
    </xf>
    <xf numFmtId="9" fontId="0" fillId="0" borderId="37" xfId="1" applyNumberFormat="1" applyFont="1" applyFill="1" applyBorder="1" applyAlignment="1">
      <alignment horizontal="center"/>
    </xf>
    <xf numFmtId="164" fontId="0" fillId="3" borderId="25" xfId="1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center"/>
    </xf>
    <xf numFmtId="1" fontId="0" fillId="0" borderId="25" xfId="1" applyNumberFormat="1" applyFont="1" applyFill="1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9" fontId="0" fillId="0" borderId="25" xfId="1" applyFont="1" applyBorder="1" applyAlignment="1">
      <alignment horizontal="center"/>
    </xf>
    <xf numFmtId="9" fontId="0" fillId="0" borderId="16" xfId="1" applyNumberFormat="1" applyFont="1" applyFill="1" applyBorder="1" applyAlignment="1">
      <alignment horizontal="center"/>
    </xf>
    <xf numFmtId="1" fontId="0" fillId="0" borderId="4" xfId="1" applyNumberFormat="1" applyFont="1" applyFill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5" fillId="0" borderId="2" xfId="0" applyFont="1" applyBorder="1"/>
    <xf numFmtId="17" fontId="0" fillId="4" borderId="30" xfId="0" applyNumberFormat="1" applyFill="1" applyBorder="1" applyAlignment="1">
      <alignment horizontal="center" vertical="center" wrapText="1"/>
    </xf>
    <xf numFmtId="17" fontId="0" fillId="4" borderId="26" xfId="0" applyNumberFormat="1" applyFill="1" applyBorder="1" applyAlignment="1">
      <alignment horizontal="center" vertical="center" wrapText="1"/>
    </xf>
    <xf numFmtId="17" fontId="0" fillId="4" borderId="32" xfId="0" applyNumberFormat="1" applyFill="1" applyBorder="1" applyAlignment="1">
      <alignment horizontal="center" vertical="center" wrapText="1"/>
    </xf>
    <xf numFmtId="17" fontId="0" fillId="4" borderId="27" xfId="0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4" xfId="0" applyBorder="1"/>
    <xf numFmtId="0" fontId="0" fillId="0" borderId="15" xfId="0" applyBorder="1"/>
    <xf numFmtId="1" fontId="0" fillId="0" borderId="0" xfId="1" applyNumberFormat="1" applyFont="1" applyFill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9" fontId="2" fillId="0" borderId="43" xfId="1" applyFont="1" applyFill="1" applyBorder="1" applyAlignment="1">
      <alignment horizontal="center" vertical="center"/>
    </xf>
    <xf numFmtId="0" fontId="0" fillId="5" borderId="25" xfId="0" applyFill="1" applyBorder="1"/>
    <xf numFmtId="0" fontId="2" fillId="0" borderId="21" xfId="0" applyFon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 wrapText="1"/>
    </xf>
    <xf numFmtId="1" fontId="0" fillId="0" borderId="25" xfId="0" applyNumberForma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left"/>
    </xf>
    <xf numFmtId="1" fontId="0" fillId="0" borderId="24" xfId="1" applyNumberFormat="1" applyFont="1" applyFill="1" applyBorder="1" applyAlignment="1">
      <alignment horizontal="left"/>
    </xf>
    <xf numFmtId="164" fontId="0" fillId="3" borderId="5" xfId="1" applyNumberFormat="1" applyFont="1" applyFill="1" applyBorder="1" applyAlignment="1">
      <alignment horizontal="center"/>
    </xf>
    <xf numFmtId="1" fontId="0" fillId="0" borderId="5" xfId="1" applyNumberFormat="1" applyFont="1" applyFill="1" applyBorder="1" applyAlignment="1">
      <alignment horizontal="center"/>
    </xf>
    <xf numFmtId="0" fontId="0" fillId="0" borderId="4" xfId="0" applyBorder="1"/>
    <xf numFmtId="9" fontId="0" fillId="0" borderId="35" xfId="1" applyNumberFormat="1" applyFont="1" applyFill="1" applyBorder="1" applyAlignment="1">
      <alignment horizontal="center"/>
    </xf>
    <xf numFmtId="17" fontId="0" fillId="4" borderId="30" xfId="0" applyNumberFormat="1" applyFill="1" applyBorder="1" applyAlignment="1">
      <alignment horizontal="center" vertical="center" wrapText="1"/>
    </xf>
    <xf numFmtId="17" fontId="0" fillId="4" borderId="26" xfId="0" applyNumberFormat="1" applyFill="1" applyBorder="1" applyAlignment="1">
      <alignment horizontal="center" vertical="center" wrapText="1"/>
    </xf>
    <xf numFmtId="17" fontId="0" fillId="4" borderId="32" xfId="0" applyNumberFormat="1" applyFill="1" applyBorder="1" applyAlignment="1">
      <alignment horizontal="center" vertical="center" wrapText="1"/>
    </xf>
    <xf numFmtId="17" fontId="0" fillId="4" borderId="27" xfId="0" applyNumberFormat="1" applyFill="1" applyBorder="1" applyAlignment="1">
      <alignment horizontal="center" vertical="center" wrapText="1"/>
    </xf>
    <xf numFmtId="49" fontId="6" fillId="3" borderId="0" xfId="0" applyNumberFormat="1" applyFont="1" applyFill="1"/>
    <xf numFmtId="0" fontId="6" fillId="3" borderId="0" xfId="0" applyFont="1" applyFill="1"/>
    <xf numFmtId="0" fontId="6" fillId="3" borderId="0" xfId="0" applyNumberFormat="1" applyFont="1" applyFill="1"/>
    <xf numFmtId="0" fontId="7" fillId="3" borderId="0" xfId="0" applyFont="1" applyFill="1"/>
    <xf numFmtId="49" fontId="8" fillId="0" borderId="0" xfId="0" quotePrefix="1" applyNumberFormat="1" applyFont="1"/>
    <xf numFmtId="0" fontId="8" fillId="0" borderId="0" xfId="0" quotePrefix="1" applyNumberFormat="1" applyFont="1"/>
    <xf numFmtId="0" fontId="8" fillId="0" borderId="0" xfId="0" applyNumberFormat="1" applyFont="1"/>
    <xf numFmtId="0" fontId="8" fillId="0" borderId="0" xfId="0" applyFont="1"/>
    <xf numFmtId="49" fontId="8" fillId="0" borderId="0" xfId="0" applyNumberFormat="1" applyFont="1"/>
    <xf numFmtId="1" fontId="8" fillId="0" borderId="0" xfId="0" applyNumberFormat="1" applyFont="1"/>
    <xf numFmtId="0" fontId="9" fillId="0" borderId="2" xfId="0" applyFont="1" applyBorder="1"/>
    <xf numFmtId="0" fontId="0" fillId="6" borderId="2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1" fontId="0" fillId="6" borderId="1" xfId="1" applyNumberFormat="1" applyFont="1" applyFill="1" applyBorder="1" applyAlignment="1">
      <alignment horizontal="center"/>
    </xf>
    <xf numFmtId="17" fontId="0" fillId="4" borderId="30" xfId="0" applyNumberFormat="1" applyFill="1" applyBorder="1" applyAlignment="1">
      <alignment horizontal="center" vertical="center" wrapText="1"/>
    </xf>
    <xf numFmtId="17" fontId="0" fillId="4" borderId="26" xfId="0" applyNumberFormat="1" applyFill="1" applyBorder="1" applyAlignment="1">
      <alignment horizontal="center" vertical="center" wrapText="1"/>
    </xf>
    <xf numFmtId="17" fontId="0" fillId="4" borderId="32" xfId="0" applyNumberFormat="1" applyFill="1" applyBorder="1" applyAlignment="1">
      <alignment horizontal="center" vertical="center" wrapText="1"/>
    </xf>
    <xf numFmtId="17" fontId="0" fillId="4" borderId="27" xfId="0" applyNumberFormat="1" applyFill="1" applyBorder="1" applyAlignment="1">
      <alignment horizontal="center" vertical="center" wrapText="1"/>
    </xf>
    <xf numFmtId="17" fontId="0" fillId="4" borderId="47" xfId="0" applyNumberFormat="1" applyFill="1" applyBorder="1" applyAlignment="1">
      <alignment horizontal="center" vertical="center" wrapText="1"/>
    </xf>
    <xf numFmtId="17" fontId="0" fillId="4" borderId="48" xfId="0" applyNumberFormat="1" applyFill="1" applyBorder="1" applyAlignment="1">
      <alignment horizontal="center" vertical="center" wrapText="1"/>
    </xf>
    <xf numFmtId="17" fontId="0" fillId="4" borderId="49" xfId="0" applyNumberFormat="1" applyFill="1" applyBorder="1" applyAlignment="1">
      <alignment horizontal="center" vertical="center" wrapText="1"/>
    </xf>
    <xf numFmtId="17" fontId="0" fillId="4" borderId="50" xfId="0" applyNumberForma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" fontId="0" fillId="4" borderId="45" xfId="0" applyNumberFormat="1" applyFill="1" applyBorder="1" applyAlignment="1">
      <alignment horizontal="center" vertical="center" wrapText="1"/>
    </xf>
    <xf numFmtId="17" fontId="0" fillId="4" borderId="29" xfId="0" applyNumberFormat="1" applyFill="1" applyBorder="1" applyAlignment="1">
      <alignment horizontal="center" vertical="center" wrapText="1"/>
    </xf>
    <xf numFmtId="17" fontId="0" fillId="4" borderId="44" xfId="0" applyNumberForma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D53"/>
  <sheetViews>
    <sheetView tabSelected="1" zoomScale="80" zoomScaleNormal="80" workbookViewId="0">
      <pane xSplit="16" topLeftCell="AS1" activePane="topRight" state="frozen"/>
      <selection pane="topRight" activeCell="BH59" sqref="BH59"/>
    </sheetView>
  </sheetViews>
  <sheetFormatPr defaultRowHeight="15"/>
  <cols>
    <col min="1" max="2" width="4.5703125" customWidth="1"/>
    <col min="3" max="3" width="33.42578125" bestFit="1" customWidth="1"/>
    <col min="4" max="4" width="11.5703125" customWidth="1"/>
    <col min="5" max="5" width="11.85546875" customWidth="1"/>
    <col min="6" max="6" width="13.28515625" customWidth="1"/>
    <col min="7" max="7" width="12.28515625" customWidth="1"/>
    <col min="8" max="8" width="9.7109375" customWidth="1"/>
    <col min="9" max="16" width="9.140625" customWidth="1"/>
    <col min="21" max="48" width="0" hidden="1" customWidth="1"/>
    <col min="220" max="220" width="4.5703125" customWidth="1"/>
    <col min="221" max="221" width="33.42578125" bestFit="1" customWidth="1"/>
    <col min="222" max="222" width="16.140625" customWidth="1"/>
    <col min="223" max="223" width="16.42578125" customWidth="1"/>
    <col min="224" max="224" width="13.42578125" customWidth="1"/>
    <col min="225" max="225" width="19" customWidth="1"/>
    <col min="226" max="227" width="17" customWidth="1"/>
    <col min="229" max="229" width="11.140625" bestFit="1" customWidth="1"/>
  </cols>
  <sheetData>
    <row r="1" spans="1:56" s="1" customFormat="1" ht="30" hidden="1">
      <c r="A1" s="148" t="s">
        <v>0</v>
      </c>
      <c r="B1" s="62"/>
      <c r="C1" s="146" t="s">
        <v>1</v>
      </c>
      <c r="D1" s="142" t="s">
        <v>2</v>
      </c>
      <c r="E1" s="142" t="s">
        <v>3</v>
      </c>
      <c r="F1" s="138" t="s">
        <v>27</v>
      </c>
      <c r="G1" s="142" t="s">
        <v>5</v>
      </c>
      <c r="H1" s="78" t="s">
        <v>20</v>
      </c>
    </row>
    <row r="2" spans="1:56" s="1" customFormat="1" hidden="1">
      <c r="A2" s="149"/>
      <c r="B2" s="63"/>
      <c r="C2" s="147"/>
      <c r="D2" s="143"/>
      <c r="E2" s="143"/>
      <c r="F2" s="139"/>
      <c r="G2" s="143"/>
      <c r="H2" s="28"/>
    </row>
    <row r="3" spans="1:56" hidden="1">
      <c r="A3" s="2">
        <v>1</v>
      </c>
      <c r="B3" s="64"/>
      <c r="C3" s="3" t="s">
        <v>21</v>
      </c>
      <c r="D3" s="4"/>
      <c r="E3" s="4">
        <v>350</v>
      </c>
      <c r="F3" s="5">
        <v>0.95</v>
      </c>
      <c r="G3" s="6">
        <f t="shared" ref="G3:G9" si="0">E3*F3</f>
        <v>332.5</v>
      </c>
      <c r="H3" s="32"/>
    </row>
    <row r="4" spans="1:56" hidden="1">
      <c r="A4" s="2">
        <v>2</v>
      </c>
      <c r="B4" s="64"/>
      <c r="C4" s="3" t="s">
        <v>22</v>
      </c>
      <c r="D4" s="4">
        <v>6</v>
      </c>
      <c r="E4" s="4">
        <v>500</v>
      </c>
      <c r="F4" s="5">
        <v>0.95</v>
      </c>
      <c r="G4" s="6">
        <f t="shared" si="0"/>
        <v>475</v>
      </c>
      <c r="H4" s="32"/>
    </row>
    <row r="5" spans="1:56" hidden="1">
      <c r="A5" s="2">
        <v>3</v>
      </c>
      <c r="B5" s="64"/>
      <c r="C5" s="3" t="s">
        <v>23</v>
      </c>
      <c r="D5" s="4">
        <v>6</v>
      </c>
      <c r="E5" s="4">
        <v>500</v>
      </c>
      <c r="F5" s="5">
        <v>0.95</v>
      </c>
      <c r="G5" s="6">
        <f t="shared" si="0"/>
        <v>475</v>
      </c>
      <c r="H5" s="32"/>
    </row>
    <row r="6" spans="1:56" hidden="1">
      <c r="A6" s="2">
        <v>4</v>
      </c>
      <c r="B6" s="64"/>
      <c r="C6" s="3" t="s">
        <v>24</v>
      </c>
      <c r="D6" s="4">
        <v>5</v>
      </c>
      <c r="E6" s="4">
        <v>440</v>
      </c>
      <c r="F6" s="5">
        <v>0.95</v>
      </c>
      <c r="G6" s="6">
        <f t="shared" si="0"/>
        <v>418</v>
      </c>
      <c r="H6" s="32"/>
    </row>
    <row r="7" spans="1:56" hidden="1">
      <c r="A7" s="3"/>
      <c r="B7" s="3"/>
      <c r="C7" s="3" t="s">
        <v>26</v>
      </c>
      <c r="D7" s="4">
        <v>3</v>
      </c>
      <c r="E7" s="4">
        <v>268</v>
      </c>
      <c r="F7" s="5">
        <v>0.95</v>
      </c>
      <c r="G7" s="6">
        <f t="shared" si="0"/>
        <v>254.6</v>
      </c>
      <c r="H7" s="32"/>
    </row>
    <row r="8" spans="1:56" hidden="1">
      <c r="A8" s="3"/>
      <c r="B8" s="3"/>
      <c r="C8" s="3" t="s">
        <v>30</v>
      </c>
      <c r="D8" s="4">
        <v>5</v>
      </c>
      <c r="E8" s="4">
        <v>440</v>
      </c>
      <c r="F8" s="5">
        <v>0.95</v>
      </c>
      <c r="G8" s="6">
        <f t="shared" si="0"/>
        <v>418</v>
      </c>
      <c r="H8" s="32"/>
    </row>
    <row r="9" spans="1:56" hidden="1">
      <c r="A9" s="3"/>
      <c r="B9" s="3"/>
      <c r="C9" s="3" t="s">
        <v>31</v>
      </c>
      <c r="D9" s="4">
        <v>5</v>
      </c>
      <c r="E9" s="4">
        <v>440</v>
      </c>
      <c r="F9" s="5">
        <v>0.95</v>
      </c>
      <c r="G9" s="6">
        <f t="shared" si="0"/>
        <v>418</v>
      </c>
      <c r="H9" s="32"/>
    </row>
    <row r="10" spans="1:56" ht="15.75" hidden="1" thickBot="1"/>
    <row r="11" spans="1:56" s="13" customFormat="1" ht="16.5" hidden="1" thickBot="1">
      <c r="A11" s="155" t="s">
        <v>10</v>
      </c>
      <c r="B11" s="156"/>
      <c r="C11" s="156"/>
      <c r="D11" s="156"/>
      <c r="E11" s="156"/>
      <c r="F11" s="156"/>
      <c r="G11" s="156"/>
      <c r="H11" s="33"/>
    </row>
    <row r="12" spans="1:56" s="1" customFormat="1" hidden="1">
      <c r="A12" s="148" t="s">
        <v>0</v>
      </c>
      <c r="B12" s="62"/>
      <c r="C12" s="146" t="s">
        <v>1</v>
      </c>
      <c r="D12" s="142" t="s">
        <v>2</v>
      </c>
      <c r="E12" s="142" t="s">
        <v>3</v>
      </c>
      <c r="F12" s="138" t="s">
        <v>4</v>
      </c>
      <c r="G12" s="142" t="s">
        <v>5</v>
      </c>
      <c r="H12" s="153" t="s">
        <v>17</v>
      </c>
      <c r="I12" s="130">
        <v>41487</v>
      </c>
      <c r="J12" s="131"/>
      <c r="K12" s="132"/>
      <c r="L12" s="133"/>
      <c r="M12" s="130">
        <v>41518</v>
      </c>
      <c r="N12" s="131"/>
      <c r="O12" s="132"/>
      <c r="P12" s="133"/>
      <c r="Q12" s="130">
        <v>41548</v>
      </c>
      <c r="R12" s="131"/>
      <c r="S12" s="132"/>
      <c r="T12" s="133"/>
      <c r="U12" s="130">
        <v>41579</v>
      </c>
      <c r="V12" s="131"/>
      <c r="W12" s="132"/>
      <c r="X12" s="133"/>
      <c r="Y12" s="130">
        <v>41609</v>
      </c>
      <c r="Z12" s="131"/>
      <c r="AA12" s="132"/>
      <c r="AB12" s="133"/>
      <c r="AC12" s="130">
        <v>41640</v>
      </c>
      <c r="AD12" s="131"/>
      <c r="AE12" s="132"/>
      <c r="AF12" s="133"/>
      <c r="AG12" s="130">
        <v>41671</v>
      </c>
      <c r="AH12" s="131"/>
      <c r="AI12" s="132"/>
      <c r="AJ12" s="133"/>
      <c r="AK12" s="130">
        <v>41699</v>
      </c>
      <c r="AL12" s="131"/>
      <c r="AM12" s="132"/>
      <c r="AN12" s="132"/>
      <c r="AO12" s="130">
        <v>41730</v>
      </c>
      <c r="AP12" s="131"/>
      <c r="AQ12" s="132"/>
      <c r="AR12" s="133"/>
      <c r="AS12" s="130">
        <v>41760</v>
      </c>
      <c r="AT12" s="131"/>
      <c r="AU12" s="132"/>
      <c r="AV12" s="133"/>
      <c r="AW12" s="130">
        <v>41791</v>
      </c>
      <c r="AX12" s="131"/>
      <c r="AY12" s="132"/>
      <c r="AZ12" s="133"/>
      <c r="BA12" s="130"/>
      <c r="BB12" s="131"/>
      <c r="BC12" s="132"/>
      <c r="BD12" s="133"/>
    </row>
    <row r="13" spans="1:56" s="1" customFormat="1" ht="30" hidden="1">
      <c r="A13" s="149"/>
      <c r="B13" s="63"/>
      <c r="C13" s="147"/>
      <c r="D13" s="143"/>
      <c r="E13" s="143"/>
      <c r="F13" s="139"/>
      <c r="G13" s="159"/>
      <c r="H13" s="154"/>
      <c r="I13" s="14" t="s">
        <v>6</v>
      </c>
      <c r="J13" s="15" t="s">
        <v>13</v>
      </c>
      <c r="K13" s="29" t="s">
        <v>14</v>
      </c>
      <c r="L13" s="16" t="s">
        <v>8</v>
      </c>
      <c r="M13" s="14" t="s">
        <v>6</v>
      </c>
      <c r="N13" s="15" t="s">
        <v>13</v>
      </c>
      <c r="O13" s="29" t="s">
        <v>14</v>
      </c>
      <c r="P13" s="16" t="s">
        <v>8</v>
      </c>
      <c r="Q13" s="14" t="s">
        <v>6</v>
      </c>
      <c r="R13" s="15" t="s">
        <v>13</v>
      </c>
      <c r="S13" s="29" t="s">
        <v>14</v>
      </c>
      <c r="T13" s="16" t="s">
        <v>8</v>
      </c>
      <c r="U13" s="14" t="s">
        <v>6</v>
      </c>
      <c r="V13" s="15" t="s">
        <v>13</v>
      </c>
      <c r="W13" s="29" t="s">
        <v>14</v>
      </c>
      <c r="X13" s="16" t="s">
        <v>8</v>
      </c>
      <c r="Y13" s="14" t="s">
        <v>6</v>
      </c>
      <c r="Z13" s="15" t="s">
        <v>13</v>
      </c>
      <c r="AA13" s="29" t="s">
        <v>14</v>
      </c>
      <c r="AB13" s="16" t="s">
        <v>8</v>
      </c>
      <c r="AC13" s="14" t="s">
        <v>6</v>
      </c>
      <c r="AD13" s="15" t="s">
        <v>13</v>
      </c>
      <c r="AE13" s="29" t="s">
        <v>14</v>
      </c>
      <c r="AF13" s="16" t="s">
        <v>8</v>
      </c>
      <c r="AG13" s="14" t="s">
        <v>6</v>
      </c>
      <c r="AH13" s="15" t="s">
        <v>13</v>
      </c>
      <c r="AI13" s="29" t="s">
        <v>14</v>
      </c>
      <c r="AJ13" s="16" t="s">
        <v>8</v>
      </c>
      <c r="AK13" s="14" t="s">
        <v>6</v>
      </c>
      <c r="AL13" s="15" t="s">
        <v>13</v>
      </c>
      <c r="AM13" s="29" t="s">
        <v>14</v>
      </c>
      <c r="AN13" s="29" t="s">
        <v>8</v>
      </c>
      <c r="AO13" s="14" t="s">
        <v>6</v>
      </c>
      <c r="AP13" s="15" t="s">
        <v>13</v>
      </c>
      <c r="AQ13" s="29" t="s">
        <v>14</v>
      </c>
      <c r="AR13" s="16" t="s">
        <v>8</v>
      </c>
      <c r="AS13" s="14" t="s">
        <v>6</v>
      </c>
      <c r="AT13" s="15" t="s">
        <v>13</v>
      </c>
      <c r="AU13" s="29" t="s">
        <v>14</v>
      </c>
      <c r="AV13" s="16" t="s">
        <v>8</v>
      </c>
      <c r="AW13" s="14" t="s">
        <v>6</v>
      </c>
      <c r="AX13" s="15" t="s">
        <v>13</v>
      </c>
      <c r="AY13" s="29" t="s">
        <v>14</v>
      </c>
      <c r="AZ13" s="16" t="s">
        <v>8</v>
      </c>
      <c r="BA13" s="14"/>
      <c r="BB13" s="15"/>
      <c r="BC13" s="29"/>
      <c r="BD13" s="16"/>
    </row>
    <row r="14" spans="1:56" hidden="1">
      <c r="A14" s="2">
        <v>1</v>
      </c>
      <c r="B14" s="64"/>
      <c r="C14" s="3" t="str">
        <f t="shared" ref="C14:D16" si="1">C3</f>
        <v>ул.Совхозная,д.2</v>
      </c>
      <c r="D14" s="4">
        <f t="shared" si="1"/>
        <v>0</v>
      </c>
      <c r="E14" s="8">
        <f>G3</f>
        <v>332.5</v>
      </c>
      <c r="F14" s="5">
        <v>0.85</v>
      </c>
      <c r="G14" s="6">
        <f>ROUND(E14*F14,)</f>
        <v>283</v>
      </c>
      <c r="H14" s="34">
        <v>0</v>
      </c>
      <c r="I14" s="37">
        <v>0</v>
      </c>
      <c r="J14" s="58">
        <f>SUMPRODUCT(ISNUMBER(SEARCH('Файл загрузки'!$F$2:$F$100,'Левый берег'!C14))*ISNUMBER(SEARCH('Файл загрузки'!$G$2:$G$100,'Левый берег'!C14))*'Файл загрузки'!$R$2:$R$100)</f>
        <v>400</v>
      </c>
      <c r="K14" s="59">
        <f>H14-I14+J14</f>
        <v>400</v>
      </c>
      <c r="L14" s="30">
        <f>I14/$G14</f>
        <v>0</v>
      </c>
      <c r="M14" s="37">
        <v>3</v>
      </c>
      <c r="N14" s="58">
        <v>3</v>
      </c>
      <c r="O14" s="59">
        <f>I14-M14+N14</f>
        <v>0</v>
      </c>
      <c r="P14" s="30">
        <f>M14/$G14</f>
        <v>1.0600706713780919E-2</v>
      </c>
      <c r="Q14" s="37">
        <v>0</v>
      </c>
      <c r="R14" s="58">
        <v>0</v>
      </c>
      <c r="S14" s="59">
        <f>P14-Q14+R14</f>
        <v>1.0600706713780919E-2</v>
      </c>
      <c r="T14" s="30">
        <f>Q14/$G14</f>
        <v>0</v>
      </c>
      <c r="U14" s="37">
        <v>11</v>
      </c>
      <c r="V14" s="58">
        <f>IF(SUM(U14-Q14)&lt;=0,0,SUM(U14-Q14))</f>
        <v>11</v>
      </c>
      <c r="W14" s="59">
        <f>Q14-U14+V14</f>
        <v>0</v>
      </c>
      <c r="X14" s="30">
        <f t="shared" ref="X14:X21" si="2">U14/$G14</f>
        <v>3.8869257950530034E-2</v>
      </c>
      <c r="Y14" s="37">
        <v>12</v>
      </c>
      <c r="Z14" s="58">
        <f>IF(SUM(Y14-U14)&lt;=0,0,SUM(Y14-U14))</f>
        <v>1</v>
      </c>
      <c r="AA14" s="59">
        <f>U14-Y14+Z14</f>
        <v>0</v>
      </c>
      <c r="AB14" s="30">
        <f t="shared" ref="AB14:AB21" si="3">Y14/$G14</f>
        <v>4.2402826855123678E-2</v>
      </c>
      <c r="AC14" s="37">
        <v>13</v>
      </c>
      <c r="AD14" s="58">
        <f>IF(SUM(AC14-Y14)&lt;=0,0,SUM(AC14-Y14))</f>
        <v>1</v>
      </c>
      <c r="AE14" s="59">
        <f>Y14-AC14+AD14</f>
        <v>0</v>
      </c>
      <c r="AF14" s="30">
        <f t="shared" ref="AF14:AF21" si="4">AC14/$G14</f>
        <v>4.5936395759717315E-2</v>
      </c>
      <c r="AG14" s="37">
        <v>13</v>
      </c>
      <c r="AH14" s="58">
        <f>IF(SUM(AG14-AC14)&lt;=0,0,SUM(AG14-AC14))</f>
        <v>0</v>
      </c>
      <c r="AI14" s="59">
        <f>AC14-AG14+AH14</f>
        <v>0</v>
      </c>
      <c r="AJ14" s="30">
        <f t="shared" ref="AJ14:AJ21" si="5">AG14/$G14</f>
        <v>4.5936395759717315E-2</v>
      </c>
      <c r="AK14" s="37">
        <v>14</v>
      </c>
      <c r="AL14" s="58">
        <f>IF(SUM(AK14-AG14)&lt;=0,0,SUM(AK14-AG14))</f>
        <v>1</v>
      </c>
      <c r="AM14" s="59">
        <f>AG14-AK14+AL14</f>
        <v>0</v>
      </c>
      <c r="AN14" s="86">
        <f>AK14/$G14</f>
        <v>4.9469964664310952E-2</v>
      </c>
      <c r="AO14" s="37">
        <v>14</v>
      </c>
      <c r="AP14" s="58">
        <f>IF(SUM(AO14-AK14)&lt;=0,0,SUM(AO14-AK14))</f>
        <v>0</v>
      </c>
      <c r="AQ14" s="59">
        <f>AK14-AO14+AP14</f>
        <v>0</v>
      </c>
      <c r="AR14" s="30">
        <f>AO14/$G14</f>
        <v>4.9469964664310952E-2</v>
      </c>
      <c r="AS14" s="37">
        <v>14</v>
      </c>
      <c r="AT14" s="58">
        <f t="shared" ref="AT14:AT20" si="6">IF(SUM(AS14-AO14)&lt;=0,0,SUM(AS14-AO14))</f>
        <v>0</v>
      </c>
      <c r="AU14" s="59">
        <f t="shared" ref="AU14:AU20" si="7">AO14-AS14+AT14</f>
        <v>0</v>
      </c>
      <c r="AV14" s="30">
        <f t="shared" ref="AV14:AV21" si="8">AS14/$G14</f>
        <v>4.9469964664310952E-2</v>
      </c>
      <c r="AW14" s="37">
        <f>COUNTIF('Файл загрузки'!$E:$E,"Совхозная 2")</f>
        <v>2</v>
      </c>
      <c r="AX14" s="58">
        <f t="shared" ref="AX14:AX20" si="9">IF(SUM(AW14-AS14)&lt;=0,0,SUM(AW14-AS14))</f>
        <v>0</v>
      </c>
      <c r="AY14" s="59">
        <f t="shared" ref="AY14:AY20" si="10">AS14-AW14+AX14</f>
        <v>12</v>
      </c>
      <c r="AZ14" s="30">
        <f t="shared" ref="AZ14:AZ21" si="11">AW14/$G14</f>
        <v>7.0671378091872791E-3</v>
      </c>
      <c r="BA14" s="37"/>
      <c r="BB14" s="58"/>
      <c r="BC14" s="59"/>
      <c r="BD14" s="30"/>
    </row>
    <row r="15" spans="1:56" hidden="1">
      <c r="A15" s="2">
        <v>2</v>
      </c>
      <c r="B15" s="64"/>
      <c r="C15" s="3" t="str">
        <f t="shared" si="1"/>
        <v>ул.Совхозная,д.8</v>
      </c>
      <c r="D15" s="4">
        <v>6</v>
      </c>
      <c r="E15" s="8">
        <f>G4</f>
        <v>475</v>
      </c>
      <c r="F15" s="5">
        <v>0.85</v>
      </c>
      <c r="G15" s="6">
        <f>ROUND(E15*F15,)</f>
        <v>404</v>
      </c>
      <c r="H15" s="34">
        <v>0</v>
      </c>
      <c r="I15" s="37">
        <v>2</v>
      </c>
      <c r="J15" s="58">
        <f>SUMPRODUCT(ISNUMBER(SEARCH('Файл загрузки'!$F$2:$F$100,'Левый берег'!C15))*ISNUMBER(SEARCH('Файл загрузки'!$G$2:$G$100,'Левый берег'!C15))*'Файл загрузки'!$R$2:$R$100)</f>
        <v>0</v>
      </c>
      <c r="K15" s="59">
        <f>H15-I15+J15</f>
        <v>-2</v>
      </c>
      <c r="L15" s="30">
        <f>I15/$G15</f>
        <v>4.9504950495049506E-3</v>
      </c>
      <c r="M15" s="37">
        <v>2</v>
      </c>
      <c r="N15" s="58">
        <v>2</v>
      </c>
      <c r="O15" s="59">
        <f>I15-M15+N15</f>
        <v>2</v>
      </c>
      <c r="P15" s="30">
        <f>M15/$G15</f>
        <v>4.9504950495049506E-3</v>
      </c>
      <c r="Q15" s="37">
        <v>0</v>
      </c>
      <c r="R15" s="58">
        <v>0</v>
      </c>
      <c r="S15" s="59">
        <f>P15-Q15+R15</f>
        <v>4.9504950495049506E-3</v>
      </c>
      <c r="T15" s="30">
        <f>Q15/$G15</f>
        <v>0</v>
      </c>
      <c r="U15" s="37">
        <v>2</v>
      </c>
      <c r="V15" s="58">
        <f>IF(SUM(U15-Q15)&lt;=0,0,SUM(U15-Q15))</f>
        <v>2</v>
      </c>
      <c r="W15" s="59">
        <f>Q15-U15+V15</f>
        <v>0</v>
      </c>
      <c r="X15" s="30">
        <f t="shared" si="2"/>
        <v>4.9504950495049506E-3</v>
      </c>
      <c r="Y15" s="37">
        <v>2</v>
      </c>
      <c r="Z15" s="58">
        <f>IF(SUM(Y15-U15)&lt;=0,0,SUM(Y15-U15))</f>
        <v>0</v>
      </c>
      <c r="AA15" s="59">
        <f>U15-Y15+Z15</f>
        <v>0</v>
      </c>
      <c r="AB15" s="30">
        <f t="shared" si="3"/>
        <v>4.9504950495049506E-3</v>
      </c>
      <c r="AC15" s="37">
        <v>2</v>
      </c>
      <c r="AD15" s="58">
        <f>IF(SUM(AC15-Y15)&lt;=0,0,SUM(AC15-Y15))</f>
        <v>0</v>
      </c>
      <c r="AE15" s="59">
        <f>Y15-AC15+AD15</f>
        <v>0</v>
      </c>
      <c r="AF15" s="30">
        <f t="shared" si="4"/>
        <v>4.9504950495049506E-3</v>
      </c>
      <c r="AG15" s="37">
        <v>2</v>
      </c>
      <c r="AH15" s="58">
        <f>IF(SUM(AG15-AC15)&lt;=0,0,SUM(AG15-AC15))</f>
        <v>0</v>
      </c>
      <c r="AI15" s="59">
        <f>AC15-AG15+AH15</f>
        <v>0</v>
      </c>
      <c r="AJ15" s="30">
        <f t="shared" si="5"/>
        <v>4.9504950495049506E-3</v>
      </c>
      <c r="AK15" s="37">
        <v>2</v>
      </c>
      <c r="AL15" s="58">
        <f>IF(SUM(AK15-AG15)&lt;=0,0,SUM(AK15-AG15))</f>
        <v>0</v>
      </c>
      <c r="AM15" s="59">
        <f>AG15-AK15+AL15</f>
        <v>0</v>
      </c>
      <c r="AN15" s="86">
        <f>AK15/$G15</f>
        <v>4.9504950495049506E-3</v>
      </c>
      <c r="AO15" s="37">
        <v>3</v>
      </c>
      <c r="AP15" s="58">
        <f>IF(SUM(AO15-AK15)&lt;=0,0,SUM(AO15-AK15))</f>
        <v>1</v>
      </c>
      <c r="AQ15" s="59">
        <f>AK15-AO15+AP15</f>
        <v>0</v>
      </c>
      <c r="AR15" s="30">
        <f>AO15/$G15</f>
        <v>7.4257425742574254E-3</v>
      </c>
      <c r="AS15" s="37">
        <v>3</v>
      </c>
      <c r="AT15" s="58">
        <f t="shared" si="6"/>
        <v>0</v>
      </c>
      <c r="AU15" s="59">
        <f t="shared" si="7"/>
        <v>0</v>
      </c>
      <c r="AV15" s="30">
        <f t="shared" si="8"/>
        <v>7.4257425742574254E-3</v>
      </c>
      <c r="AW15" s="37">
        <f>COUNTIF('Файл загрузки'!$E:$E,"Совхозная 8")</f>
        <v>1</v>
      </c>
      <c r="AX15" s="58">
        <f t="shared" si="9"/>
        <v>0</v>
      </c>
      <c r="AY15" s="59">
        <f t="shared" si="10"/>
        <v>2</v>
      </c>
      <c r="AZ15" s="30">
        <f t="shared" si="11"/>
        <v>2.4752475247524753E-3</v>
      </c>
      <c r="BA15" s="37"/>
      <c r="BB15" s="58"/>
      <c r="BC15" s="59"/>
      <c r="BD15" s="30"/>
    </row>
    <row r="16" spans="1:56" hidden="1">
      <c r="A16" s="2">
        <v>3</v>
      </c>
      <c r="B16" s="64"/>
      <c r="C16" s="3" t="str">
        <f t="shared" si="1"/>
        <v>ул.Совхозная,д.8, корп.1</v>
      </c>
      <c r="D16" s="4">
        <v>6</v>
      </c>
      <c r="E16" s="8">
        <f>G5</f>
        <v>475</v>
      </c>
      <c r="F16" s="5">
        <v>0.85</v>
      </c>
      <c r="G16" s="6">
        <f>ROUND(E16*F16,)</f>
        <v>404</v>
      </c>
      <c r="H16" s="34">
        <v>0</v>
      </c>
      <c r="I16" s="37"/>
      <c r="J16" s="58">
        <f>SUMPRODUCT(ISNUMBER(SEARCH('Файл загрузки'!$F$2:$F$100,'Левый берег'!C16))*ISNUMBER(SEARCH('Файл загрузки'!$G$2:$G$100,'Левый берег'!C16))*'Файл загрузки'!$R$2:$R$100)</f>
        <v>0</v>
      </c>
      <c r="K16" s="59">
        <f>H16-I16+J16</f>
        <v>0</v>
      </c>
      <c r="L16" s="30">
        <f>I16/$G16</f>
        <v>0</v>
      </c>
      <c r="M16" s="37">
        <v>2</v>
      </c>
      <c r="N16" s="58">
        <v>2</v>
      </c>
      <c r="O16" s="59">
        <f>I16-M16+N16</f>
        <v>0</v>
      </c>
      <c r="P16" s="30">
        <f>M16/$G16</f>
        <v>4.9504950495049506E-3</v>
      </c>
      <c r="Q16" s="37">
        <v>0</v>
      </c>
      <c r="R16" s="58">
        <v>0</v>
      </c>
      <c r="S16" s="59">
        <f>P16-Q16+R16</f>
        <v>4.9504950495049506E-3</v>
      </c>
      <c r="T16" s="30">
        <f>Q16/$G16</f>
        <v>0</v>
      </c>
      <c r="U16" s="37">
        <v>2</v>
      </c>
      <c r="V16" s="58">
        <f>IF(SUM(U16-Q16)&lt;=0,0,SUM(U16-Q16))</f>
        <v>2</v>
      </c>
      <c r="W16" s="59">
        <f>Q16-U16+V16</f>
        <v>0</v>
      </c>
      <c r="X16" s="30">
        <f t="shared" si="2"/>
        <v>4.9504950495049506E-3</v>
      </c>
      <c r="Y16" s="37">
        <v>4</v>
      </c>
      <c r="Z16" s="58">
        <f>IF(SUM(Y16-U16)&lt;=0,0,SUM(Y16-U16))</f>
        <v>2</v>
      </c>
      <c r="AA16" s="59">
        <f>U16-Y16+Z16</f>
        <v>0</v>
      </c>
      <c r="AB16" s="30">
        <f t="shared" si="3"/>
        <v>9.9009900990099011E-3</v>
      </c>
      <c r="AC16" s="37">
        <v>4</v>
      </c>
      <c r="AD16" s="58">
        <f>IF(SUM(AC16-Y16)&lt;=0,0,SUM(AC16-Y16))</f>
        <v>0</v>
      </c>
      <c r="AE16" s="59">
        <f>Y16-AC16+AD16</f>
        <v>0</v>
      </c>
      <c r="AF16" s="30">
        <f t="shared" si="4"/>
        <v>9.9009900990099011E-3</v>
      </c>
      <c r="AG16" s="37">
        <v>4</v>
      </c>
      <c r="AH16" s="58">
        <f>IF(SUM(AG16-AC16)&lt;=0,0,SUM(AG16-AC16))</f>
        <v>0</v>
      </c>
      <c r="AI16" s="59">
        <f>AC16-AG16+AH16</f>
        <v>0</v>
      </c>
      <c r="AJ16" s="30">
        <f t="shared" si="5"/>
        <v>9.9009900990099011E-3</v>
      </c>
      <c r="AK16" s="37">
        <v>4</v>
      </c>
      <c r="AL16" s="58">
        <f>IF(SUM(AK16-AG16)&lt;=0,0,SUM(AK16-AG16))</f>
        <v>0</v>
      </c>
      <c r="AM16" s="59">
        <f>AG16-AK16+AL16</f>
        <v>0</v>
      </c>
      <c r="AN16" s="86">
        <f>AK16/$G16</f>
        <v>9.9009900990099011E-3</v>
      </c>
      <c r="AO16" s="37">
        <v>4</v>
      </c>
      <c r="AP16" s="58">
        <f>IF(SUM(AO16-AK16)&lt;=0,0,SUM(AO16-AK16))</f>
        <v>0</v>
      </c>
      <c r="AQ16" s="59">
        <f>AK16-AO16+AP16</f>
        <v>0</v>
      </c>
      <c r="AR16" s="30">
        <f>AO16/$G16</f>
        <v>9.9009900990099011E-3</v>
      </c>
      <c r="AS16" s="37">
        <v>4</v>
      </c>
      <c r="AT16" s="58">
        <f t="shared" si="6"/>
        <v>0</v>
      </c>
      <c r="AU16" s="59">
        <f t="shared" si="7"/>
        <v>0</v>
      </c>
      <c r="AV16" s="30">
        <f t="shared" si="8"/>
        <v>9.9009900990099011E-3</v>
      </c>
      <c r="AW16" s="37">
        <f>COUNTIF('Файл загрузки'!$E:$E,"Совхозная  д.8 к. 1")</f>
        <v>0</v>
      </c>
      <c r="AX16" s="58">
        <f t="shared" si="9"/>
        <v>0</v>
      </c>
      <c r="AY16" s="59">
        <f t="shared" si="10"/>
        <v>4</v>
      </c>
      <c r="AZ16" s="30">
        <f t="shared" si="11"/>
        <v>0</v>
      </c>
      <c r="BA16" s="37"/>
      <c r="BB16" s="58"/>
      <c r="BC16" s="59"/>
      <c r="BD16" s="30"/>
    </row>
    <row r="17" spans="1:56" hidden="1">
      <c r="A17" s="2">
        <v>4</v>
      </c>
      <c r="B17" s="64"/>
      <c r="C17" s="3" t="str">
        <f>C6</f>
        <v>ул.Совхозная,д.10</v>
      </c>
      <c r="D17" s="4">
        <v>5</v>
      </c>
      <c r="E17" s="8">
        <f>G6</f>
        <v>418</v>
      </c>
      <c r="F17" s="5">
        <v>0.85</v>
      </c>
      <c r="G17" s="6">
        <f>ROUND(E17*F17,)</f>
        <v>355</v>
      </c>
      <c r="H17" s="34">
        <v>0</v>
      </c>
      <c r="I17" s="37">
        <v>1</v>
      </c>
      <c r="J17" s="58">
        <f>SUMPRODUCT(ISNUMBER(SEARCH('Файл загрузки'!$F$2:$F$100,'Левый берег'!C17))*ISNUMBER(SEARCH('Файл загрузки'!$G$2:$G$100,'Левый берег'!C17))*'Файл загрузки'!$R$2:$R$100)</f>
        <v>200</v>
      </c>
      <c r="K17" s="59">
        <f>H17-I17+J17</f>
        <v>199</v>
      </c>
      <c r="L17" s="30">
        <f>I17/$G17</f>
        <v>2.8169014084507044E-3</v>
      </c>
      <c r="M17" s="37">
        <v>3</v>
      </c>
      <c r="N17" s="58">
        <v>2</v>
      </c>
      <c r="O17" s="59">
        <f>I17-M17+N17</f>
        <v>0</v>
      </c>
      <c r="P17" s="30">
        <f>M17/$G17</f>
        <v>8.4507042253521118E-3</v>
      </c>
      <c r="Q17" s="37">
        <v>0</v>
      </c>
      <c r="R17" s="58">
        <v>0</v>
      </c>
      <c r="S17" s="59">
        <f>P17-Q17+R17</f>
        <v>8.4507042253521118E-3</v>
      </c>
      <c r="T17" s="30">
        <f>Q17/$G17</f>
        <v>0</v>
      </c>
      <c r="U17" s="37">
        <v>5</v>
      </c>
      <c r="V17" s="58">
        <f>IF(SUM(U17-Q17)&lt;=0,0,SUM(U17-Q17))</f>
        <v>5</v>
      </c>
      <c r="W17" s="59">
        <f>Q17-U17+V17</f>
        <v>0</v>
      </c>
      <c r="X17" s="30">
        <f t="shared" si="2"/>
        <v>1.4084507042253521E-2</v>
      </c>
      <c r="Y17" s="37">
        <v>6</v>
      </c>
      <c r="Z17" s="58">
        <f>IF(SUM(Y17-U17)&lt;=0,0,SUM(Y17-U17))</f>
        <v>1</v>
      </c>
      <c r="AA17" s="59">
        <f>U17-Y17+Z17</f>
        <v>0</v>
      </c>
      <c r="AB17" s="30">
        <f t="shared" si="3"/>
        <v>1.6901408450704224E-2</v>
      </c>
      <c r="AC17" s="37">
        <v>6</v>
      </c>
      <c r="AD17" s="58">
        <f>IF(SUM(AC17-Y17)&lt;=0,0,SUM(AC17-Y17))</f>
        <v>0</v>
      </c>
      <c r="AE17" s="59">
        <f>Y17-AC17+AD17</f>
        <v>0</v>
      </c>
      <c r="AF17" s="30">
        <f t="shared" si="4"/>
        <v>1.6901408450704224E-2</v>
      </c>
      <c r="AG17" s="37">
        <v>7</v>
      </c>
      <c r="AH17" s="58">
        <f>IF(SUM(AG17-AC17)&lt;=0,0,SUM(AG17-AC17))</f>
        <v>1</v>
      </c>
      <c r="AI17" s="59">
        <f>AC17-AG17+AH17</f>
        <v>0</v>
      </c>
      <c r="AJ17" s="30">
        <f t="shared" si="5"/>
        <v>1.9718309859154931E-2</v>
      </c>
      <c r="AK17" s="37">
        <v>7</v>
      </c>
      <c r="AL17" s="58">
        <f>IF(SUM(AK17-AG17)&lt;=0,0,SUM(AK17-AG17))</f>
        <v>0</v>
      </c>
      <c r="AM17" s="59">
        <f>AG17-AK17+AL17</f>
        <v>0</v>
      </c>
      <c r="AN17" s="86">
        <f>AK17/$G17</f>
        <v>1.9718309859154931E-2</v>
      </c>
      <c r="AO17" s="37">
        <v>7</v>
      </c>
      <c r="AP17" s="58">
        <f>IF(SUM(AO17-AK17)&lt;=0,0,SUM(AO17-AK17))</f>
        <v>0</v>
      </c>
      <c r="AQ17" s="59">
        <f>AK17-AO17+AP17</f>
        <v>0</v>
      </c>
      <c r="AR17" s="30">
        <f>AO17/$G17</f>
        <v>1.9718309859154931E-2</v>
      </c>
      <c r="AS17" s="37">
        <v>7</v>
      </c>
      <c r="AT17" s="58">
        <f t="shared" si="6"/>
        <v>0</v>
      </c>
      <c r="AU17" s="59">
        <f t="shared" si="7"/>
        <v>0</v>
      </c>
      <c r="AV17" s="30">
        <f t="shared" si="8"/>
        <v>1.9718309859154931E-2</v>
      </c>
      <c r="AW17" s="37">
        <f>COUNTIF('Файл загрузки'!$E:$E,"Совхозная 10")</f>
        <v>1</v>
      </c>
      <c r="AX17" s="58">
        <f t="shared" si="9"/>
        <v>0</v>
      </c>
      <c r="AY17" s="59">
        <f t="shared" si="10"/>
        <v>6</v>
      </c>
      <c r="AZ17" s="30">
        <f t="shared" si="11"/>
        <v>2.8169014084507044E-3</v>
      </c>
      <c r="BA17" s="37"/>
      <c r="BB17" s="58"/>
      <c r="BC17" s="59"/>
      <c r="BD17" s="30"/>
    </row>
    <row r="18" spans="1:56" hidden="1">
      <c r="A18" s="3">
        <v>5</v>
      </c>
      <c r="B18" s="3"/>
      <c r="C18" s="3" t="s">
        <v>25</v>
      </c>
      <c r="D18" s="4">
        <v>3</v>
      </c>
      <c r="E18" s="8">
        <f>G7</f>
        <v>254.6</v>
      </c>
      <c r="F18" s="5">
        <v>0.85</v>
      </c>
      <c r="G18" s="6">
        <f>ROUND(E18*F18,)</f>
        <v>216</v>
      </c>
      <c r="H18" s="6">
        <v>0</v>
      </c>
      <c r="I18" s="98"/>
      <c r="J18" s="58">
        <f>SUMPRODUCT(ISNUMBER(SEARCH('Файл загрузки'!$F$2:$F$100,'Левый берег'!C18))*ISNUMBER(SEARCH('Файл загрузки'!$G$2:$G$100,'Левый берег'!C18))*'Файл загрузки'!$R$2:$R$100)</f>
        <v>3600</v>
      </c>
      <c r="K18" s="67"/>
      <c r="L18" s="68"/>
      <c r="M18" s="65"/>
      <c r="N18" s="66"/>
      <c r="O18" s="67"/>
      <c r="P18" s="76"/>
      <c r="Q18" s="37">
        <v>0</v>
      </c>
      <c r="R18" s="72">
        <v>0</v>
      </c>
      <c r="S18" s="73"/>
      <c r="T18" s="77"/>
      <c r="U18" s="73">
        <v>7</v>
      </c>
      <c r="V18" s="58">
        <f>IF(SUM(U18-Q18)&lt;=0,0,SUM(U18-Q18))</f>
        <v>7</v>
      </c>
      <c r="W18" s="73">
        <f>Q18-U18+V18</f>
        <v>0</v>
      </c>
      <c r="X18" s="30">
        <f t="shared" si="2"/>
        <v>3.2407407407407406E-2</v>
      </c>
      <c r="Y18" s="73">
        <v>13</v>
      </c>
      <c r="Z18" s="58">
        <f>IF(SUM(Y18-U18)&lt;=0,0,SUM(Y18-U18))</f>
        <v>6</v>
      </c>
      <c r="AA18" s="73">
        <f>U18-Y18+Z18</f>
        <v>0</v>
      </c>
      <c r="AB18" s="30">
        <f t="shared" si="3"/>
        <v>6.0185185185185182E-2</v>
      </c>
      <c r="AC18" s="73">
        <v>14</v>
      </c>
      <c r="AD18" s="58">
        <f>IF(SUM(AC18-Y18)&lt;=0,0,SUM(AC18-Y18))</f>
        <v>1</v>
      </c>
      <c r="AE18" s="73">
        <f>Y18-AC18+AD18</f>
        <v>0</v>
      </c>
      <c r="AF18" s="30">
        <f t="shared" si="4"/>
        <v>6.4814814814814811E-2</v>
      </c>
      <c r="AG18" s="73">
        <v>17</v>
      </c>
      <c r="AH18" s="58">
        <f>IF(SUM(AG18-AC18)&lt;=0,0,SUM(AG18-AC18))</f>
        <v>3</v>
      </c>
      <c r="AI18" s="73">
        <f>AC18-AG18+AH18</f>
        <v>0</v>
      </c>
      <c r="AJ18" s="30">
        <f t="shared" si="5"/>
        <v>7.8703703703703706E-2</v>
      </c>
      <c r="AK18" s="73">
        <v>21</v>
      </c>
      <c r="AL18" s="58">
        <f>IF(SUM(AK18-AG18)&lt;=0,0,SUM(AK18-AG18))</f>
        <v>4</v>
      </c>
      <c r="AM18" s="73">
        <f>AG18-AK18+AL18</f>
        <v>0</v>
      </c>
      <c r="AN18" s="86">
        <f>AK18/$G18</f>
        <v>9.7222222222222224E-2</v>
      </c>
      <c r="AO18" s="87">
        <v>23</v>
      </c>
      <c r="AP18" s="72">
        <f>IF(SUM(AO18-AK18)&lt;=0,0,SUM(AO18-AK18))</f>
        <v>2</v>
      </c>
      <c r="AQ18" s="73">
        <f>AK18-AO18+AP18</f>
        <v>0</v>
      </c>
      <c r="AR18" s="55">
        <f>AO18/$G18</f>
        <v>0.10648148148148148</v>
      </c>
      <c r="AS18" s="87">
        <v>28</v>
      </c>
      <c r="AT18" s="72">
        <f t="shared" si="6"/>
        <v>5</v>
      </c>
      <c r="AU18" s="73">
        <f t="shared" si="7"/>
        <v>0</v>
      </c>
      <c r="AV18" s="55">
        <f t="shared" si="8"/>
        <v>0.12962962962962962</v>
      </c>
      <c r="AW18" s="37">
        <f>COUNTIF('Файл загрузки'!$E:$E,"Совхозная 11")</f>
        <v>11</v>
      </c>
      <c r="AX18" s="108">
        <f t="shared" si="9"/>
        <v>0</v>
      </c>
      <c r="AY18" s="109">
        <f t="shared" si="10"/>
        <v>17</v>
      </c>
      <c r="AZ18" s="111">
        <f t="shared" si="11"/>
        <v>5.0925925925925923E-2</v>
      </c>
      <c r="BA18" s="37"/>
      <c r="BB18" s="108"/>
      <c r="BC18" s="109"/>
      <c r="BD18" s="111"/>
    </row>
    <row r="19" spans="1:56" hidden="1">
      <c r="A19" s="3">
        <v>6</v>
      </c>
      <c r="B19" s="3"/>
      <c r="C19" s="3" t="s">
        <v>30</v>
      </c>
      <c r="D19" s="4">
        <v>5</v>
      </c>
      <c r="E19" s="8">
        <v>440</v>
      </c>
      <c r="F19" s="5">
        <v>0.85</v>
      </c>
      <c r="G19" s="6">
        <f t="shared" ref="G19:G20" si="12">ROUND(E19*F19,)</f>
        <v>374</v>
      </c>
      <c r="H19" s="6">
        <v>0</v>
      </c>
      <c r="I19" s="98"/>
      <c r="J19" s="58">
        <f>SUMPRODUCT(ISNUMBER(SEARCH('Файл загрузки'!$F$2:$F$100,'Левый берег'!C19))*ISNUMBER(SEARCH('Файл загрузки'!$G$2:$G$100,'Левый берег'!C19))*'Файл загрузки'!$R$2:$R$100)</f>
        <v>0</v>
      </c>
      <c r="K19" s="67"/>
      <c r="L19" s="68"/>
      <c r="M19" s="65"/>
      <c r="N19" s="66"/>
      <c r="O19" s="67"/>
      <c r="P19" s="76"/>
      <c r="Q19" s="65"/>
      <c r="R19" s="66"/>
      <c r="S19" s="67"/>
      <c r="T19" s="79"/>
      <c r="U19" s="70"/>
      <c r="V19" s="66"/>
      <c r="W19" s="67"/>
      <c r="X19" s="68"/>
      <c r="Y19" s="70"/>
      <c r="Z19" s="66"/>
      <c r="AA19" s="67"/>
      <c r="AB19" s="68"/>
      <c r="AC19" s="70"/>
      <c r="AD19" s="66"/>
      <c r="AE19" s="67"/>
      <c r="AF19" s="68"/>
      <c r="AG19" s="70"/>
      <c r="AH19" s="66"/>
      <c r="AI19" s="67"/>
      <c r="AJ19" s="68"/>
      <c r="AK19" s="70"/>
      <c r="AL19" s="66"/>
      <c r="AM19" s="67"/>
      <c r="AN19" s="76"/>
      <c r="AO19" s="50"/>
      <c r="AP19" s="58"/>
      <c r="AQ19" s="59"/>
      <c r="AR19" s="51"/>
      <c r="AS19" s="106">
        <v>0</v>
      </c>
      <c r="AT19" s="72">
        <f t="shared" si="6"/>
        <v>0</v>
      </c>
      <c r="AU19" s="73">
        <f t="shared" si="7"/>
        <v>0</v>
      </c>
      <c r="AV19" s="111">
        <f t="shared" si="8"/>
        <v>0</v>
      </c>
      <c r="AW19" s="37">
        <f>COUNTIF('Файл загрузки'!$E:$E,"Совхозная 14")</f>
        <v>0</v>
      </c>
      <c r="AX19" s="108">
        <f t="shared" si="9"/>
        <v>0</v>
      </c>
      <c r="AY19" s="109">
        <f t="shared" si="10"/>
        <v>0</v>
      </c>
      <c r="AZ19" s="111">
        <f t="shared" si="11"/>
        <v>0</v>
      </c>
      <c r="BA19" s="37"/>
      <c r="BB19" s="108"/>
      <c r="BC19" s="109"/>
      <c r="BD19" s="111"/>
    </row>
    <row r="20" spans="1:56" ht="15.75" hidden="1" thickBot="1">
      <c r="A20" s="84">
        <v>7</v>
      </c>
      <c r="B20" s="46"/>
      <c r="C20" s="83" t="str">
        <f>C9</f>
        <v>ул. Совхозная, д. 16</v>
      </c>
      <c r="D20" s="84">
        <v>5</v>
      </c>
      <c r="E20" s="84">
        <v>440</v>
      </c>
      <c r="F20" s="85">
        <v>0.85</v>
      </c>
      <c r="G20" s="47">
        <f t="shared" si="12"/>
        <v>374</v>
      </c>
      <c r="H20" s="47">
        <v>0</v>
      </c>
      <c r="J20" s="58">
        <f>SUMPRODUCT(ISNUMBER(SEARCH('Файл загрузки'!$F$2:$F$100,'Левый берег'!C20))*ISNUMBER(SEARCH('Файл загрузки'!$G$2:$G$100,'Левый берег'!C20))*'Файл загрузки'!$R$2:$R$100)</f>
        <v>0</v>
      </c>
      <c r="AO20" s="96"/>
      <c r="AP20" s="102"/>
      <c r="AQ20" s="46"/>
      <c r="AR20" s="97"/>
      <c r="AS20" s="110">
        <v>0</v>
      </c>
      <c r="AT20" s="108">
        <f t="shared" si="6"/>
        <v>0</v>
      </c>
      <c r="AU20" s="109">
        <f t="shared" si="7"/>
        <v>0</v>
      </c>
      <c r="AV20" s="111">
        <f t="shared" si="8"/>
        <v>0</v>
      </c>
      <c r="AW20" s="37">
        <f>COUNTIF('Файл загрузки'!$E:$E,"Совхозная 16")</f>
        <v>0</v>
      </c>
      <c r="AX20" s="108">
        <f t="shared" si="9"/>
        <v>0</v>
      </c>
      <c r="AY20" s="109">
        <f t="shared" si="10"/>
        <v>0</v>
      </c>
      <c r="AZ20" s="111">
        <f t="shared" si="11"/>
        <v>0</v>
      </c>
      <c r="BA20" s="37"/>
      <c r="BB20" s="108"/>
      <c r="BC20" s="109"/>
      <c r="BD20" s="111"/>
    </row>
    <row r="21" spans="1:56" s="12" customFormat="1" ht="13.5" hidden="1" thickBot="1">
      <c r="A21" s="99"/>
      <c r="B21" s="23"/>
      <c r="C21" s="12" t="s">
        <v>9</v>
      </c>
      <c r="D21" s="41">
        <f>SUM(D14:D17)</f>
        <v>17</v>
      </c>
      <c r="E21" s="38">
        <f>SUM(E14:E20)</f>
        <v>2835.1</v>
      </c>
      <c r="F21" s="42">
        <f>G21/E21</f>
        <v>0.51003491940319567</v>
      </c>
      <c r="G21" s="38">
        <f>SUM(G14:G17)</f>
        <v>1446</v>
      </c>
      <c r="H21" s="100">
        <f>SUM(H14:H17)</f>
        <v>0</v>
      </c>
      <c r="I21" s="53">
        <f>SUM(I14:I17)</f>
        <v>3</v>
      </c>
      <c r="J21" s="54">
        <f>SUM(J14:J20)</f>
        <v>4200</v>
      </c>
      <c r="K21" s="44">
        <f t="shared" ref="K21:L21" si="13">SUM(K14:K20)</f>
        <v>597</v>
      </c>
      <c r="L21" s="45">
        <f t="shared" si="13"/>
        <v>7.7673964579556554E-3</v>
      </c>
      <c r="M21" s="53">
        <f>SUM(M14:M17)</f>
        <v>10</v>
      </c>
      <c r="N21" s="54">
        <f>SUM(N14:N17)</f>
        <v>9</v>
      </c>
      <c r="O21" s="44">
        <f>SUM(O14:O17)</f>
        <v>2</v>
      </c>
      <c r="P21" s="45">
        <f>M21/$G21</f>
        <v>6.9156293222683261E-3</v>
      </c>
      <c r="Q21" s="52">
        <f>SUM(Q14:Q18)</f>
        <v>0</v>
      </c>
      <c r="R21" s="57">
        <f>SUM(R14:R18)</f>
        <v>0</v>
      </c>
      <c r="S21" s="71">
        <f>P21/$G21</f>
        <v>4.7825928923017468E-6</v>
      </c>
      <c r="T21" s="11">
        <f>Q21/$G21</f>
        <v>0</v>
      </c>
      <c r="U21" s="52">
        <f>SUM(U14:U18)</f>
        <v>27</v>
      </c>
      <c r="V21" s="57">
        <f>SUM(V14:V18)</f>
        <v>27</v>
      </c>
      <c r="W21" s="71">
        <f>SUM(W14:W18)</f>
        <v>0</v>
      </c>
      <c r="X21" s="11">
        <f t="shared" si="2"/>
        <v>1.8672199170124481E-2</v>
      </c>
      <c r="Y21" s="52">
        <f>SUM(Y14:Y18)</f>
        <v>37</v>
      </c>
      <c r="Z21" s="57">
        <f>SUM(Z14:Z18)</f>
        <v>10</v>
      </c>
      <c r="AA21" s="71">
        <f>SUM(AA14:AA18)</f>
        <v>0</v>
      </c>
      <c r="AB21" s="11">
        <f t="shared" si="3"/>
        <v>2.5587828492392807E-2</v>
      </c>
      <c r="AC21" s="52">
        <f>SUM(AC14:AC18)</f>
        <v>39</v>
      </c>
      <c r="AD21" s="57">
        <f>SUM(AD14:AD18)</f>
        <v>2</v>
      </c>
      <c r="AE21" s="71">
        <f>SUM(AE14:AE18)</f>
        <v>0</v>
      </c>
      <c r="AF21" s="11">
        <f t="shared" si="4"/>
        <v>2.6970954356846474E-2</v>
      </c>
      <c r="AG21" s="52">
        <f>SUM(AG14:AG18)</f>
        <v>43</v>
      </c>
      <c r="AH21" s="57">
        <f>SUM(AH14:AH18)</f>
        <v>4</v>
      </c>
      <c r="AI21" s="71">
        <f>SUM(AI14:AI18)</f>
        <v>0</v>
      </c>
      <c r="AJ21" s="11">
        <f t="shared" si="5"/>
        <v>2.9737206085753802E-2</v>
      </c>
      <c r="AK21" s="52">
        <f>SUM(AK14:AK18)</f>
        <v>48</v>
      </c>
      <c r="AL21" s="57">
        <f>SUM(AL14:AL18)</f>
        <v>5</v>
      </c>
      <c r="AM21" s="71">
        <f>SUM(AM14:AM18)</f>
        <v>0</v>
      </c>
      <c r="AN21" s="101">
        <f>AK21/$G21</f>
        <v>3.3195020746887967E-2</v>
      </c>
      <c r="AO21" s="53">
        <f>SUM(AO14:AO18)</f>
        <v>51</v>
      </c>
      <c r="AP21" s="54">
        <f>SUM(AP14:AP18)</f>
        <v>3</v>
      </c>
      <c r="AQ21" s="44">
        <f>SUM(AQ14:AQ18)</f>
        <v>0</v>
      </c>
      <c r="AR21" s="45">
        <f>AO21/$G21</f>
        <v>3.5269709543568464E-2</v>
      </c>
      <c r="AS21" s="52">
        <f>SUM(AS14:AS20)</f>
        <v>56</v>
      </c>
      <c r="AT21" s="57">
        <f>SUM(AT14:AT20)</f>
        <v>5</v>
      </c>
      <c r="AU21" s="71">
        <f>SUM(AU14:AU18)</f>
        <v>0</v>
      </c>
      <c r="AV21" s="11">
        <f t="shared" si="8"/>
        <v>3.8727524204702629E-2</v>
      </c>
      <c r="AW21" s="52">
        <f>SUM(AW14:AW20)</f>
        <v>15</v>
      </c>
      <c r="AX21" s="57">
        <f>SUM(AX14:AX20)</f>
        <v>0</v>
      </c>
      <c r="AY21" s="71">
        <f>SUM(AY14:AY18)</f>
        <v>41</v>
      </c>
      <c r="AZ21" s="11">
        <f t="shared" si="11"/>
        <v>1.0373443983402489E-2</v>
      </c>
      <c r="BA21" s="52"/>
      <c r="BB21" s="57"/>
      <c r="BC21" s="71"/>
      <c r="BD21" s="11"/>
    </row>
    <row r="22" spans="1:56" s="12" customFormat="1" ht="13.5" hidden="1" thickBot="1">
      <c r="A22" s="18"/>
      <c r="B22" s="20"/>
      <c r="C22" s="19"/>
      <c r="D22" s="20"/>
      <c r="E22" s="20"/>
      <c r="F22" s="21"/>
      <c r="G22" s="22"/>
      <c r="H22" s="26"/>
    </row>
    <row r="23" spans="1:56" s="13" customFormat="1" ht="16.5" hidden="1" thickBot="1">
      <c r="A23" s="157" t="s">
        <v>11</v>
      </c>
      <c r="B23" s="158"/>
      <c r="C23" s="158"/>
      <c r="D23" s="158"/>
      <c r="E23" s="158"/>
      <c r="F23" s="158"/>
      <c r="G23" s="158"/>
      <c r="H23" s="33"/>
    </row>
    <row r="24" spans="1:56" s="1" customFormat="1" hidden="1">
      <c r="A24" s="148" t="s">
        <v>0</v>
      </c>
      <c r="B24" s="62"/>
      <c r="C24" s="146" t="s">
        <v>1</v>
      </c>
      <c r="D24" s="142" t="s">
        <v>2</v>
      </c>
      <c r="E24" s="142" t="s">
        <v>3</v>
      </c>
      <c r="F24" s="138" t="s">
        <v>15</v>
      </c>
      <c r="G24" s="142" t="s">
        <v>5</v>
      </c>
      <c r="H24" s="140" t="s">
        <v>17</v>
      </c>
      <c r="I24" s="130">
        <v>41487</v>
      </c>
      <c r="J24" s="131"/>
      <c r="K24" s="132"/>
      <c r="L24" s="133"/>
      <c r="M24" s="130">
        <v>41518</v>
      </c>
      <c r="N24" s="131"/>
      <c r="O24" s="132"/>
      <c r="P24" s="133"/>
      <c r="Q24" s="150">
        <v>41548</v>
      </c>
      <c r="R24" s="151"/>
      <c r="S24" s="151"/>
      <c r="T24" s="152"/>
      <c r="U24" s="130">
        <v>41579</v>
      </c>
      <c r="V24" s="131"/>
      <c r="W24" s="132"/>
      <c r="X24" s="133"/>
      <c r="Y24" s="130">
        <v>41609</v>
      </c>
      <c r="Z24" s="131"/>
      <c r="AA24" s="132"/>
      <c r="AB24" s="133"/>
      <c r="AC24" s="130">
        <v>41640</v>
      </c>
      <c r="AD24" s="131"/>
      <c r="AE24" s="132"/>
      <c r="AF24" s="133"/>
      <c r="AG24" s="130">
        <v>41671</v>
      </c>
      <c r="AH24" s="131"/>
      <c r="AI24" s="132"/>
      <c r="AJ24" s="133"/>
      <c r="AK24" s="130">
        <v>41699</v>
      </c>
      <c r="AL24" s="131"/>
      <c r="AM24" s="132"/>
      <c r="AN24" s="132"/>
      <c r="AO24" s="130">
        <v>41730</v>
      </c>
      <c r="AP24" s="131"/>
      <c r="AQ24" s="132"/>
      <c r="AR24" s="133"/>
      <c r="AS24" s="130">
        <v>41760</v>
      </c>
      <c r="AT24" s="131"/>
      <c r="AU24" s="132"/>
      <c r="AV24" s="133"/>
      <c r="AW24" s="130">
        <v>41791</v>
      </c>
      <c r="AX24" s="131"/>
      <c r="AY24" s="132"/>
      <c r="AZ24" s="133"/>
      <c r="BA24" s="130"/>
      <c r="BB24" s="131"/>
      <c r="BC24" s="132"/>
      <c r="BD24" s="133"/>
    </row>
    <row r="25" spans="1:56" s="1" customFormat="1" ht="30" hidden="1">
      <c r="A25" s="149"/>
      <c r="B25" s="63"/>
      <c r="C25" s="147"/>
      <c r="D25" s="143"/>
      <c r="E25" s="143"/>
      <c r="F25" s="139"/>
      <c r="G25" s="143"/>
      <c r="H25" s="141"/>
      <c r="I25" s="14" t="s">
        <v>6</v>
      </c>
      <c r="J25" s="15" t="s">
        <v>7</v>
      </c>
      <c r="K25" s="29" t="s">
        <v>14</v>
      </c>
      <c r="L25" s="16" t="s">
        <v>8</v>
      </c>
      <c r="M25" s="14" t="s">
        <v>6</v>
      </c>
      <c r="N25" s="15" t="s">
        <v>7</v>
      </c>
      <c r="O25" s="29" t="s">
        <v>14</v>
      </c>
      <c r="P25" s="16" t="s">
        <v>8</v>
      </c>
      <c r="Q25" s="14" t="s">
        <v>6</v>
      </c>
      <c r="R25" s="15" t="s">
        <v>7</v>
      </c>
      <c r="S25" s="29" t="s">
        <v>14</v>
      </c>
      <c r="T25" s="16" t="s">
        <v>8</v>
      </c>
      <c r="U25" s="14" t="s">
        <v>6</v>
      </c>
      <c r="V25" s="15" t="s">
        <v>7</v>
      </c>
      <c r="W25" s="29" t="s">
        <v>14</v>
      </c>
      <c r="X25" s="16" t="s">
        <v>8</v>
      </c>
      <c r="Y25" s="14"/>
      <c r="Z25" s="15" t="s">
        <v>7</v>
      </c>
      <c r="AA25" s="29" t="s">
        <v>14</v>
      </c>
      <c r="AB25" s="16" t="s">
        <v>8</v>
      </c>
      <c r="AC25" s="14"/>
      <c r="AD25" s="15" t="s">
        <v>7</v>
      </c>
      <c r="AE25" s="29" t="s">
        <v>14</v>
      </c>
      <c r="AF25" s="16" t="s">
        <v>8</v>
      </c>
      <c r="AG25" s="14"/>
      <c r="AH25" s="15" t="s">
        <v>7</v>
      </c>
      <c r="AI25" s="29" t="s">
        <v>14</v>
      </c>
      <c r="AJ25" s="16" t="s">
        <v>8</v>
      </c>
      <c r="AK25" s="14"/>
      <c r="AL25" s="15" t="s">
        <v>7</v>
      </c>
      <c r="AM25" s="29" t="s">
        <v>14</v>
      </c>
      <c r="AN25" s="29" t="s">
        <v>8</v>
      </c>
      <c r="AO25" s="14"/>
      <c r="AP25" s="15" t="s">
        <v>7</v>
      </c>
      <c r="AQ25" s="29" t="s">
        <v>14</v>
      </c>
      <c r="AR25" s="16" t="s">
        <v>8</v>
      </c>
      <c r="AS25" s="14"/>
      <c r="AT25" s="15" t="s">
        <v>7</v>
      </c>
      <c r="AU25" s="29" t="s">
        <v>14</v>
      </c>
      <c r="AV25" s="16" t="s">
        <v>8</v>
      </c>
      <c r="AW25" s="14" t="s">
        <v>6</v>
      </c>
      <c r="AX25" s="15" t="s">
        <v>7</v>
      </c>
      <c r="AY25" s="29" t="s">
        <v>14</v>
      </c>
      <c r="AZ25" s="16" t="s">
        <v>8</v>
      </c>
      <c r="BA25" s="14"/>
      <c r="BB25" s="15"/>
      <c r="BC25" s="29"/>
      <c r="BD25" s="16"/>
    </row>
    <row r="26" spans="1:56" hidden="1">
      <c r="A26" s="2">
        <v>1</v>
      </c>
      <c r="B26" s="64"/>
      <c r="C26" s="3" t="str">
        <f t="shared" ref="C26:D29" si="14">C3</f>
        <v>ул.Совхозная,д.2</v>
      </c>
      <c r="D26" s="4">
        <f t="shared" si="14"/>
        <v>0</v>
      </c>
      <c r="E26" s="8">
        <f>E14</f>
        <v>332.5</v>
      </c>
      <c r="F26" s="5">
        <v>0.12</v>
      </c>
      <c r="G26" s="6">
        <f t="shared" ref="G26:G32" si="15">ROUND(E26*F26,0)</f>
        <v>40</v>
      </c>
      <c r="H26" s="35">
        <v>0</v>
      </c>
      <c r="I26" s="50"/>
      <c r="J26" s="58">
        <f>SUMPRODUCT(ISNUMBER(SEARCH('Файл загрузки'!$F$2:$F$100,'Левый берег'!C14))*ISNUMBER(SEARCH('Файл загрузки'!$G$2:$G$100,'Левый берег'!C14))*'Файл загрузки'!$W$2:$W$100)</f>
        <v>0</v>
      </c>
      <c r="K26" s="60">
        <f>H26-I26+J26</f>
        <v>0</v>
      </c>
      <c r="L26" s="7">
        <f>I26/$G26</f>
        <v>0</v>
      </c>
      <c r="M26" s="50"/>
      <c r="N26" s="58"/>
      <c r="O26" s="60">
        <f>I26-M26+N26</f>
        <v>0</v>
      </c>
      <c r="P26" s="7">
        <f>M26/$G26</f>
        <v>0</v>
      </c>
      <c r="Q26" s="50"/>
      <c r="R26" s="58"/>
      <c r="S26" s="60">
        <f>P26-Q26+R26</f>
        <v>0</v>
      </c>
      <c r="T26" s="7">
        <f>Q26/$G26</f>
        <v>0</v>
      </c>
      <c r="U26" s="50">
        <v>0</v>
      </c>
      <c r="V26" s="58">
        <f>IF(SUM(U26-Q26)&lt;=0,0,SUM(U26-Q26))</f>
        <v>0</v>
      </c>
      <c r="W26" s="60">
        <f>Q26-U26+V26</f>
        <v>0</v>
      </c>
      <c r="X26" s="7">
        <f t="shared" ref="X26:X33" si="16">U26/$G26</f>
        <v>0</v>
      </c>
      <c r="Y26" s="50"/>
      <c r="Z26" s="58">
        <f>IF(SUM(Y26-U26)&lt;=0,0,SUM(Y26-U26))</f>
        <v>0</v>
      </c>
      <c r="AA26" s="60">
        <f>U26-Y26+Z26</f>
        <v>0</v>
      </c>
      <c r="AB26" s="7">
        <f t="shared" ref="AB26:AB33" si="17">Y26/$G26</f>
        <v>0</v>
      </c>
      <c r="AC26" s="50"/>
      <c r="AD26" s="58">
        <f>IF(SUM(AC26-Y26)&lt;=0,0,SUM(AC26-Y26))</f>
        <v>0</v>
      </c>
      <c r="AE26" s="60">
        <f>Y26-AC26+AD26</f>
        <v>0</v>
      </c>
      <c r="AF26" s="7">
        <f t="shared" ref="AF26:AF33" si="18">AC26/$G26</f>
        <v>0</v>
      </c>
      <c r="AG26" s="50"/>
      <c r="AH26" s="58">
        <f>IF(SUM(AG26-AC26)&lt;=0,0,SUM(AG26-AC26))</f>
        <v>0</v>
      </c>
      <c r="AI26" s="60">
        <f>AC26-AG26+AH26</f>
        <v>0</v>
      </c>
      <c r="AJ26" s="7">
        <f t="shared" ref="AJ26:AJ33" si="19">AG26/$G26</f>
        <v>0</v>
      </c>
      <c r="AK26" s="50"/>
      <c r="AL26" s="58">
        <f>IF(SUM(AK26-AG26)&lt;=0,0,SUM(AK26-AG26))</f>
        <v>0</v>
      </c>
      <c r="AM26" s="60">
        <f>AG26-AK26+AL26</f>
        <v>0</v>
      </c>
      <c r="AN26" s="74">
        <f>AK26/$G26</f>
        <v>0</v>
      </c>
      <c r="AO26" s="50">
        <v>0</v>
      </c>
      <c r="AP26" s="58">
        <f>IF(SUM(AO26-AK26)&lt;=0,0,SUM(AO26-AK26))</f>
        <v>0</v>
      </c>
      <c r="AQ26" s="60">
        <f>AK26-AO26+AP26</f>
        <v>0</v>
      </c>
      <c r="AR26" s="7">
        <f>AO26/$G26</f>
        <v>0</v>
      </c>
      <c r="AS26" s="50">
        <v>0</v>
      </c>
      <c r="AT26" s="58">
        <f>IF(SUM(AS26-AO26)&lt;=0,0,SUM(AS26-AO26))</f>
        <v>0</v>
      </c>
      <c r="AU26" s="60">
        <f>AO26-AS26+AT26</f>
        <v>0</v>
      </c>
      <c r="AV26" s="7">
        <f>AS26/$G26</f>
        <v>0</v>
      </c>
      <c r="AW26" s="50">
        <f>COUNTIFS('Файл загрузки'!$V:$V,"&lt;&gt;",'Файл загрузки'!$E:$E,"Совхозная 2")</f>
        <v>0</v>
      </c>
      <c r="AX26" s="58">
        <f t="shared" ref="AX26:AX31" si="20">IF(SUM(AW26-AS26)&lt;=0,0,SUM(AW26-AS26))</f>
        <v>0</v>
      </c>
      <c r="AY26" s="60">
        <f>AS26-AW26+AX26</f>
        <v>0</v>
      </c>
      <c r="AZ26" s="7">
        <f t="shared" ref="AZ26:AZ33" si="21">AW26/$G26</f>
        <v>0</v>
      </c>
      <c r="BA26" s="50"/>
      <c r="BB26" s="58"/>
      <c r="BC26" s="60"/>
      <c r="BD26" s="7"/>
    </row>
    <row r="27" spans="1:56" hidden="1">
      <c r="A27" s="2">
        <v>2</v>
      </c>
      <c r="B27" s="64"/>
      <c r="C27" s="3" t="str">
        <f t="shared" si="14"/>
        <v>ул.Совхозная,д.8</v>
      </c>
      <c r="D27" s="4">
        <f t="shared" si="14"/>
        <v>6</v>
      </c>
      <c r="E27" s="8">
        <f>E15</f>
        <v>475</v>
      </c>
      <c r="F27" s="5">
        <v>0.12</v>
      </c>
      <c r="G27" s="6">
        <f t="shared" si="15"/>
        <v>57</v>
      </c>
      <c r="H27" s="35">
        <v>0</v>
      </c>
      <c r="I27" s="50"/>
      <c r="J27" s="58">
        <f>SUMPRODUCT(ISNUMBER(SEARCH('Файл загрузки'!$F$2:$F$100,'Левый берег'!C15))*ISNUMBER(SEARCH('Файл загрузки'!$G$2:$G$100,'Левый берег'!C15))*'Файл загрузки'!$W$2:$W$100)</f>
        <v>0</v>
      </c>
      <c r="K27" s="60">
        <f>H27-I27+J27</f>
        <v>0</v>
      </c>
      <c r="L27" s="7">
        <f>I27/$G27</f>
        <v>0</v>
      </c>
      <c r="M27" s="50"/>
      <c r="N27" s="58"/>
      <c r="O27" s="60">
        <f>I27-M27+N27</f>
        <v>0</v>
      </c>
      <c r="P27" s="7">
        <f>M27/$G27</f>
        <v>0</v>
      </c>
      <c r="Q27" s="50"/>
      <c r="R27" s="58"/>
      <c r="S27" s="60">
        <f>P27-Q27+R27</f>
        <v>0</v>
      </c>
      <c r="T27" s="7">
        <f>Q27/$G27</f>
        <v>0</v>
      </c>
      <c r="U27" s="50">
        <v>0</v>
      </c>
      <c r="V27" s="58">
        <f>IF(SUM(U27-Q27)&lt;=0,0,SUM(U27-Q27))</f>
        <v>0</v>
      </c>
      <c r="W27" s="60">
        <f>Q27-U27+V27</f>
        <v>0</v>
      </c>
      <c r="X27" s="7">
        <f t="shared" si="16"/>
        <v>0</v>
      </c>
      <c r="Y27" s="50"/>
      <c r="Z27" s="58">
        <f>IF(SUM(Y27-U27)&lt;=0,0,SUM(Y27-U27))</f>
        <v>0</v>
      </c>
      <c r="AA27" s="60">
        <f>U27-Y27+Z27</f>
        <v>0</v>
      </c>
      <c r="AB27" s="7">
        <f t="shared" si="17"/>
        <v>0</v>
      </c>
      <c r="AC27" s="50"/>
      <c r="AD27" s="58">
        <f>IF(SUM(AC27-Y27)&lt;=0,0,SUM(AC27-Y27))</f>
        <v>0</v>
      </c>
      <c r="AE27" s="60">
        <f>Y27-AC27+AD27</f>
        <v>0</v>
      </c>
      <c r="AF27" s="7">
        <f t="shared" si="18"/>
        <v>0</v>
      </c>
      <c r="AG27" s="50"/>
      <c r="AH27" s="58">
        <f>IF(SUM(AG27-AC27)&lt;=0,0,SUM(AG27-AC27))</f>
        <v>0</v>
      </c>
      <c r="AI27" s="60">
        <f>AC27-AG27+AH27</f>
        <v>0</v>
      </c>
      <c r="AJ27" s="7">
        <f t="shared" si="19"/>
        <v>0</v>
      </c>
      <c r="AK27" s="50"/>
      <c r="AL27" s="58">
        <f>IF(SUM(AK27-AG27)&lt;=0,0,SUM(AK27-AG27))</f>
        <v>0</v>
      </c>
      <c r="AM27" s="60">
        <f>AG27-AK27+AL27</f>
        <v>0</v>
      </c>
      <c r="AN27" s="74">
        <f>AK27/$G27</f>
        <v>0</v>
      </c>
      <c r="AO27" s="50">
        <v>0</v>
      </c>
      <c r="AP27" s="58">
        <f>IF(SUM(AO27-AK27)&lt;=0,0,SUM(AO27-AK27))</f>
        <v>0</v>
      </c>
      <c r="AQ27" s="60">
        <f>AK27-AO27+AP27</f>
        <v>0</v>
      </c>
      <c r="AR27" s="7">
        <f>AO27/$G27</f>
        <v>0</v>
      </c>
      <c r="AS27" s="50">
        <v>0</v>
      </c>
      <c r="AT27" s="58">
        <f>IF(SUM(AS27-AO27)&lt;=0,0,SUM(AS27-AO27))</f>
        <v>0</v>
      </c>
      <c r="AU27" s="60">
        <f>AO27-AS27+AT27</f>
        <v>0</v>
      </c>
      <c r="AV27" s="7">
        <f>AS27/$G27</f>
        <v>0</v>
      </c>
      <c r="AW27" s="50">
        <f>COUNTIFS('Файл загрузки'!$V:$V,"&lt;&gt;",'Файл загрузки'!$E:$E,"Совхозная 8")</f>
        <v>0</v>
      </c>
      <c r="AX27" s="58">
        <f t="shared" si="20"/>
        <v>0</v>
      </c>
      <c r="AY27" s="60">
        <f>AS27-AW27+AX27</f>
        <v>0</v>
      </c>
      <c r="AZ27" s="7">
        <f t="shared" si="21"/>
        <v>0</v>
      </c>
      <c r="BA27" s="50"/>
      <c r="BB27" s="58"/>
      <c r="BC27" s="60"/>
      <c r="BD27" s="7"/>
    </row>
    <row r="28" spans="1:56" hidden="1">
      <c r="A28" s="2">
        <v>3</v>
      </c>
      <c r="B28" s="64"/>
      <c r="C28" s="3" t="str">
        <f t="shared" si="14"/>
        <v>ул.Совхозная,д.8, корп.1</v>
      </c>
      <c r="D28" s="4">
        <f t="shared" si="14"/>
        <v>6</v>
      </c>
      <c r="E28" s="8">
        <f>E16</f>
        <v>475</v>
      </c>
      <c r="F28" s="5">
        <v>0.12</v>
      </c>
      <c r="G28" s="6">
        <f t="shared" si="15"/>
        <v>57</v>
      </c>
      <c r="H28" s="35">
        <v>0</v>
      </c>
      <c r="I28" s="50"/>
      <c r="J28" s="58">
        <f>SUMPRODUCT(ISNUMBER(SEARCH('Файл загрузки'!$F$2:$F$100,'Левый берег'!C16))*ISNUMBER(SEARCH('Файл загрузки'!$G$2:$G$100,'Левый берег'!C16))*'Файл загрузки'!$W$2:$W$100)</f>
        <v>0</v>
      </c>
      <c r="K28" s="60">
        <f>H28-I28+J28</f>
        <v>0</v>
      </c>
      <c r="L28" s="7">
        <f>I28/$G28</f>
        <v>0</v>
      </c>
      <c r="M28" s="50"/>
      <c r="N28" s="58"/>
      <c r="O28" s="60">
        <f>I28-M28+N28</f>
        <v>0</v>
      </c>
      <c r="P28" s="7">
        <f>M28/$G28</f>
        <v>0</v>
      </c>
      <c r="Q28" s="50"/>
      <c r="R28" s="58"/>
      <c r="S28" s="60">
        <f>P28-Q28+R28</f>
        <v>0</v>
      </c>
      <c r="T28" s="7">
        <f>Q28/$G28</f>
        <v>0</v>
      </c>
      <c r="U28" s="50">
        <v>0</v>
      </c>
      <c r="V28" s="58">
        <f>IF(SUM(U28-Q28)&lt;=0,0,SUM(U28-Q28))</f>
        <v>0</v>
      </c>
      <c r="W28" s="60">
        <f>Q28-U28+V28</f>
        <v>0</v>
      </c>
      <c r="X28" s="7">
        <f t="shared" si="16"/>
        <v>0</v>
      </c>
      <c r="Y28" s="50"/>
      <c r="Z28" s="58">
        <f>IF(SUM(Y28-U28)&lt;=0,0,SUM(Y28-U28))</f>
        <v>0</v>
      </c>
      <c r="AA28" s="60">
        <f>U28-Y28+Z28</f>
        <v>0</v>
      </c>
      <c r="AB28" s="7">
        <f t="shared" si="17"/>
        <v>0</v>
      </c>
      <c r="AC28" s="50"/>
      <c r="AD28" s="58">
        <f>IF(SUM(AC28-Y28)&lt;=0,0,SUM(AC28-Y28))</f>
        <v>0</v>
      </c>
      <c r="AE28" s="60">
        <f>Y28-AC28+AD28</f>
        <v>0</v>
      </c>
      <c r="AF28" s="7">
        <f t="shared" si="18"/>
        <v>0</v>
      </c>
      <c r="AG28" s="50"/>
      <c r="AH28" s="58">
        <f>IF(SUM(AG28-AC28)&lt;=0,0,SUM(AG28-AC28))</f>
        <v>0</v>
      </c>
      <c r="AI28" s="60">
        <f>AC28-AG28+AH28</f>
        <v>0</v>
      </c>
      <c r="AJ28" s="7">
        <f t="shared" si="19"/>
        <v>0</v>
      </c>
      <c r="AK28" s="50"/>
      <c r="AL28" s="58">
        <f>IF(SUM(AK28-AG28)&lt;=0,0,SUM(AK28-AG28))</f>
        <v>0</v>
      </c>
      <c r="AM28" s="60">
        <f>AG28-AK28+AL28</f>
        <v>0</v>
      </c>
      <c r="AN28" s="74">
        <f>AK28/$G28</f>
        <v>0</v>
      </c>
      <c r="AO28" s="50">
        <v>0</v>
      </c>
      <c r="AP28" s="58">
        <f>IF(SUM(AO28-AK28)&lt;=0,0,SUM(AO28-AK28))</f>
        <v>0</v>
      </c>
      <c r="AQ28" s="60">
        <f>AK28-AO28+AP28</f>
        <v>0</v>
      </c>
      <c r="AR28" s="7">
        <f>AO28/$G28</f>
        <v>0</v>
      </c>
      <c r="AS28" s="50">
        <v>0</v>
      </c>
      <c r="AT28" s="58">
        <f>IF(SUM(AS28-AO28)&lt;=0,0,SUM(AS28-AO28))</f>
        <v>0</v>
      </c>
      <c r="AU28" s="60">
        <f>AO28-AS28+AT28</f>
        <v>0</v>
      </c>
      <c r="AV28" s="7">
        <f>AS28/$G28</f>
        <v>0</v>
      </c>
      <c r="AW28" s="50">
        <f>COUNTIFS('Файл загрузки'!$V:$V,"&lt;&gt;",'Файл загрузки'!$E:$E,"Совхозная д.8 к. 1")</f>
        <v>0</v>
      </c>
      <c r="AX28" s="58">
        <f t="shared" si="20"/>
        <v>0</v>
      </c>
      <c r="AY28" s="60">
        <f>AS28-AW28+AX28</f>
        <v>0</v>
      </c>
      <c r="AZ28" s="7">
        <f t="shared" si="21"/>
        <v>0</v>
      </c>
      <c r="BA28" s="50"/>
      <c r="BB28" s="58"/>
      <c r="BC28" s="60"/>
      <c r="BD28" s="7"/>
    </row>
    <row r="29" spans="1:56" hidden="1">
      <c r="A29" s="2">
        <v>4</v>
      </c>
      <c r="B29" s="64"/>
      <c r="C29" s="3" t="str">
        <f t="shared" si="14"/>
        <v>ул.Совхозная,д.10</v>
      </c>
      <c r="D29" s="4">
        <f>D6</f>
        <v>5</v>
      </c>
      <c r="E29" s="8">
        <f>E17</f>
        <v>418</v>
      </c>
      <c r="F29" s="5">
        <v>0.12</v>
      </c>
      <c r="G29" s="6">
        <f t="shared" si="15"/>
        <v>50</v>
      </c>
      <c r="H29" s="35">
        <v>0</v>
      </c>
      <c r="I29" s="50"/>
      <c r="J29" s="58">
        <f>SUMPRODUCT(ISNUMBER(SEARCH('Файл загрузки'!$F$2:$F$100,'Левый берег'!C17))*ISNUMBER(SEARCH('Файл загрузки'!$G$2:$G$100,'Левый берег'!C17))*'Файл загрузки'!$W$2:$W$100)</f>
        <v>200</v>
      </c>
      <c r="K29" s="60">
        <f>H29-I29+J29</f>
        <v>200</v>
      </c>
      <c r="L29" s="7">
        <f>I29/$G29</f>
        <v>0</v>
      </c>
      <c r="M29" s="50"/>
      <c r="N29" s="58"/>
      <c r="O29" s="60">
        <f>I29-M29+N29</f>
        <v>0</v>
      </c>
      <c r="P29" s="7">
        <f>M29/$G29</f>
        <v>0</v>
      </c>
      <c r="Q29" s="50"/>
      <c r="R29" s="58"/>
      <c r="S29" s="60">
        <f>P29-Q29+R29</f>
        <v>0</v>
      </c>
      <c r="T29" s="7">
        <f>Q29/$G29</f>
        <v>0</v>
      </c>
      <c r="U29" s="50">
        <v>1</v>
      </c>
      <c r="V29" s="58">
        <f>IF(SUM(U29-Q29)&lt;=0,0,SUM(U29-Q29))</f>
        <v>1</v>
      </c>
      <c r="W29" s="60">
        <f>Q29-U29+V29</f>
        <v>0</v>
      </c>
      <c r="X29" s="7">
        <f t="shared" si="16"/>
        <v>0.02</v>
      </c>
      <c r="Y29" s="50">
        <v>1</v>
      </c>
      <c r="Z29" s="58">
        <f>IF(SUM(Y29-U29)&lt;=0,0,SUM(Y29-U29))</f>
        <v>0</v>
      </c>
      <c r="AA29" s="60">
        <f>U29-Y29+Z29</f>
        <v>0</v>
      </c>
      <c r="AB29" s="7">
        <f t="shared" si="17"/>
        <v>0.02</v>
      </c>
      <c r="AC29" s="50">
        <v>1</v>
      </c>
      <c r="AD29" s="58">
        <f>IF(SUM(AC29-Y29)&lt;=0,0,SUM(AC29-Y29))</f>
        <v>0</v>
      </c>
      <c r="AE29" s="60">
        <f>Y29-AC29+AD29</f>
        <v>0</v>
      </c>
      <c r="AF29" s="7">
        <f t="shared" si="18"/>
        <v>0.02</v>
      </c>
      <c r="AG29" s="50">
        <v>1</v>
      </c>
      <c r="AH29" s="58">
        <f>IF(SUM(AG29-AC29)&lt;=0,0,SUM(AG29-AC29))</f>
        <v>0</v>
      </c>
      <c r="AI29" s="60">
        <f>AC29-AG29+AH29</f>
        <v>0</v>
      </c>
      <c r="AJ29" s="7">
        <f t="shared" si="19"/>
        <v>0.02</v>
      </c>
      <c r="AK29" s="50">
        <v>1</v>
      </c>
      <c r="AL29" s="58">
        <f>IF(SUM(AK29-AG29)&lt;=0,0,SUM(AK29-AG29))</f>
        <v>0</v>
      </c>
      <c r="AM29" s="60">
        <f>AG29-AK29+AL29</f>
        <v>0</v>
      </c>
      <c r="AN29" s="74">
        <f>AK29/$G29</f>
        <v>0.02</v>
      </c>
      <c r="AO29" s="50">
        <v>1</v>
      </c>
      <c r="AP29" s="58">
        <f>IF(SUM(AO29-AK29)&lt;=0,0,SUM(AO29-AK29))</f>
        <v>0</v>
      </c>
      <c r="AQ29" s="60">
        <f>AK29-AO29+AP29</f>
        <v>0</v>
      </c>
      <c r="AR29" s="7">
        <f>AO29/$G29</f>
        <v>0.02</v>
      </c>
      <c r="AS29" s="50">
        <v>1</v>
      </c>
      <c r="AT29" s="58">
        <f>IF(SUM(AS29-AO29)&lt;=0,0,SUM(AS29-AO29))</f>
        <v>0</v>
      </c>
      <c r="AU29" s="60">
        <f>AO29-AS29+AT29</f>
        <v>0</v>
      </c>
      <c r="AV29" s="7">
        <f>AS29/$G29</f>
        <v>0.02</v>
      </c>
      <c r="AW29" s="50">
        <f>COUNTIFS('Файл загрузки'!$V:$V,"&lt;&gt;",'Файл загрузки'!$E:$E,"Совхозная 10")</f>
        <v>1</v>
      </c>
      <c r="AX29" s="58">
        <f t="shared" si="20"/>
        <v>0</v>
      </c>
      <c r="AY29" s="60">
        <f>AS29-AW29+AX29</f>
        <v>0</v>
      </c>
      <c r="AZ29" s="7">
        <f t="shared" si="21"/>
        <v>0.02</v>
      </c>
      <c r="BA29" s="50"/>
      <c r="BB29" s="58"/>
      <c r="BC29" s="60"/>
      <c r="BD29" s="7"/>
    </row>
    <row r="30" spans="1:56" hidden="1">
      <c r="A30" s="3">
        <v>5</v>
      </c>
      <c r="B30" s="3"/>
      <c r="C30" s="3" t="s">
        <v>25</v>
      </c>
      <c r="D30" s="4">
        <f>D7</f>
        <v>3</v>
      </c>
      <c r="E30" s="8">
        <f>E18</f>
        <v>254.6</v>
      </c>
      <c r="F30" s="5">
        <v>0.12</v>
      </c>
      <c r="G30" s="6">
        <f t="shared" si="15"/>
        <v>31</v>
      </c>
      <c r="H30" s="35">
        <v>0</v>
      </c>
      <c r="I30" s="70"/>
      <c r="J30" s="58">
        <f>SUMPRODUCT(ISNUMBER(SEARCH('Файл загрузки'!$F$2:$F$100,'Левый берег'!C18))*ISNUMBER(SEARCH('Файл загрузки'!$G$2:$G$100,'Левый берег'!C18))*'Файл загрузки'!$W$2:$W$100)</f>
        <v>500</v>
      </c>
      <c r="K30" s="67"/>
      <c r="L30" s="69"/>
      <c r="M30" s="56"/>
      <c r="N30" s="66"/>
      <c r="O30" s="67"/>
      <c r="P30" s="69"/>
      <c r="Q30" s="56"/>
      <c r="R30" s="66"/>
      <c r="S30" s="67"/>
      <c r="T30" s="69"/>
      <c r="U30" s="56">
        <v>2</v>
      </c>
      <c r="V30" s="58">
        <f>IF(SUM(U30-Q30)&lt;=0,0,SUM(U30-Q30))</f>
        <v>2</v>
      </c>
      <c r="W30" s="67">
        <f>Q30-U30+V30</f>
        <v>0</v>
      </c>
      <c r="X30" s="7">
        <f t="shared" si="16"/>
        <v>6.4516129032258063E-2</v>
      </c>
      <c r="Y30" s="56">
        <v>3</v>
      </c>
      <c r="Z30" s="58">
        <f>IF(SUM(Y30-U30)&lt;=0,0,SUM(Y30-U30))</f>
        <v>1</v>
      </c>
      <c r="AA30" s="67">
        <f>U30-Y30+Z30</f>
        <v>0</v>
      </c>
      <c r="AB30" s="7">
        <f t="shared" si="17"/>
        <v>9.6774193548387094E-2</v>
      </c>
      <c r="AC30" s="56">
        <v>3</v>
      </c>
      <c r="AD30" s="58">
        <f>IF(SUM(AC30-Y30)&lt;=0,0,SUM(AC30-Y30))</f>
        <v>0</v>
      </c>
      <c r="AE30" s="67">
        <f>Y30-AC30+AD30</f>
        <v>0</v>
      </c>
      <c r="AF30" s="7">
        <f t="shared" si="18"/>
        <v>9.6774193548387094E-2</v>
      </c>
      <c r="AG30" s="56">
        <v>3</v>
      </c>
      <c r="AH30" s="58">
        <f>IF(SUM(AG30-AC30)&lt;=0,0,SUM(AG30-AC30))</f>
        <v>0</v>
      </c>
      <c r="AI30" s="67">
        <f>AC30-AG30+AH30</f>
        <v>0</v>
      </c>
      <c r="AJ30" s="7">
        <f t="shared" si="19"/>
        <v>9.6774193548387094E-2</v>
      </c>
      <c r="AK30" s="56">
        <v>3</v>
      </c>
      <c r="AL30" s="58">
        <f>IF(SUM(AK30-AG30)&lt;=0,0,SUM(AK30-AG30))</f>
        <v>0</v>
      </c>
      <c r="AM30" s="67">
        <f>AG30-AK30+AL30</f>
        <v>0</v>
      </c>
      <c r="AN30" s="74">
        <f>AK30/$G30</f>
        <v>9.6774193548387094E-2</v>
      </c>
      <c r="AO30" s="50">
        <v>2</v>
      </c>
      <c r="AP30" s="58">
        <f>IF(SUM(AO30-AK30)&lt;=0,0,SUM(AO30-AK30))</f>
        <v>0</v>
      </c>
      <c r="AQ30" s="59">
        <f>AK30-AO30+AP30</f>
        <v>1</v>
      </c>
      <c r="AR30" s="7">
        <f>AO30/$G30</f>
        <v>6.4516129032258063E-2</v>
      </c>
      <c r="AS30" s="50">
        <v>2</v>
      </c>
      <c r="AT30" s="58">
        <f>IF(SUM(AS30-AO30)&lt;=0,0,SUM(AS30-AO30))</f>
        <v>0</v>
      </c>
      <c r="AU30" s="59">
        <f>AO30-AS30+AT30</f>
        <v>0</v>
      </c>
      <c r="AV30" s="7">
        <f>AS30/$G30</f>
        <v>6.4516129032258063E-2</v>
      </c>
      <c r="AW30" s="50">
        <f>COUNTIFS('Файл загрузки'!$V:$V,"&lt;&gt;",'Файл загрузки'!$E:$E,"Совхозная 11")</f>
        <v>2</v>
      </c>
      <c r="AX30" s="58">
        <f t="shared" si="20"/>
        <v>0</v>
      </c>
      <c r="AY30" s="59">
        <f>AS30-AW30+AX30</f>
        <v>0</v>
      </c>
      <c r="AZ30" s="7">
        <f t="shared" si="21"/>
        <v>6.4516129032258063E-2</v>
      </c>
      <c r="BA30" s="50"/>
      <c r="BB30" s="58"/>
      <c r="BC30" s="59"/>
      <c r="BD30" s="7"/>
    </row>
    <row r="31" spans="1:56" hidden="1">
      <c r="A31" s="3">
        <v>6</v>
      </c>
      <c r="B31" s="3"/>
      <c r="C31" s="3" t="s">
        <v>30</v>
      </c>
      <c r="D31" s="4">
        <v>5</v>
      </c>
      <c r="E31" s="8">
        <v>440</v>
      </c>
      <c r="F31" s="5">
        <v>0.12</v>
      </c>
      <c r="G31" s="6">
        <f t="shared" si="15"/>
        <v>53</v>
      </c>
      <c r="H31" s="35">
        <v>0</v>
      </c>
      <c r="I31" s="70"/>
      <c r="J31" s="58">
        <f>SUMPRODUCT(ISNUMBER(SEARCH('Файл загрузки'!$F$2:$F$100,'Левый берег'!C19))*ISNUMBER(SEARCH('Файл загрузки'!$G$2:$G$100,'Левый берег'!C19))*'Файл загрузки'!$W$2:$W$100)</f>
        <v>0</v>
      </c>
      <c r="K31" s="67"/>
      <c r="L31" s="69"/>
      <c r="M31" s="56"/>
      <c r="N31" s="66"/>
      <c r="O31" s="67"/>
      <c r="P31" s="69"/>
      <c r="Q31" s="56"/>
      <c r="R31" s="66"/>
      <c r="S31" s="67"/>
      <c r="T31" s="69"/>
      <c r="U31" s="56"/>
      <c r="V31" s="66"/>
      <c r="W31" s="67"/>
      <c r="X31" s="69"/>
      <c r="Y31" s="56"/>
      <c r="Z31" s="66"/>
      <c r="AA31" s="67"/>
      <c r="AB31" s="69"/>
      <c r="AC31" s="56"/>
      <c r="AD31" s="66"/>
      <c r="AE31" s="67"/>
      <c r="AF31" s="69"/>
      <c r="AG31" s="56"/>
      <c r="AH31" s="66"/>
      <c r="AI31" s="67"/>
      <c r="AJ31" s="69"/>
      <c r="AK31" s="56"/>
      <c r="AL31" s="66"/>
      <c r="AM31" s="67"/>
      <c r="AN31" s="75"/>
      <c r="AO31" s="50"/>
      <c r="AP31" s="58"/>
      <c r="AQ31" s="59"/>
      <c r="AR31" s="7"/>
      <c r="AS31" s="106">
        <v>0</v>
      </c>
      <c r="AT31" s="58"/>
      <c r="AU31" s="59"/>
      <c r="AV31" s="7"/>
      <c r="AW31" s="50">
        <f>COUNTIFS('Файл загрузки'!$V:$V,"&lt;&gt;",'Файл загрузки'!$E:$E,"Совхозная 14")</f>
        <v>0</v>
      </c>
      <c r="AX31" s="58">
        <f t="shared" si="20"/>
        <v>0</v>
      </c>
      <c r="AY31" s="59">
        <f t="shared" ref="AY31:AY32" si="22">AS31-AW31+AX31</f>
        <v>0</v>
      </c>
      <c r="AZ31" s="7">
        <f t="shared" si="21"/>
        <v>0</v>
      </c>
      <c r="BA31" s="50"/>
      <c r="BB31" s="58"/>
      <c r="BC31" s="59"/>
      <c r="BD31" s="7"/>
    </row>
    <row r="32" spans="1:56" ht="15.75" hidden="1" thickBot="1">
      <c r="A32" s="83">
        <v>7</v>
      </c>
      <c r="B32" s="83"/>
      <c r="C32" s="83" t="s">
        <v>31</v>
      </c>
      <c r="D32" s="84">
        <v>5</v>
      </c>
      <c r="E32" s="88">
        <v>440</v>
      </c>
      <c r="F32" s="85">
        <v>0.12</v>
      </c>
      <c r="G32" s="47">
        <f t="shared" si="15"/>
        <v>53</v>
      </c>
      <c r="H32" s="35">
        <v>0</v>
      </c>
      <c r="I32" s="70"/>
      <c r="J32" s="58">
        <f>SUMPRODUCT(ISNUMBER(SEARCH('Файл загрузки'!$F$2:$F$100,'Левый берег'!C20))*ISNUMBER(SEARCH('Файл загрузки'!$G$2:$G$100,'Левый берег'!C20))*'Файл загрузки'!$W$2:$W$100)</f>
        <v>0</v>
      </c>
      <c r="K32" s="67"/>
      <c r="L32" s="69"/>
      <c r="M32" s="56"/>
      <c r="N32" s="66"/>
      <c r="O32" s="67"/>
      <c r="P32" s="69"/>
      <c r="Q32" s="56"/>
      <c r="R32" s="66"/>
      <c r="S32" s="67"/>
      <c r="T32" s="69"/>
      <c r="U32" s="56"/>
      <c r="V32" s="66"/>
      <c r="W32" s="67"/>
      <c r="X32" s="69"/>
      <c r="Y32" s="56"/>
      <c r="Z32" s="66"/>
      <c r="AA32" s="67"/>
      <c r="AB32" s="69"/>
      <c r="AC32" s="56"/>
      <c r="AD32" s="66"/>
      <c r="AE32" s="67"/>
      <c r="AF32" s="69"/>
      <c r="AG32" s="56"/>
      <c r="AH32" s="66"/>
      <c r="AI32" s="67"/>
      <c r="AJ32" s="69"/>
      <c r="AK32" s="56"/>
      <c r="AL32" s="66"/>
      <c r="AM32" s="67"/>
      <c r="AN32" s="75"/>
      <c r="AO32" s="61"/>
      <c r="AP32" s="80"/>
      <c r="AQ32" s="82"/>
      <c r="AR32" s="31"/>
      <c r="AS32" s="107">
        <v>0</v>
      </c>
      <c r="AT32" s="80"/>
      <c r="AU32" s="82"/>
      <c r="AV32" s="31"/>
      <c r="AW32" s="87">
        <f>COUNTIFS('Файл загрузки'!$V:$V,"&lt;&gt;",'Файл загрузки'!$E:$E,"Совхозная 16")</f>
        <v>0</v>
      </c>
      <c r="AX32" s="108">
        <f t="shared" ref="AX32" si="23">IF(SUM(AW32-AS32)&lt;=0,0,SUM(AW32-AS32))</f>
        <v>0</v>
      </c>
      <c r="AY32" s="109">
        <f t="shared" si="22"/>
        <v>0</v>
      </c>
      <c r="AZ32" s="9">
        <f t="shared" si="21"/>
        <v>0</v>
      </c>
      <c r="BA32" s="87"/>
      <c r="BB32" s="108"/>
      <c r="BC32" s="109"/>
      <c r="BD32" s="9"/>
    </row>
    <row r="33" spans="1:56" s="12" customFormat="1" ht="13.5" hidden="1" thickBot="1">
      <c r="A33" s="39"/>
      <c r="B33" s="103"/>
      <c r="C33" s="40" t="s">
        <v>9</v>
      </c>
      <c r="D33" s="41">
        <f>SUM(D26:D30)</f>
        <v>20</v>
      </c>
      <c r="E33" s="38">
        <f>SUM(E26:E32)</f>
        <v>2835.1</v>
      </c>
      <c r="F33" s="42">
        <f>G33/E33</f>
        <v>8.2889492434129311E-2</v>
      </c>
      <c r="G33" s="38">
        <f>SUM(G26:G30)</f>
        <v>235</v>
      </c>
      <c r="H33" s="43">
        <f>SUM(H26:H29)</f>
        <v>0</v>
      </c>
      <c r="I33" s="52">
        <f>SUM(I26:I29)</f>
        <v>0</v>
      </c>
      <c r="J33" s="57">
        <f>SUM(J26:J32)</f>
        <v>700</v>
      </c>
      <c r="K33" s="10">
        <f>SUM(K26:K29)</f>
        <v>200</v>
      </c>
      <c r="L33" s="11">
        <f>I33/$G33</f>
        <v>0</v>
      </c>
      <c r="M33" s="52">
        <f>SUM(M26:M29)</f>
        <v>0</v>
      </c>
      <c r="N33" s="57">
        <f>SUM(N26:N29)</f>
        <v>0</v>
      </c>
      <c r="O33" s="10">
        <f>SUM(O26:O29)</f>
        <v>0</v>
      </c>
      <c r="P33" s="11">
        <f>M33/$G33</f>
        <v>0</v>
      </c>
      <c r="Q33" s="52">
        <f>SUM(Q26:Q29)</f>
        <v>0</v>
      </c>
      <c r="R33" s="57">
        <f>SUM(R26:R29)</f>
        <v>0</v>
      </c>
      <c r="S33" s="10">
        <f>SUM(S26:S29)</f>
        <v>0</v>
      </c>
      <c r="T33" s="11">
        <f>Q33/$G33</f>
        <v>0</v>
      </c>
      <c r="U33" s="52">
        <f>SUM(U26:U30)</f>
        <v>3</v>
      </c>
      <c r="V33" s="57">
        <f>SUM(V26:V30)</f>
        <v>3</v>
      </c>
      <c r="W33" s="10">
        <f>SUM(W26:W30)</f>
        <v>0</v>
      </c>
      <c r="X33" s="11">
        <f t="shared" si="16"/>
        <v>1.276595744680851E-2</v>
      </c>
      <c r="Y33" s="52">
        <f>SUM(Y26:Y30)</f>
        <v>4</v>
      </c>
      <c r="Z33" s="57">
        <f>SUM(Z26:Z30)</f>
        <v>1</v>
      </c>
      <c r="AA33" s="10">
        <f>SUM(AA26:AA30)</f>
        <v>0</v>
      </c>
      <c r="AB33" s="11">
        <f t="shared" si="17"/>
        <v>1.7021276595744681E-2</v>
      </c>
      <c r="AC33" s="52">
        <f>SUM(AC26:AC30)</f>
        <v>4</v>
      </c>
      <c r="AD33" s="57">
        <f>SUM(AD26:AD30)</f>
        <v>0</v>
      </c>
      <c r="AE33" s="10">
        <f>SUM(AE26:AE30)</f>
        <v>0</v>
      </c>
      <c r="AF33" s="11">
        <f t="shared" si="18"/>
        <v>1.7021276595744681E-2</v>
      </c>
      <c r="AG33" s="52">
        <f>SUM(AG26:AG30)</f>
        <v>4</v>
      </c>
      <c r="AH33" s="57">
        <f>SUM(AH26:AH30)</f>
        <v>0</v>
      </c>
      <c r="AI33" s="10">
        <f>SUM(AI26:AI30)</f>
        <v>0</v>
      </c>
      <c r="AJ33" s="11">
        <f t="shared" si="19"/>
        <v>1.7021276595744681E-2</v>
      </c>
      <c r="AK33" s="52">
        <f>SUM(AK26:AK30)</f>
        <v>4</v>
      </c>
      <c r="AL33" s="57">
        <f>SUM(AL26:AL30)</f>
        <v>0</v>
      </c>
      <c r="AM33" s="10">
        <f>SUM(AM26:AM30)</f>
        <v>0</v>
      </c>
      <c r="AN33" s="11">
        <f>AK33/$G33</f>
        <v>1.7021276595744681E-2</v>
      </c>
      <c r="AO33" s="53">
        <f>SUM(AO26:AO30)</f>
        <v>3</v>
      </c>
      <c r="AP33" s="54">
        <f>SUM(AP26:AP30)</f>
        <v>0</v>
      </c>
      <c r="AQ33" s="81">
        <f>SUM(AQ26:AQ30)</f>
        <v>1</v>
      </c>
      <c r="AR33" s="45">
        <f>AO33/$G33</f>
        <v>1.276595744680851E-2</v>
      </c>
      <c r="AS33" s="53">
        <f>SUM(AS26:AS30)</f>
        <v>3</v>
      </c>
      <c r="AT33" s="54">
        <f>SUM(AT26:AT30)</f>
        <v>0</v>
      </c>
      <c r="AU33" s="81">
        <f>SUM(AU26:AU30)</f>
        <v>0</v>
      </c>
      <c r="AV33" s="45">
        <f>AS33/$G33</f>
        <v>1.276595744680851E-2</v>
      </c>
      <c r="AW33" s="52">
        <f>SUM(AW26:AW32)</f>
        <v>3</v>
      </c>
      <c r="AX33" s="57">
        <f>SUM(AX26:AX30)</f>
        <v>0</v>
      </c>
      <c r="AY33" s="10">
        <f>SUM(AY26:AY30)</f>
        <v>0</v>
      </c>
      <c r="AZ33" s="11">
        <f t="shared" si="21"/>
        <v>1.276595744680851E-2</v>
      </c>
      <c r="BA33" s="52"/>
      <c r="BB33" s="57"/>
      <c r="BC33" s="10"/>
      <c r="BD33" s="11"/>
    </row>
    <row r="34" spans="1:56" s="12" customFormat="1" ht="13.5" thickBot="1">
      <c r="A34" s="23"/>
      <c r="B34" s="23"/>
      <c r="C34" s="24"/>
      <c r="D34" s="23"/>
      <c r="E34" s="23"/>
      <c r="F34" s="25"/>
      <c r="G34" s="26"/>
      <c r="H34" s="26"/>
    </row>
    <row r="35" spans="1:56" s="27" customFormat="1" ht="16.5" thickBot="1">
      <c r="A35" s="144" t="s">
        <v>12</v>
      </c>
      <c r="B35" s="145"/>
      <c r="C35" s="145"/>
      <c r="D35" s="145"/>
      <c r="E35" s="145"/>
      <c r="F35" s="145"/>
      <c r="G35" s="145"/>
      <c r="H35" s="36"/>
    </row>
    <row r="36" spans="1:56" s="1" customFormat="1">
      <c r="A36" s="148" t="s">
        <v>0</v>
      </c>
      <c r="B36" s="62"/>
      <c r="C36" s="146" t="s">
        <v>1</v>
      </c>
      <c r="D36" s="142" t="s">
        <v>2</v>
      </c>
      <c r="E36" s="142" t="s">
        <v>3</v>
      </c>
      <c r="F36" s="138" t="s">
        <v>16</v>
      </c>
      <c r="G36" s="142" t="s">
        <v>5</v>
      </c>
      <c r="H36" s="140" t="s">
        <v>17</v>
      </c>
      <c r="I36" s="130">
        <v>41487</v>
      </c>
      <c r="J36" s="131"/>
      <c r="K36" s="132"/>
      <c r="L36" s="133"/>
      <c r="M36" s="130">
        <v>41518</v>
      </c>
      <c r="N36" s="131"/>
      <c r="O36" s="132"/>
      <c r="P36" s="133"/>
      <c r="Q36" s="130">
        <v>41548</v>
      </c>
      <c r="R36" s="131"/>
      <c r="S36" s="132"/>
      <c r="T36" s="133"/>
      <c r="U36" s="130">
        <v>41579</v>
      </c>
      <c r="V36" s="131"/>
      <c r="W36" s="132"/>
      <c r="X36" s="133"/>
      <c r="Y36" s="130">
        <v>41609</v>
      </c>
      <c r="Z36" s="131"/>
      <c r="AA36" s="132"/>
      <c r="AB36" s="133"/>
      <c r="AC36" s="130">
        <v>41640</v>
      </c>
      <c r="AD36" s="131"/>
      <c r="AE36" s="132"/>
      <c r="AF36" s="133"/>
      <c r="AG36" s="130">
        <v>41671</v>
      </c>
      <c r="AH36" s="131"/>
      <c r="AI36" s="132"/>
      <c r="AJ36" s="133"/>
      <c r="AK36" s="130">
        <v>41699</v>
      </c>
      <c r="AL36" s="131"/>
      <c r="AM36" s="132"/>
      <c r="AN36" s="132"/>
      <c r="AO36" s="130">
        <v>41730</v>
      </c>
      <c r="AP36" s="131"/>
      <c r="AQ36" s="132"/>
      <c r="AR36" s="133"/>
      <c r="AS36" s="130">
        <v>41760</v>
      </c>
      <c r="AT36" s="131"/>
      <c r="AU36" s="132"/>
      <c r="AV36" s="133"/>
      <c r="AW36" s="130">
        <v>41791</v>
      </c>
      <c r="AX36" s="131"/>
      <c r="AY36" s="132"/>
      <c r="AZ36" s="133"/>
    </row>
    <row r="37" spans="1:56" s="1" customFormat="1" ht="30">
      <c r="A37" s="149"/>
      <c r="B37" s="63"/>
      <c r="C37" s="147"/>
      <c r="D37" s="143"/>
      <c r="E37" s="143"/>
      <c r="F37" s="139"/>
      <c r="G37" s="143"/>
      <c r="H37" s="141"/>
      <c r="I37" s="14" t="s">
        <v>6</v>
      </c>
      <c r="J37" s="15" t="s">
        <v>7</v>
      </c>
      <c r="K37" s="29" t="s">
        <v>14</v>
      </c>
      <c r="L37" s="16" t="s">
        <v>8</v>
      </c>
      <c r="M37" s="14" t="s">
        <v>6</v>
      </c>
      <c r="N37" s="15" t="s">
        <v>7</v>
      </c>
      <c r="O37" s="29" t="s">
        <v>14</v>
      </c>
      <c r="P37" s="16" t="s">
        <v>8</v>
      </c>
      <c r="Q37" s="14" t="s">
        <v>6</v>
      </c>
      <c r="R37" s="15" t="s">
        <v>7</v>
      </c>
      <c r="S37" s="29" t="s">
        <v>14</v>
      </c>
      <c r="T37" s="16" t="s">
        <v>8</v>
      </c>
      <c r="U37" s="14" t="s">
        <v>6</v>
      </c>
      <c r="V37" s="15" t="s">
        <v>7</v>
      </c>
      <c r="W37" s="29" t="s">
        <v>14</v>
      </c>
      <c r="X37" s="16" t="s">
        <v>8</v>
      </c>
      <c r="Y37" s="14" t="s">
        <v>6</v>
      </c>
      <c r="Z37" s="15" t="s">
        <v>7</v>
      </c>
      <c r="AA37" s="29" t="s">
        <v>14</v>
      </c>
      <c r="AB37" s="16" t="s">
        <v>8</v>
      </c>
      <c r="AC37" s="14" t="s">
        <v>6</v>
      </c>
      <c r="AD37" s="15" t="s">
        <v>7</v>
      </c>
      <c r="AE37" s="29" t="s">
        <v>14</v>
      </c>
      <c r="AF37" s="16" t="s">
        <v>8</v>
      </c>
      <c r="AG37" s="14" t="s">
        <v>6</v>
      </c>
      <c r="AH37" s="15" t="s">
        <v>7</v>
      </c>
      <c r="AI37" s="29" t="s">
        <v>14</v>
      </c>
      <c r="AJ37" s="16" t="s">
        <v>8</v>
      </c>
      <c r="AK37" s="14" t="s">
        <v>6</v>
      </c>
      <c r="AL37" s="15" t="s">
        <v>7</v>
      </c>
      <c r="AM37" s="29" t="s">
        <v>14</v>
      </c>
      <c r="AN37" s="29" t="s">
        <v>8</v>
      </c>
      <c r="AO37" s="14" t="s">
        <v>6</v>
      </c>
      <c r="AP37" s="15" t="s">
        <v>7</v>
      </c>
      <c r="AQ37" s="29" t="s">
        <v>14</v>
      </c>
      <c r="AR37" s="16" t="s">
        <v>8</v>
      </c>
      <c r="AS37" s="14" t="s">
        <v>6</v>
      </c>
      <c r="AT37" s="15" t="s">
        <v>7</v>
      </c>
      <c r="AU37" s="29" t="s">
        <v>14</v>
      </c>
      <c r="AV37" s="16" t="s">
        <v>8</v>
      </c>
      <c r="AW37" s="14" t="s">
        <v>6</v>
      </c>
      <c r="AX37" s="15" t="s">
        <v>7</v>
      </c>
      <c r="AY37" s="29" t="s">
        <v>14</v>
      </c>
      <c r="AZ37" s="16" t="s">
        <v>8</v>
      </c>
    </row>
    <row r="38" spans="1:56">
      <c r="A38" s="2">
        <v>1</v>
      </c>
      <c r="B38" s="64"/>
      <c r="C38" s="127" t="str">
        <f t="shared" ref="C38:D40" si="24">C3</f>
        <v>ул.Совхозная,д.2</v>
      </c>
      <c r="D38" s="3">
        <f t="shared" si="24"/>
        <v>0</v>
      </c>
      <c r="E38" s="8">
        <f>G3</f>
        <v>332.5</v>
      </c>
      <c r="F38" s="48">
        <v>0.02</v>
      </c>
      <c r="G38" s="49">
        <f>ROUND(E38*F38,0)</f>
        <v>7</v>
      </c>
      <c r="H38" s="35">
        <v>0</v>
      </c>
      <c r="I38" s="50"/>
      <c r="J38" s="58">
        <f>SUMPRODUCT(ISNUMBER(SEARCH('Файл загрузки'!$F$2:$F$100,'Левый берег'!C14))*ISNUMBER(SEARCH('Файл загрузки'!$G$2:$G$100,'Левый берег'!C14))*'Файл загрузки'!$U$2:$U$100)</f>
        <v>0</v>
      </c>
      <c r="K38" s="60">
        <f>H38-I38+J38</f>
        <v>0</v>
      </c>
      <c r="L38" s="7">
        <f>I38/$G38</f>
        <v>0</v>
      </c>
      <c r="M38" s="50"/>
      <c r="N38" s="58"/>
      <c r="O38" s="60">
        <f>I38-M38+N38</f>
        <v>0</v>
      </c>
      <c r="P38" s="7">
        <f>M38/$G38</f>
        <v>0</v>
      </c>
      <c r="Q38" s="50"/>
      <c r="R38" s="58"/>
      <c r="S38" s="60">
        <f>P38-Q38+R38</f>
        <v>0</v>
      </c>
      <c r="T38" s="7">
        <f>Q38/$G38</f>
        <v>0</v>
      </c>
      <c r="U38" s="50">
        <v>0</v>
      </c>
      <c r="V38" s="58">
        <f>IF(SUM(U38-Q38)&lt;=0,0,SUM(U38-Q38))</f>
        <v>0</v>
      </c>
      <c r="W38" s="60">
        <f>Q38-U38+V38</f>
        <v>0</v>
      </c>
      <c r="X38" s="7">
        <f t="shared" ref="X38:X45" si="25">U38/$G38</f>
        <v>0</v>
      </c>
      <c r="Y38" s="50">
        <v>0</v>
      </c>
      <c r="Z38" s="58">
        <f>IF(SUM(Y38-U38)&lt;=0,0,SUM(Y38-U38))</f>
        <v>0</v>
      </c>
      <c r="AA38" s="60">
        <f>U38-Y38+Z38</f>
        <v>0</v>
      </c>
      <c r="AB38" s="7">
        <f t="shared" ref="AB38:AB45" si="26">Y38/$G38</f>
        <v>0</v>
      </c>
      <c r="AC38" s="50">
        <v>0</v>
      </c>
      <c r="AD38" s="58">
        <f>IF(SUM(AC38-Y38)&lt;=0,0,SUM(AC38-Y38))</f>
        <v>0</v>
      </c>
      <c r="AE38" s="60">
        <f>Y38-AC38+AD38</f>
        <v>0</v>
      </c>
      <c r="AF38" s="7">
        <f t="shared" ref="AF38:AF45" si="27">AC38/$G38</f>
        <v>0</v>
      </c>
      <c r="AG38" s="50">
        <v>0</v>
      </c>
      <c r="AH38" s="58">
        <f>IF(SUM(AG38-AC38)&lt;=0,0,SUM(AG38-AC38))</f>
        <v>0</v>
      </c>
      <c r="AI38" s="60">
        <f>AC38-AG38+AH38</f>
        <v>0</v>
      </c>
      <c r="AJ38" s="7">
        <f t="shared" ref="AJ38:AJ45" si="28">AG38/$G38</f>
        <v>0</v>
      </c>
      <c r="AK38" s="50">
        <v>0</v>
      </c>
      <c r="AL38" s="58">
        <f>IF(SUM(AK38-AG38)&lt;=0,0,SUM(AK38-AG38))</f>
        <v>0</v>
      </c>
      <c r="AM38" s="60">
        <f>AG38-AK38+AL38</f>
        <v>0</v>
      </c>
      <c r="AN38" s="74">
        <f>AK38/$G38</f>
        <v>0</v>
      </c>
      <c r="AO38" s="50">
        <v>0</v>
      </c>
      <c r="AP38" s="58">
        <f>IF(SUM(AO38-AK38)&lt;=0,0,SUM(AO38-AK38))</f>
        <v>0</v>
      </c>
      <c r="AQ38" s="60">
        <f>AK38-AO38+AP38</f>
        <v>0</v>
      </c>
      <c r="AR38" s="7">
        <f>AO38/$G38</f>
        <v>0</v>
      </c>
      <c r="AS38" s="50">
        <v>0</v>
      </c>
      <c r="AT38" s="58">
        <f>IF(SUM(AS38-AO38)&lt;=0,0,SUM(AS38-AO38))</f>
        <v>0</v>
      </c>
      <c r="AU38" s="60">
        <f>AO38-AS38+AT38</f>
        <v>0</v>
      </c>
      <c r="AV38" s="7">
        <f>AS38/$G38</f>
        <v>0</v>
      </c>
      <c r="AW38" s="50">
        <f>COUNTIFS('Файл загрузки'!$T:$T,"&lt;&gt;",'Файл загрузки'!$E:$E,"Совхозная 2")</f>
        <v>0</v>
      </c>
      <c r="AX38" s="58">
        <f>IF(SUM(AW38-AS38)&lt;=0,0,SUM(AW38-AS38))</f>
        <v>0</v>
      </c>
      <c r="AY38" s="60">
        <f>AS38-AW38+AX38</f>
        <v>0</v>
      </c>
      <c r="AZ38" s="7">
        <f t="shared" ref="AZ38:AZ45" si="29">AW38/$G38</f>
        <v>0</v>
      </c>
    </row>
    <row r="39" spans="1:56">
      <c r="A39" s="2">
        <v>2</v>
      </c>
      <c r="B39" s="64"/>
      <c r="C39" s="127" t="str">
        <f t="shared" si="24"/>
        <v>ул.Совхозная,д.8</v>
      </c>
      <c r="D39" s="3">
        <f t="shared" si="24"/>
        <v>6</v>
      </c>
      <c r="E39" s="8">
        <f>G4</f>
        <v>475</v>
      </c>
      <c r="F39" s="48">
        <v>0.02</v>
      </c>
      <c r="G39" s="49">
        <f>ROUND(E39*F39,0)</f>
        <v>10</v>
      </c>
      <c r="H39" s="35">
        <v>0</v>
      </c>
      <c r="I39" s="50"/>
      <c r="J39" s="58">
        <f>SUMPRODUCT(ISNUMBER(SEARCH('Файл загрузки'!$F$2:$F$100,'Левый берег'!C15))*ISNUMBER(SEARCH('Файл загрузки'!$G$2:$G$100,'Левый берег'!C15))*'Файл загрузки'!$U$2:$U$100)</f>
        <v>0</v>
      </c>
      <c r="K39" s="60">
        <f>H39-I39+J39</f>
        <v>0</v>
      </c>
      <c r="L39" s="7"/>
      <c r="M39" s="50"/>
      <c r="N39" s="58"/>
      <c r="O39" s="60">
        <f>I39-M39+N39</f>
        <v>0</v>
      </c>
      <c r="P39" s="7"/>
      <c r="Q39" s="50"/>
      <c r="R39" s="58"/>
      <c r="S39" s="60">
        <f>P39-Q39+R39</f>
        <v>0</v>
      </c>
      <c r="T39" s="7"/>
      <c r="U39" s="50">
        <v>0</v>
      </c>
      <c r="V39" s="58">
        <f>IF(SUM(U39-Q39)&lt;=0,0,SUM(U39-Q39))</f>
        <v>0</v>
      </c>
      <c r="W39" s="60">
        <f>Q39-U39+V39</f>
        <v>0</v>
      </c>
      <c r="X39" s="7">
        <f t="shared" si="25"/>
        <v>0</v>
      </c>
      <c r="Y39" s="50">
        <v>0</v>
      </c>
      <c r="Z39" s="58">
        <f>IF(SUM(Y39-U39)&lt;=0,0,SUM(Y39-U39))</f>
        <v>0</v>
      </c>
      <c r="AA39" s="60">
        <f>U39-Y39+Z39</f>
        <v>0</v>
      </c>
      <c r="AB39" s="7">
        <f t="shared" si="26"/>
        <v>0</v>
      </c>
      <c r="AC39" s="50">
        <v>0</v>
      </c>
      <c r="AD39" s="58">
        <f>IF(SUM(AC39-Y39)&lt;=0,0,SUM(AC39-Y39))</f>
        <v>0</v>
      </c>
      <c r="AE39" s="60">
        <f>Y39-AC39+AD39</f>
        <v>0</v>
      </c>
      <c r="AF39" s="7">
        <f t="shared" si="27"/>
        <v>0</v>
      </c>
      <c r="AG39" s="50">
        <v>0</v>
      </c>
      <c r="AH39" s="58">
        <f>IF(SUM(AG39-AC39)&lt;=0,0,SUM(AG39-AC39))</f>
        <v>0</v>
      </c>
      <c r="AI39" s="60">
        <f>AC39-AG39+AH39</f>
        <v>0</v>
      </c>
      <c r="AJ39" s="7">
        <f t="shared" si="28"/>
        <v>0</v>
      </c>
      <c r="AK39" s="50">
        <v>0</v>
      </c>
      <c r="AL39" s="58">
        <f>IF(SUM(AK39-AG39)&lt;=0,0,SUM(AK39-AG39))</f>
        <v>0</v>
      </c>
      <c r="AM39" s="60">
        <f>AG39-AK39+AL39</f>
        <v>0</v>
      </c>
      <c r="AN39" s="74">
        <f>AK39/$G39</f>
        <v>0</v>
      </c>
      <c r="AO39" s="50">
        <v>0</v>
      </c>
      <c r="AP39" s="58">
        <f>IF(SUM(AO39-AK39)&lt;=0,0,SUM(AO39-AK39))</f>
        <v>0</v>
      </c>
      <c r="AQ39" s="60">
        <f>AK39-AO39+AP39</f>
        <v>0</v>
      </c>
      <c r="AR39" s="7">
        <f>AO39/$G39</f>
        <v>0</v>
      </c>
      <c r="AS39" s="50">
        <v>0</v>
      </c>
      <c r="AT39" s="58">
        <f>IF(SUM(AS39-AO39)&lt;=0,0,SUM(AS39-AO39))</f>
        <v>0</v>
      </c>
      <c r="AU39" s="60">
        <f>AO39-AS39+AT39</f>
        <v>0</v>
      </c>
      <c r="AV39" s="7">
        <f>AS39/$G39</f>
        <v>0</v>
      </c>
      <c r="AW39" s="50">
        <f>COUNTIFS('Файл загрузки'!$T:$T,"&lt;&gt;",'Файл загрузки'!$E:$E,"Совхозная 8")</f>
        <v>0</v>
      </c>
      <c r="AX39" s="58">
        <f>IF(SUM(AW39-AS39)&lt;=0,0,SUM(AW39-AS39))</f>
        <v>0</v>
      </c>
      <c r="AY39" s="60">
        <f>AS39-AW39+AX39</f>
        <v>0</v>
      </c>
      <c r="AZ39" s="7">
        <f t="shared" si="29"/>
        <v>0</v>
      </c>
    </row>
    <row r="40" spans="1:56">
      <c r="A40" s="2">
        <v>3</v>
      </c>
      <c r="B40" s="64"/>
      <c r="C40" s="127" t="str">
        <f t="shared" si="24"/>
        <v>ул.Совхозная,д.8, корп.1</v>
      </c>
      <c r="D40" s="3">
        <f t="shared" si="24"/>
        <v>6</v>
      </c>
      <c r="E40" s="8">
        <f>G5</f>
        <v>475</v>
      </c>
      <c r="F40" s="48">
        <v>0.02</v>
      </c>
      <c r="G40" s="49">
        <f>ROUND(E40*F40,0)</f>
        <v>10</v>
      </c>
      <c r="H40" s="35">
        <v>0</v>
      </c>
      <c r="I40" s="50"/>
      <c r="J40" s="58">
        <f>SUMPRODUCT(ISNUMBER(SEARCH('Файл загрузки'!$F$2:$F$100,'Левый берег'!C16))*ISNUMBER(SEARCH('Файл загрузки'!$G$2:$G$100,'Левый берег'!C16))*'Файл загрузки'!$U$2:$U$100)</f>
        <v>0</v>
      </c>
      <c r="K40" s="60">
        <f>H40-I40+J40</f>
        <v>0</v>
      </c>
      <c r="L40" s="7">
        <f>I40/$G40</f>
        <v>0</v>
      </c>
      <c r="M40" s="50"/>
      <c r="N40" s="58"/>
      <c r="O40" s="60">
        <f>I40-M40+N40</f>
        <v>0</v>
      </c>
      <c r="P40" s="7">
        <f>M40/$G40</f>
        <v>0</v>
      </c>
      <c r="Q40" s="50"/>
      <c r="R40" s="58"/>
      <c r="S40" s="60">
        <f>P40-Q40+R40</f>
        <v>0</v>
      </c>
      <c r="T40" s="7">
        <f>Q40/$G40</f>
        <v>0</v>
      </c>
      <c r="U40" s="50">
        <v>0</v>
      </c>
      <c r="V40" s="58">
        <f>IF(SUM(U40-Q40)&lt;=0,0,SUM(U40-Q40))</f>
        <v>0</v>
      </c>
      <c r="W40" s="60">
        <f>Q40-U40+V40</f>
        <v>0</v>
      </c>
      <c r="X40" s="7">
        <f t="shared" si="25"/>
        <v>0</v>
      </c>
      <c r="Y40" s="50">
        <v>0</v>
      </c>
      <c r="Z40" s="58">
        <f>IF(SUM(Y40-U40)&lt;=0,0,SUM(Y40-U40))</f>
        <v>0</v>
      </c>
      <c r="AA40" s="60">
        <f>U40-Y40+Z40</f>
        <v>0</v>
      </c>
      <c r="AB40" s="7">
        <f t="shared" si="26"/>
        <v>0</v>
      </c>
      <c r="AC40" s="50">
        <v>0</v>
      </c>
      <c r="AD40" s="58">
        <f>IF(SUM(AC40-Y40)&lt;=0,0,SUM(AC40-Y40))</f>
        <v>0</v>
      </c>
      <c r="AE40" s="60">
        <f>Y40-AC40+AD40</f>
        <v>0</v>
      </c>
      <c r="AF40" s="7">
        <f t="shared" si="27"/>
        <v>0</v>
      </c>
      <c r="AG40" s="50">
        <v>0</v>
      </c>
      <c r="AH40" s="58">
        <f>IF(SUM(AG40-AC40)&lt;=0,0,SUM(AG40-AC40))</f>
        <v>0</v>
      </c>
      <c r="AI40" s="60">
        <f>AC40-AG40+AH40</f>
        <v>0</v>
      </c>
      <c r="AJ40" s="7">
        <f t="shared" si="28"/>
        <v>0</v>
      </c>
      <c r="AK40" s="50">
        <v>0</v>
      </c>
      <c r="AL40" s="58">
        <f>IF(SUM(AK40-AG40)&lt;=0,0,SUM(AK40-AG40))</f>
        <v>0</v>
      </c>
      <c r="AM40" s="60">
        <f>AG40-AK40+AL40</f>
        <v>0</v>
      </c>
      <c r="AN40" s="74">
        <f>AK40/$G40</f>
        <v>0</v>
      </c>
      <c r="AO40" s="50">
        <v>0</v>
      </c>
      <c r="AP40" s="58">
        <f>IF(SUM(AO40-AK40)&lt;=0,0,SUM(AO40-AK40))</f>
        <v>0</v>
      </c>
      <c r="AQ40" s="60">
        <f>AK40-AO40+AP40</f>
        <v>0</v>
      </c>
      <c r="AR40" s="7">
        <f>AO40/$G40</f>
        <v>0</v>
      </c>
      <c r="AS40" s="50">
        <v>0</v>
      </c>
      <c r="AT40" s="58">
        <f>IF(SUM(AS40-AO40)&lt;=0,0,SUM(AS40-AO40))</f>
        <v>0</v>
      </c>
      <c r="AU40" s="60">
        <f>AO40-AS40+AT40</f>
        <v>0</v>
      </c>
      <c r="AV40" s="7">
        <f>AS40/$G40</f>
        <v>0</v>
      </c>
      <c r="AW40" s="50">
        <f>COUNTIFS('Файл загрузки'!$T:$T,"&lt;&gt;",'Файл загрузки'!$E:$E,"Совхозная д.8 к. 1")</f>
        <v>0</v>
      </c>
      <c r="AX40" s="58">
        <f>IF(SUM(AW40-AS40)&lt;=0,0,SUM(AW40-AS40))</f>
        <v>0</v>
      </c>
      <c r="AY40" s="60">
        <f>AS40-AW40+AX40</f>
        <v>0</v>
      </c>
      <c r="AZ40" s="7">
        <f t="shared" si="29"/>
        <v>0</v>
      </c>
    </row>
    <row r="41" spans="1:56">
      <c r="A41" s="2">
        <v>4</v>
      </c>
      <c r="B41" s="64"/>
      <c r="C41" s="127" t="str">
        <f>C6</f>
        <v>ул.Совхозная,д.10</v>
      </c>
      <c r="D41" s="3">
        <f>D6</f>
        <v>5</v>
      </c>
      <c r="E41" s="8">
        <f>G6</f>
        <v>418</v>
      </c>
      <c r="F41" s="48">
        <v>0.02</v>
      </c>
      <c r="G41" s="49">
        <f>ROUND(E41*F41,0)</f>
        <v>8</v>
      </c>
      <c r="H41" s="35">
        <v>0</v>
      </c>
      <c r="I41" s="50"/>
      <c r="J41" s="58">
        <f>SUMPRODUCT(ISNUMBER(SEARCH('Файл загрузки'!$F$2:$F$100,'Левый берег'!C17))*ISNUMBER(SEARCH('Файл загрузки'!$G$2:$G$100,'Левый берег'!C17))*'Файл загрузки'!$U$2:$U$100)</f>
        <v>0</v>
      </c>
      <c r="K41" s="60">
        <f>H41-I41+J41</f>
        <v>0</v>
      </c>
      <c r="L41" s="7">
        <f>I41/$G41</f>
        <v>0</v>
      </c>
      <c r="M41" s="50"/>
      <c r="N41" s="58"/>
      <c r="O41" s="60">
        <f>I41-M41+N41</f>
        <v>0</v>
      </c>
      <c r="P41" s="7">
        <f>M41/$G41</f>
        <v>0</v>
      </c>
      <c r="Q41" s="50"/>
      <c r="R41" s="58"/>
      <c r="S41" s="60">
        <f>P41-Q41+R41</f>
        <v>0</v>
      </c>
      <c r="T41" s="7">
        <f>Q41/$G41</f>
        <v>0</v>
      </c>
      <c r="U41" s="50">
        <v>0</v>
      </c>
      <c r="V41" s="58">
        <f>IF(SUM(U41-Q41)&lt;=0,0,SUM(U41-Q41))</f>
        <v>0</v>
      </c>
      <c r="W41" s="60">
        <f>Q41-U41+V41</f>
        <v>0</v>
      </c>
      <c r="X41" s="7">
        <f t="shared" si="25"/>
        <v>0</v>
      </c>
      <c r="Y41" s="50">
        <v>0</v>
      </c>
      <c r="Z41" s="58">
        <f>IF(SUM(Y41-U41)&lt;=0,0,SUM(Y41-U41))</f>
        <v>0</v>
      </c>
      <c r="AA41" s="60">
        <f>U41-Y41+Z41</f>
        <v>0</v>
      </c>
      <c r="AB41" s="7">
        <f t="shared" si="26"/>
        <v>0</v>
      </c>
      <c r="AC41" s="50">
        <v>0</v>
      </c>
      <c r="AD41" s="58">
        <f>IF(SUM(AC41-Y41)&lt;=0,0,SUM(AC41-Y41))</f>
        <v>0</v>
      </c>
      <c r="AE41" s="60">
        <f>Y41-AC41+AD41</f>
        <v>0</v>
      </c>
      <c r="AF41" s="7">
        <f t="shared" si="27"/>
        <v>0</v>
      </c>
      <c r="AG41" s="50">
        <v>0</v>
      </c>
      <c r="AH41" s="58">
        <f>IF(SUM(AG41-AC41)&lt;=0,0,SUM(AG41-AC41))</f>
        <v>0</v>
      </c>
      <c r="AI41" s="60">
        <f>AC41-AG41+AH41</f>
        <v>0</v>
      </c>
      <c r="AJ41" s="7">
        <f t="shared" si="28"/>
        <v>0</v>
      </c>
      <c r="AK41" s="50">
        <v>0</v>
      </c>
      <c r="AL41" s="58">
        <f>IF(SUM(AK41-AG41)&lt;=0,0,SUM(AK41-AG41))</f>
        <v>0</v>
      </c>
      <c r="AM41" s="60">
        <f>AG41-AK41+AL41</f>
        <v>0</v>
      </c>
      <c r="AN41" s="74">
        <f>AK41/$G41</f>
        <v>0</v>
      </c>
      <c r="AO41" s="50">
        <v>0</v>
      </c>
      <c r="AP41" s="58">
        <f>IF(SUM(AO41-AK41)&lt;=0,0,SUM(AO41-AK41))</f>
        <v>0</v>
      </c>
      <c r="AQ41" s="60">
        <f>AK41-AO41+AP41</f>
        <v>0</v>
      </c>
      <c r="AR41" s="7">
        <f>AO41/$G41</f>
        <v>0</v>
      </c>
      <c r="AS41" s="50">
        <v>0</v>
      </c>
      <c r="AT41" s="58">
        <f>IF(SUM(AS41-AO41)&lt;=0,0,SUM(AS41-AO41))</f>
        <v>0</v>
      </c>
      <c r="AU41" s="60">
        <f>AO41-AS41+AT41</f>
        <v>0</v>
      </c>
      <c r="AV41" s="7">
        <f>AS41/$G41</f>
        <v>0</v>
      </c>
      <c r="AW41" s="50">
        <f>COUNTIFS('Файл загрузки'!$T:$T,"&lt;&gt;",'Файл загрузки'!$E:$E,"Совхозная 10")</f>
        <v>0</v>
      </c>
      <c r="AX41" s="58">
        <f>IF(SUM(AW41-AS41)&lt;=0,0,SUM(AW41-AS41))</f>
        <v>0</v>
      </c>
      <c r="AY41" s="60">
        <f>AS41-AW41+AX41</f>
        <v>0</v>
      </c>
      <c r="AZ41" s="7">
        <f t="shared" si="29"/>
        <v>0</v>
      </c>
    </row>
    <row r="42" spans="1:56">
      <c r="A42" s="3">
        <v>1</v>
      </c>
      <c r="B42" s="3"/>
      <c r="C42" s="127" t="s">
        <v>25</v>
      </c>
      <c r="D42" s="3">
        <v>3</v>
      </c>
      <c r="E42" s="8">
        <f>G7</f>
        <v>254.6</v>
      </c>
      <c r="F42" s="48">
        <v>0.02</v>
      </c>
      <c r="G42" s="49">
        <f>ROUND(E42*F42,0)</f>
        <v>5</v>
      </c>
      <c r="H42" s="6">
        <v>0</v>
      </c>
      <c r="I42" s="70"/>
      <c r="J42" s="58">
        <f>SUMPRODUCT(ISNUMBER(SEARCH('Файл загрузки'!$F$2:$F$100,'Левый берег'!C18))*ISNUMBER(SEARCH('Файл загрузки'!$G$2:$G$100,'Левый берег'!C18))*'Файл загрузки'!$U$2:$U$100)</f>
        <v>500</v>
      </c>
      <c r="K42" s="67"/>
      <c r="L42" s="69"/>
      <c r="M42" s="56"/>
      <c r="N42" s="66"/>
      <c r="O42" s="67"/>
      <c r="P42" s="69"/>
      <c r="Q42" s="56"/>
      <c r="R42" s="66"/>
      <c r="S42" s="67"/>
      <c r="T42" s="69"/>
      <c r="U42" s="56">
        <f ca="1">AA46:AA47=SUM(U38:U42)</f>
        <v>0</v>
      </c>
      <c r="V42" s="58">
        <f ca="1">IF(SUM(U42-Q42)&lt;=0,0,SUM(U42-Q42))</f>
        <v>0</v>
      </c>
      <c r="W42" s="67">
        <f ca="1">Q42-U42+V42</f>
        <v>0</v>
      </c>
      <c r="X42" s="7">
        <f t="shared" ca="1" si="25"/>
        <v>0</v>
      </c>
      <c r="Y42" s="56">
        <v>1</v>
      </c>
      <c r="Z42" s="58">
        <f ca="1">IF(SUM(Y42-U42)&lt;=0,0,SUM(Y42-U42))</f>
        <v>0</v>
      </c>
      <c r="AA42" s="67">
        <f ca="1">U42-Y42+Z42</f>
        <v>0</v>
      </c>
      <c r="AB42" s="7">
        <f t="shared" si="26"/>
        <v>0.2</v>
      </c>
      <c r="AC42" s="56">
        <v>1</v>
      </c>
      <c r="AD42" s="58">
        <f>IF(SUM(AC42-Y42)&lt;=0,0,SUM(AC42-Y42))</f>
        <v>0</v>
      </c>
      <c r="AE42" s="67">
        <f>Y42-AC42+AD42</f>
        <v>0</v>
      </c>
      <c r="AF42" s="7">
        <f t="shared" si="27"/>
        <v>0.2</v>
      </c>
      <c r="AG42" s="56">
        <v>1</v>
      </c>
      <c r="AH42" s="58">
        <f>IF(SUM(AG42-AC42)&lt;=0,0,SUM(AG42-AC42))</f>
        <v>0</v>
      </c>
      <c r="AI42" s="67">
        <f>AC42-AG42+AH42</f>
        <v>0</v>
      </c>
      <c r="AJ42" s="7">
        <f t="shared" si="28"/>
        <v>0.2</v>
      </c>
      <c r="AK42" s="56">
        <v>1</v>
      </c>
      <c r="AL42" s="58">
        <f>IF(SUM(AK42-AG42)&lt;=0,0,SUM(AK42-AG42))</f>
        <v>0</v>
      </c>
      <c r="AM42" s="67">
        <f>AG42-AK42+AL42</f>
        <v>0</v>
      </c>
      <c r="AN42" s="74">
        <f>AK42/$G42</f>
        <v>0.2</v>
      </c>
      <c r="AO42" s="50">
        <v>1</v>
      </c>
      <c r="AP42" s="58">
        <f>IF(SUM(AO42-AK42)&lt;=0,0,SUM(AO42-AK42))</f>
        <v>0</v>
      </c>
      <c r="AQ42" s="59">
        <f>AK42-AO42+AP42</f>
        <v>0</v>
      </c>
      <c r="AR42" s="7">
        <f>AO42/$G42</f>
        <v>0.2</v>
      </c>
      <c r="AS42" s="50">
        <v>1</v>
      </c>
      <c r="AT42" s="58">
        <f>IF(SUM(AS42-AO42)&lt;=0,0,SUM(AS42-AO42))</f>
        <v>0</v>
      </c>
      <c r="AU42" s="59">
        <f>AO42-AS42+AT42</f>
        <v>0</v>
      </c>
      <c r="AV42" s="7">
        <f>AS42/$G42</f>
        <v>0.2</v>
      </c>
      <c r="AW42" s="50">
        <f>COUNTIFS('Файл загрузки'!$T:$T,"&lt;&gt;",'Файл загрузки'!$E:$E,"Совхозная 11")</f>
        <v>1</v>
      </c>
      <c r="AX42" s="58">
        <f>IF(SUM(AW42-AS42)&lt;=0,0,SUM(AW42-AS42))</f>
        <v>0</v>
      </c>
      <c r="AY42" s="59">
        <f>AS42-AW42+AX42</f>
        <v>0</v>
      </c>
      <c r="AZ42" s="7">
        <f t="shared" si="29"/>
        <v>0.2</v>
      </c>
    </row>
    <row r="43" spans="1:56">
      <c r="A43" s="3">
        <v>6</v>
      </c>
      <c r="B43" s="3"/>
      <c r="C43" s="127" t="s">
        <v>30</v>
      </c>
      <c r="D43" s="3">
        <v>5</v>
      </c>
      <c r="E43" s="8">
        <v>440</v>
      </c>
      <c r="F43" s="48">
        <v>0.02</v>
      </c>
      <c r="G43" s="49">
        <f t="shared" ref="G43:G44" si="30">ROUND(E43*F43,0)</f>
        <v>9</v>
      </c>
      <c r="H43" s="6">
        <v>1</v>
      </c>
      <c r="I43" s="70"/>
      <c r="J43" s="58">
        <f>SUMPRODUCT(ISNUMBER(SEARCH('Файл загрузки'!$F$2:$F$100,'Левый берег'!C19))*ISNUMBER(SEARCH('Файл загрузки'!$G$2:$G$100,'Левый берег'!C19))*'Файл загрузки'!$U$2:$U$100)</f>
        <v>0</v>
      </c>
      <c r="K43" s="67"/>
      <c r="L43" s="69"/>
      <c r="M43" s="56"/>
      <c r="N43" s="66"/>
      <c r="O43" s="67"/>
      <c r="P43" s="69"/>
      <c r="Q43" s="56"/>
      <c r="R43" s="66"/>
      <c r="S43" s="67"/>
      <c r="T43" s="69"/>
      <c r="U43" s="56"/>
      <c r="V43" s="66"/>
      <c r="W43" s="67"/>
      <c r="X43" s="69"/>
      <c r="Y43" s="56"/>
      <c r="Z43" s="66"/>
      <c r="AA43" s="67"/>
      <c r="AB43" s="69"/>
      <c r="AC43" s="56"/>
      <c r="AD43" s="66"/>
      <c r="AE43" s="67"/>
      <c r="AF43" s="69"/>
      <c r="AG43" s="56"/>
      <c r="AH43" s="66"/>
      <c r="AI43" s="67"/>
      <c r="AJ43" s="69"/>
      <c r="AK43" s="56"/>
      <c r="AL43" s="66"/>
      <c r="AM43" s="67"/>
      <c r="AN43" s="75"/>
      <c r="AO43" s="50"/>
      <c r="AP43" s="58"/>
      <c r="AQ43" s="59"/>
      <c r="AR43" s="7"/>
      <c r="AS43" s="50"/>
      <c r="AT43" s="58"/>
      <c r="AU43" s="59"/>
      <c r="AV43" s="7"/>
      <c r="AW43" s="50">
        <f>COUNTIFS('Файл загрузки'!$T:$T,"&lt;&gt;",'Файл загрузки'!$E:$E,"Совхозная 14")</f>
        <v>0</v>
      </c>
      <c r="AX43" s="58">
        <f t="shared" ref="AX43:AX44" si="31">IF(SUM(AW43-AS43)&lt;=0,0,SUM(AW43-AS43))</f>
        <v>0</v>
      </c>
      <c r="AY43" s="59">
        <f t="shared" ref="AY43:AY44" si="32">AS43-AW43+AX43</f>
        <v>0</v>
      </c>
      <c r="AZ43" s="7">
        <f t="shared" si="29"/>
        <v>0</v>
      </c>
    </row>
    <row r="44" spans="1:56" ht="15.75" thickBot="1">
      <c r="A44" s="83">
        <v>7</v>
      </c>
      <c r="B44" s="83"/>
      <c r="C44" s="128" t="s">
        <v>31</v>
      </c>
      <c r="D44" s="83">
        <v>5</v>
      </c>
      <c r="E44" s="88">
        <v>440</v>
      </c>
      <c r="F44" s="104">
        <v>0.02</v>
      </c>
      <c r="G44" s="105">
        <f t="shared" si="30"/>
        <v>9</v>
      </c>
      <c r="H44" s="47">
        <v>2</v>
      </c>
      <c r="I44" s="70"/>
      <c r="J44" s="58">
        <f>SUMPRODUCT(ISNUMBER(SEARCH('Файл загрузки'!$F$2:$F$100,'Левый берег'!C20))*ISNUMBER(SEARCH('Файл загрузки'!$G$2:$G$100,'Левый берег'!C20))*'Файл загрузки'!$U$2:$U$100)</f>
        <v>0</v>
      </c>
      <c r="K44" s="67"/>
      <c r="L44" s="69"/>
      <c r="M44" s="56"/>
      <c r="N44" s="66"/>
      <c r="O44" s="67"/>
      <c r="P44" s="69"/>
      <c r="Q44" s="56"/>
      <c r="R44" s="66"/>
      <c r="S44" s="67"/>
      <c r="T44" s="69"/>
      <c r="U44" s="56"/>
      <c r="V44" s="66"/>
      <c r="W44" s="67"/>
      <c r="X44" s="69"/>
      <c r="Y44" s="56"/>
      <c r="Z44" s="66"/>
      <c r="AA44" s="67"/>
      <c r="AB44" s="69"/>
      <c r="AC44" s="56"/>
      <c r="AD44" s="66"/>
      <c r="AE44" s="67"/>
      <c r="AF44" s="69"/>
      <c r="AG44" s="56"/>
      <c r="AH44" s="66"/>
      <c r="AI44" s="67"/>
      <c r="AJ44" s="69"/>
      <c r="AK44" s="56"/>
      <c r="AL44" s="66"/>
      <c r="AM44" s="67"/>
      <c r="AN44" s="75"/>
      <c r="AO44" s="61"/>
      <c r="AP44" s="80"/>
      <c r="AQ44" s="82"/>
      <c r="AR44" s="31"/>
      <c r="AS44" s="61"/>
      <c r="AT44" s="80"/>
      <c r="AU44" s="82"/>
      <c r="AV44" s="31"/>
      <c r="AW44" s="50">
        <f>COUNTIFS('Файл загрузки'!$T:$T,"&lt;&gt;",'Файл загрузки'!$E:$E,"Совхозная 16")</f>
        <v>0</v>
      </c>
      <c r="AX44" s="80">
        <f t="shared" si="31"/>
        <v>0</v>
      </c>
      <c r="AY44" s="82">
        <f t="shared" si="32"/>
        <v>0</v>
      </c>
      <c r="AZ44" s="31">
        <f t="shared" si="29"/>
        <v>0</v>
      </c>
    </row>
    <row r="45" spans="1:56" s="12" customFormat="1" ht="13.5" thickBot="1">
      <c r="A45" s="39"/>
      <c r="B45" s="103"/>
      <c r="C45" s="40" t="s">
        <v>9</v>
      </c>
      <c r="D45" s="41">
        <f>SUM(D38:D41)</f>
        <v>17</v>
      </c>
      <c r="E45" s="38">
        <f>SUM(E38:E44)</f>
        <v>2835.1</v>
      </c>
      <c r="F45" s="42">
        <f>G45/E45</f>
        <v>1.234524355401926E-2</v>
      </c>
      <c r="G45" s="38">
        <f>SUM(G38:G41)</f>
        <v>35</v>
      </c>
      <c r="H45" s="43">
        <f>SUM(H38:H41)</f>
        <v>0</v>
      </c>
      <c r="I45" s="52">
        <f>SUM(I38:I41)</f>
        <v>0</v>
      </c>
      <c r="J45" s="57">
        <f>SUM(J38:J44)</f>
        <v>500</v>
      </c>
      <c r="K45" s="10">
        <f>SUM(K38:K41)</f>
        <v>0</v>
      </c>
      <c r="L45" s="11">
        <f>I45/$G45</f>
        <v>0</v>
      </c>
      <c r="M45" s="52">
        <f>SUM(M38:M41)</f>
        <v>0</v>
      </c>
      <c r="N45" s="57">
        <f>SUM(N38:N41)</f>
        <v>0</v>
      </c>
      <c r="O45" s="10">
        <f>SUM(O38:O41)</f>
        <v>0</v>
      </c>
      <c r="P45" s="11">
        <f>M45/$G45</f>
        <v>0</v>
      </c>
      <c r="Q45" s="52">
        <f>SUM(Q38:Q41)</f>
        <v>0</v>
      </c>
      <c r="R45" s="57">
        <f>SUM(R38:R41)</f>
        <v>0</v>
      </c>
      <c r="S45" s="10">
        <f>SUM(S38:S41)</f>
        <v>0</v>
      </c>
      <c r="T45" s="11">
        <f>Q45/$G45</f>
        <v>0</v>
      </c>
      <c r="U45" s="52">
        <f ca="1">SUM(U38:U42)</f>
        <v>0</v>
      </c>
      <c r="V45" s="57">
        <f>SUM(V38:V41)</f>
        <v>0</v>
      </c>
      <c r="W45" s="10">
        <f ca="1">SUM(W38:W42)</f>
        <v>0</v>
      </c>
      <c r="X45" s="11">
        <f t="shared" ca="1" si="25"/>
        <v>0</v>
      </c>
      <c r="Y45" s="52">
        <f>SUM(Y38:Y42)</f>
        <v>1</v>
      </c>
      <c r="Z45" s="57">
        <f>SUM(Z38:Z41)</f>
        <v>0</v>
      </c>
      <c r="AA45" s="10">
        <f ca="1">SUM(AA38:AA42)</f>
        <v>0</v>
      </c>
      <c r="AB45" s="11">
        <f t="shared" si="26"/>
        <v>2.8571428571428571E-2</v>
      </c>
      <c r="AC45" s="52">
        <f>SUM(AC38:AC42)</f>
        <v>1</v>
      </c>
      <c r="AD45" s="57">
        <f>SUM(AD38:AD41)</f>
        <v>0</v>
      </c>
      <c r="AE45" s="10">
        <f>SUM(AE38:AE42)</f>
        <v>0</v>
      </c>
      <c r="AF45" s="11">
        <f t="shared" si="27"/>
        <v>2.8571428571428571E-2</v>
      </c>
      <c r="AG45" s="52">
        <f>SUM(AG38:AG42)</f>
        <v>1</v>
      </c>
      <c r="AH45" s="57">
        <f>SUM(AH38:AH41)</f>
        <v>0</v>
      </c>
      <c r="AI45" s="10">
        <f>SUM(AI38:AI42)</f>
        <v>0</v>
      </c>
      <c r="AJ45" s="11">
        <f t="shared" si="28"/>
        <v>2.8571428571428571E-2</v>
      </c>
      <c r="AK45" s="52">
        <f>SUM(AK38:AK42)</f>
        <v>1</v>
      </c>
      <c r="AL45" s="57">
        <f>SUM(AL38:AL41)</f>
        <v>0</v>
      </c>
      <c r="AM45" s="10">
        <f>SUM(AM38:AM42)</f>
        <v>0</v>
      </c>
      <c r="AN45" s="11">
        <f>AK45/$G45</f>
        <v>2.8571428571428571E-2</v>
      </c>
      <c r="AO45" s="53">
        <f>SUM(AO38:AO42)</f>
        <v>1</v>
      </c>
      <c r="AP45" s="54">
        <f>SUM(AP38:AP41)</f>
        <v>0</v>
      </c>
      <c r="AQ45" s="81">
        <f>SUM(AQ38:AQ42)</f>
        <v>0</v>
      </c>
      <c r="AR45" s="45">
        <f>AO45/$G45</f>
        <v>2.8571428571428571E-2</v>
      </c>
      <c r="AS45" s="53">
        <f>SUM(AS38:AS42)</f>
        <v>1</v>
      </c>
      <c r="AT45" s="54">
        <f>SUM(AT38:AT41)</f>
        <v>0</v>
      </c>
      <c r="AU45" s="81">
        <f>SUM(AU38:AU42)</f>
        <v>0</v>
      </c>
      <c r="AV45" s="45">
        <f>AS45/$G45</f>
        <v>2.8571428571428571E-2</v>
      </c>
      <c r="AW45" s="53">
        <f>SUM(AW38:AW44)</f>
        <v>1</v>
      </c>
      <c r="AX45" s="54">
        <f>SUM(AX38:AX41)</f>
        <v>0</v>
      </c>
      <c r="AY45" s="81">
        <f>SUM(AY38:AY42)</f>
        <v>0</v>
      </c>
      <c r="AZ45" s="45">
        <f t="shared" si="29"/>
        <v>2.8571428571428571E-2</v>
      </c>
    </row>
    <row r="48" spans="1:56" ht="15.75" thickBot="1"/>
    <row r="49" spans="3:52" ht="19.5" thickBot="1">
      <c r="C49" s="126" t="s">
        <v>50</v>
      </c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134">
        <v>41640</v>
      </c>
      <c r="AD49" s="135"/>
      <c r="AE49" s="136"/>
      <c r="AF49" s="137"/>
      <c r="AG49" s="134">
        <v>41671</v>
      </c>
      <c r="AH49" s="135"/>
      <c r="AI49" s="136"/>
      <c r="AJ49" s="137"/>
      <c r="AK49" s="134">
        <v>41699</v>
      </c>
      <c r="AL49" s="135"/>
      <c r="AM49" s="136"/>
      <c r="AN49" s="137"/>
      <c r="AO49" s="134">
        <v>41730</v>
      </c>
      <c r="AP49" s="135"/>
      <c r="AQ49" s="136"/>
      <c r="AR49" s="137"/>
      <c r="AS49" s="134">
        <v>41760</v>
      </c>
      <c r="AT49" s="135"/>
      <c r="AU49" s="136"/>
      <c r="AV49" s="137"/>
      <c r="AW49" s="134">
        <v>41791</v>
      </c>
      <c r="AX49" s="135"/>
      <c r="AY49" s="136"/>
      <c r="AZ49" s="137"/>
    </row>
    <row r="50" spans="3:52" ht="15.75"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90" t="s">
        <v>28</v>
      </c>
      <c r="AD50" s="91" t="s">
        <v>29</v>
      </c>
      <c r="AE50" s="92"/>
      <c r="AF50" s="93"/>
      <c r="AG50" s="90" t="s">
        <v>28</v>
      </c>
      <c r="AH50" s="91" t="s">
        <v>29</v>
      </c>
      <c r="AI50" s="92"/>
      <c r="AJ50" s="93"/>
      <c r="AK50" s="90" t="s">
        <v>28</v>
      </c>
      <c r="AL50" s="91" t="s">
        <v>29</v>
      </c>
      <c r="AM50" s="92"/>
      <c r="AN50" s="93"/>
      <c r="AO50" s="90" t="s">
        <v>28</v>
      </c>
      <c r="AP50" s="91" t="s">
        <v>29</v>
      </c>
      <c r="AQ50" s="92"/>
      <c r="AR50" s="93"/>
      <c r="AS50" s="90" t="s">
        <v>28</v>
      </c>
      <c r="AT50" s="91" t="s">
        <v>29</v>
      </c>
      <c r="AU50" s="92"/>
      <c r="AV50" s="93"/>
      <c r="AW50" s="112" t="s">
        <v>28</v>
      </c>
      <c r="AX50" s="113" t="s">
        <v>29</v>
      </c>
      <c r="AY50" s="114"/>
      <c r="AZ50" s="115"/>
    </row>
    <row r="51" spans="3:52">
      <c r="C51" s="17" t="s">
        <v>10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94">
        <v>8837.1</v>
      </c>
      <c r="AD51" s="17">
        <f>AC51/AC21</f>
        <v>226.59230769230771</v>
      </c>
      <c r="AE51" s="17"/>
      <c r="AF51" s="95"/>
      <c r="AG51" s="94">
        <v>9685.7000000000007</v>
      </c>
      <c r="AH51" s="17">
        <f>AG51/AG21</f>
        <v>225.24883720930234</v>
      </c>
      <c r="AI51" s="17"/>
      <c r="AJ51" s="95"/>
      <c r="AK51" s="94">
        <v>12037.09</v>
      </c>
      <c r="AL51" s="17">
        <f>AK51/AK21</f>
        <v>250.77270833333333</v>
      </c>
      <c r="AM51" s="17"/>
      <c r="AN51" s="95"/>
      <c r="AO51" s="94">
        <v>13896.66</v>
      </c>
      <c r="AP51" s="17">
        <f>AO51/AO21</f>
        <v>272.48352941176472</v>
      </c>
      <c r="AQ51" s="17"/>
      <c r="AR51" s="95"/>
      <c r="AS51" s="94">
        <v>15540.32</v>
      </c>
      <c r="AT51" s="17">
        <f>AS51/AS21</f>
        <v>277.5057142857143</v>
      </c>
      <c r="AU51" s="17"/>
      <c r="AV51" s="95"/>
      <c r="AW51" s="129"/>
      <c r="AX51" s="17">
        <f>AW51/AW21</f>
        <v>0</v>
      </c>
      <c r="AY51" s="17"/>
      <c r="AZ51" s="95"/>
    </row>
    <row r="52" spans="3:52">
      <c r="C52" s="17" t="s">
        <v>19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94">
        <v>1000</v>
      </c>
      <c r="AD52" s="17">
        <f>AC52/AC33</f>
        <v>250</v>
      </c>
      <c r="AE52" s="17"/>
      <c r="AF52" s="95"/>
      <c r="AG52" s="94">
        <v>1000</v>
      </c>
      <c r="AH52" s="17">
        <f>AG52/AG33</f>
        <v>250</v>
      </c>
      <c r="AI52" s="17"/>
      <c r="AJ52" s="95"/>
      <c r="AK52" s="94">
        <v>1000</v>
      </c>
      <c r="AL52" s="17">
        <f>AK52/AK33</f>
        <v>250</v>
      </c>
      <c r="AM52" s="17"/>
      <c r="AN52" s="95"/>
      <c r="AO52" s="94">
        <v>700</v>
      </c>
      <c r="AP52" s="17">
        <f>AO52/AO33</f>
        <v>233.33333333333334</v>
      </c>
      <c r="AQ52" s="17"/>
      <c r="AR52" s="95"/>
      <c r="AS52" s="94">
        <v>700</v>
      </c>
      <c r="AT52" s="17">
        <f>AS52/AS33</f>
        <v>233.33333333333334</v>
      </c>
      <c r="AU52" s="17"/>
      <c r="AV52" s="95"/>
      <c r="AW52" s="50"/>
      <c r="AX52" s="17">
        <f>AW52/AW33</f>
        <v>0</v>
      </c>
      <c r="AY52" s="17"/>
      <c r="AZ52" s="95"/>
    </row>
    <row r="53" spans="3:52" ht="15.75" thickBot="1">
      <c r="C53" s="17" t="s">
        <v>12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96">
        <v>500</v>
      </c>
      <c r="AD53" s="46">
        <f>AC53/AC45</f>
        <v>500</v>
      </c>
      <c r="AE53" s="46"/>
      <c r="AF53" s="97"/>
      <c r="AG53" s="96">
        <v>500</v>
      </c>
      <c r="AH53" s="46">
        <f>AG53/AG45</f>
        <v>500</v>
      </c>
      <c r="AI53" s="46"/>
      <c r="AJ53" s="97"/>
      <c r="AK53" s="96">
        <v>500</v>
      </c>
      <c r="AL53" s="46">
        <f>AK53/AK45</f>
        <v>500</v>
      </c>
      <c r="AM53" s="46"/>
      <c r="AN53" s="97"/>
      <c r="AO53" s="96">
        <v>500</v>
      </c>
      <c r="AP53" s="46">
        <f>AO53/AO45</f>
        <v>500</v>
      </c>
      <c r="AQ53" s="46"/>
      <c r="AR53" s="97"/>
      <c r="AS53" s="96">
        <v>500</v>
      </c>
      <c r="AT53" s="46">
        <f>AS53/AS45</f>
        <v>500</v>
      </c>
      <c r="AU53" s="46"/>
      <c r="AV53" s="97"/>
      <c r="AW53" s="96"/>
      <c r="AX53" s="46">
        <f>AW53/AW45</f>
        <v>0</v>
      </c>
      <c r="AY53" s="46"/>
      <c r="AZ53" s="97"/>
    </row>
  </sheetData>
  <mergeCells count="71">
    <mergeCell ref="BA12:BD12"/>
    <mergeCell ref="BA24:BD24"/>
    <mergeCell ref="G1:G2"/>
    <mergeCell ref="A1:A2"/>
    <mergeCell ref="C1:C2"/>
    <mergeCell ref="D1:D2"/>
    <mergeCell ref="E1:E2"/>
    <mergeCell ref="F1:F2"/>
    <mergeCell ref="A11:G11"/>
    <mergeCell ref="A23:G23"/>
    <mergeCell ref="F24:F25"/>
    <mergeCell ref="G24:G25"/>
    <mergeCell ref="E12:E13"/>
    <mergeCell ref="G12:G13"/>
    <mergeCell ref="D12:D13"/>
    <mergeCell ref="E24:E25"/>
    <mergeCell ref="C12:C13"/>
    <mergeCell ref="D24:D25"/>
    <mergeCell ref="A12:A13"/>
    <mergeCell ref="Q36:T36"/>
    <mergeCell ref="U36:X36"/>
    <mergeCell ref="D36:D37"/>
    <mergeCell ref="H36:H37"/>
    <mergeCell ref="Q24:T24"/>
    <mergeCell ref="U24:X24"/>
    <mergeCell ref="H12:H13"/>
    <mergeCell ref="G36:G37"/>
    <mergeCell ref="A36:A37"/>
    <mergeCell ref="Y36:AB36"/>
    <mergeCell ref="H24:H25"/>
    <mergeCell ref="I36:L36"/>
    <mergeCell ref="I24:L24"/>
    <mergeCell ref="E36:E37"/>
    <mergeCell ref="F36:F37"/>
    <mergeCell ref="A35:G35"/>
    <mergeCell ref="C36:C37"/>
    <mergeCell ref="M36:P36"/>
    <mergeCell ref="M24:P24"/>
    <mergeCell ref="A24:A25"/>
    <mergeCell ref="C24:C25"/>
    <mergeCell ref="Y12:AB12"/>
    <mergeCell ref="Y24:AB24"/>
    <mergeCell ref="M12:P12"/>
    <mergeCell ref="I12:L12"/>
    <mergeCell ref="F12:F13"/>
    <mergeCell ref="U12:X12"/>
    <mergeCell ref="Q12:T12"/>
    <mergeCell ref="AG49:AJ49"/>
    <mergeCell ref="AC49:AF49"/>
    <mergeCell ref="AC36:AF36"/>
    <mergeCell ref="AO12:AR12"/>
    <mergeCell ref="AO24:AR24"/>
    <mergeCell ref="AO36:AR36"/>
    <mergeCell ref="AK49:AN49"/>
    <mergeCell ref="AO49:AR49"/>
    <mergeCell ref="AK12:AN12"/>
    <mergeCell ref="AK24:AN24"/>
    <mergeCell ref="AK36:AN36"/>
    <mergeCell ref="AG12:AJ12"/>
    <mergeCell ref="AG24:AJ24"/>
    <mergeCell ref="AG36:AJ36"/>
    <mergeCell ref="AC12:AF12"/>
    <mergeCell ref="AC24:AF24"/>
    <mergeCell ref="AW12:AZ12"/>
    <mergeCell ref="AW24:AZ24"/>
    <mergeCell ref="AW36:AZ36"/>
    <mergeCell ref="AW49:AZ49"/>
    <mergeCell ref="AS12:AV12"/>
    <mergeCell ref="AS24:AV24"/>
    <mergeCell ref="AS36:AV36"/>
    <mergeCell ref="AS49:AV49"/>
  </mergeCells>
  <phoneticPr fontId="0" type="noConversion"/>
  <pageMargins left="0.7" right="0.7" top="0.75" bottom="0.75" header="0.3" footer="0.3"/>
  <ignoredErrors>
    <ignoredError sqref="X21" formula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W100"/>
  <sheetViews>
    <sheetView topLeftCell="E1" workbookViewId="0">
      <selection activeCell="R3" sqref="R3"/>
    </sheetView>
  </sheetViews>
  <sheetFormatPr defaultColWidth="15.28515625" defaultRowHeight="11.25"/>
  <cols>
    <col min="1" max="4" width="0" style="124" hidden="1" customWidth="1"/>
    <col min="5" max="5" width="15.28515625" style="124"/>
    <col min="6" max="6" width="0" style="124" hidden="1" customWidth="1"/>
    <col min="7" max="7" width="0" style="125" hidden="1" customWidth="1"/>
    <col min="8" max="10" width="0" style="124" hidden="1" customWidth="1"/>
    <col min="11" max="17" width="0" style="123" hidden="1" customWidth="1"/>
    <col min="18" max="18" width="19.28515625" style="123" customWidth="1"/>
    <col min="19" max="20" width="0" style="123" hidden="1" customWidth="1"/>
    <col min="21" max="21" width="15.28515625" style="123"/>
    <col min="22" max="22" width="0" style="123" hidden="1" customWidth="1"/>
    <col min="23" max="16384" width="15.28515625" style="123"/>
  </cols>
  <sheetData>
    <row r="1" spans="1:23" s="117" customFormat="1">
      <c r="A1" s="116"/>
      <c r="B1" s="116"/>
      <c r="C1" s="116"/>
      <c r="D1" s="116"/>
      <c r="E1" s="116"/>
      <c r="F1" s="116"/>
      <c r="G1" s="125"/>
      <c r="H1" s="116"/>
      <c r="I1" s="116"/>
      <c r="J1" s="116"/>
      <c r="K1" s="116"/>
      <c r="L1" s="118"/>
      <c r="O1" s="119"/>
      <c r="P1" s="119"/>
      <c r="Q1" s="119"/>
      <c r="R1" s="119" t="s">
        <v>51</v>
      </c>
      <c r="S1" s="119" t="s">
        <v>32</v>
      </c>
      <c r="T1" s="119" t="s">
        <v>33</v>
      </c>
      <c r="U1" s="119" t="s">
        <v>34</v>
      </c>
      <c r="V1" s="119" t="s">
        <v>35</v>
      </c>
      <c r="W1" s="119" t="s">
        <v>36</v>
      </c>
    </row>
    <row r="2" spans="1:23">
      <c r="A2" s="120"/>
      <c r="B2" s="120"/>
      <c r="C2" s="120"/>
      <c r="D2" s="120"/>
      <c r="E2" s="120" t="str">
        <f t="shared" ref="E2:E9" si="0">CONCATENATE(F2," ",G2)</f>
        <v>Планерная 19</v>
      </c>
      <c r="F2" s="124" t="s">
        <v>18</v>
      </c>
      <c r="G2" s="125">
        <v>19</v>
      </c>
      <c r="H2" s="120"/>
      <c r="I2" s="120"/>
      <c r="J2" s="120"/>
      <c r="K2" s="121"/>
      <c r="L2" s="122"/>
      <c r="R2" s="123">
        <v>399</v>
      </c>
    </row>
    <row r="3" spans="1:23">
      <c r="A3" s="120"/>
      <c r="B3" s="120"/>
      <c r="C3" s="120"/>
      <c r="D3" s="120"/>
      <c r="E3" s="120" t="str">
        <f t="shared" si="0"/>
        <v>Совхозная 2</v>
      </c>
      <c r="F3" s="124" t="s">
        <v>48</v>
      </c>
      <c r="G3" s="125">
        <v>2</v>
      </c>
      <c r="H3" s="120"/>
      <c r="I3" s="120"/>
      <c r="J3" s="120"/>
      <c r="K3" s="121"/>
      <c r="L3" s="122"/>
      <c r="R3" s="123">
        <v>200</v>
      </c>
    </row>
    <row r="4" spans="1:23">
      <c r="A4" s="120"/>
      <c r="B4" s="120"/>
      <c r="C4" s="120"/>
      <c r="D4" s="120"/>
      <c r="E4" s="120" t="str">
        <f t="shared" si="0"/>
        <v>Мельникова 29</v>
      </c>
      <c r="F4" s="124" t="s">
        <v>49</v>
      </c>
      <c r="G4" s="125">
        <v>29</v>
      </c>
      <c r="H4" s="120"/>
      <c r="I4" s="120"/>
      <c r="J4" s="120"/>
      <c r="K4" s="121"/>
      <c r="L4" s="122"/>
      <c r="R4" s="123">
        <v>399</v>
      </c>
    </row>
    <row r="5" spans="1:23">
      <c r="A5" s="120"/>
      <c r="B5" s="120"/>
      <c r="C5" s="120"/>
      <c r="D5" s="120"/>
      <c r="E5" s="120" t="str">
        <f t="shared" si="0"/>
        <v>Мельникова 9</v>
      </c>
      <c r="F5" s="124" t="s">
        <v>49</v>
      </c>
      <c r="G5" s="125">
        <v>9</v>
      </c>
      <c r="H5" s="120"/>
      <c r="I5" s="120"/>
      <c r="J5" s="120"/>
      <c r="K5" s="121"/>
      <c r="L5" s="122"/>
      <c r="R5" s="123">
        <v>600</v>
      </c>
      <c r="V5" s="123" t="s">
        <v>38</v>
      </c>
      <c r="W5" s="123">
        <v>200</v>
      </c>
    </row>
    <row r="6" spans="1:23">
      <c r="A6" s="120"/>
      <c r="B6" s="120"/>
      <c r="C6" s="120"/>
      <c r="D6" s="120"/>
      <c r="E6" s="120" t="str">
        <f t="shared" si="0"/>
        <v>Планерная 19</v>
      </c>
      <c r="F6" s="124" t="s">
        <v>18</v>
      </c>
      <c r="G6" s="125">
        <v>19</v>
      </c>
      <c r="H6" s="120"/>
      <c r="I6" s="120"/>
      <c r="J6" s="120"/>
      <c r="K6" s="121"/>
      <c r="L6" s="122"/>
      <c r="R6" s="123">
        <v>599</v>
      </c>
    </row>
    <row r="7" spans="1:23">
      <c r="A7" s="120"/>
      <c r="B7" s="120"/>
      <c r="C7" s="120"/>
      <c r="D7" s="120"/>
      <c r="E7" s="120" t="str">
        <f t="shared" si="0"/>
        <v>Планерная 11</v>
      </c>
      <c r="F7" s="124" t="s">
        <v>18</v>
      </c>
      <c r="G7" s="125">
        <v>11</v>
      </c>
      <c r="H7" s="120"/>
      <c r="I7" s="120"/>
      <c r="J7" s="120"/>
      <c r="K7" s="121"/>
      <c r="L7" s="122"/>
      <c r="R7" s="123">
        <v>399</v>
      </c>
    </row>
    <row r="8" spans="1:23">
      <c r="A8" s="120"/>
      <c r="B8" s="120"/>
      <c r="C8" s="120"/>
      <c r="D8" s="120"/>
      <c r="E8" s="120" t="str">
        <f t="shared" si="0"/>
        <v>Мельникова 7</v>
      </c>
      <c r="F8" s="124" t="s">
        <v>49</v>
      </c>
      <c r="G8" s="125">
        <v>7</v>
      </c>
      <c r="H8" s="120"/>
      <c r="I8" s="120"/>
      <c r="J8" s="120"/>
      <c r="K8" s="121"/>
      <c r="L8" s="122"/>
      <c r="R8" s="123">
        <v>400</v>
      </c>
    </row>
    <row r="9" spans="1:23">
      <c r="A9" s="120"/>
      <c r="B9" s="120"/>
      <c r="C9" s="120"/>
      <c r="D9" s="120"/>
      <c r="E9" s="120" t="str">
        <f t="shared" si="0"/>
        <v>Мельникова 19</v>
      </c>
      <c r="F9" s="124" t="s">
        <v>49</v>
      </c>
      <c r="G9" s="125">
        <v>19</v>
      </c>
      <c r="H9" s="120"/>
      <c r="I9" s="120"/>
      <c r="J9" s="120"/>
      <c r="K9" s="121"/>
      <c r="L9" s="122"/>
      <c r="R9" s="123">
        <v>600</v>
      </c>
    </row>
    <row r="10" spans="1:23">
      <c r="A10" s="120"/>
      <c r="B10" s="120"/>
      <c r="C10" s="120"/>
      <c r="D10" s="120"/>
      <c r="E10" s="120" t="str">
        <f t="shared" ref="E10:E16" si="1">CONCATENATE(F10," ",G10)</f>
        <v>Мельникова  23/2</v>
      </c>
      <c r="F10" s="124" t="s">
        <v>49</v>
      </c>
      <c r="G10" s="125" t="s">
        <v>45</v>
      </c>
      <c r="H10" s="120"/>
      <c r="I10" s="120"/>
      <c r="J10" s="120"/>
      <c r="K10" s="121"/>
      <c r="L10" s="122"/>
      <c r="R10" s="123">
        <v>400</v>
      </c>
    </row>
    <row r="11" spans="1:23">
      <c r="A11" s="120"/>
      <c r="B11" s="120"/>
      <c r="C11" s="120"/>
      <c r="D11" s="120"/>
      <c r="E11" s="120" t="str">
        <f t="shared" si="1"/>
        <v>Планерная 11</v>
      </c>
      <c r="F11" s="124" t="s">
        <v>18</v>
      </c>
      <c r="G11" s="125">
        <v>11</v>
      </c>
      <c r="H11" s="120"/>
      <c r="I11" s="120"/>
      <c r="J11" s="120"/>
      <c r="K11" s="121"/>
      <c r="L11" s="122"/>
      <c r="R11" s="123">
        <v>400</v>
      </c>
    </row>
    <row r="12" spans="1:23">
      <c r="A12" s="120"/>
      <c r="B12" s="120"/>
      <c r="C12" s="120"/>
      <c r="D12" s="120"/>
      <c r="E12" s="120" t="str">
        <f t="shared" si="1"/>
        <v>Планерная 19</v>
      </c>
      <c r="F12" s="124" t="s">
        <v>18</v>
      </c>
      <c r="G12" s="125">
        <v>19</v>
      </c>
      <c r="H12" s="120"/>
      <c r="I12" s="120"/>
      <c r="J12" s="120"/>
      <c r="K12" s="121"/>
      <c r="L12" s="122"/>
      <c r="R12" s="123">
        <v>399</v>
      </c>
    </row>
    <row r="13" spans="1:23">
      <c r="A13" s="120"/>
      <c r="B13" s="120"/>
      <c r="C13" s="120"/>
      <c r="D13" s="120"/>
      <c r="E13" s="120" t="str">
        <f t="shared" si="1"/>
        <v>Планерная 19</v>
      </c>
      <c r="F13" s="124" t="s">
        <v>18</v>
      </c>
      <c r="G13" s="125">
        <v>19</v>
      </c>
      <c r="H13" s="120"/>
      <c r="I13" s="120"/>
      <c r="J13" s="120"/>
      <c r="K13" s="121"/>
      <c r="L13" s="122"/>
      <c r="R13" s="123">
        <v>399</v>
      </c>
    </row>
    <row r="14" spans="1:23">
      <c r="A14" s="120"/>
      <c r="B14" s="120"/>
      <c r="C14" s="120"/>
      <c r="D14" s="120"/>
      <c r="E14" s="120" t="str">
        <f t="shared" si="1"/>
        <v>Совхозная 11</v>
      </c>
      <c r="F14" s="124" t="s">
        <v>48</v>
      </c>
      <c r="G14" s="125">
        <v>11</v>
      </c>
      <c r="H14" s="120"/>
      <c r="I14" s="120"/>
      <c r="J14" s="120"/>
      <c r="K14" s="121"/>
      <c r="L14" s="122"/>
      <c r="R14" s="123">
        <v>200</v>
      </c>
      <c r="V14" s="123" t="s">
        <v>37</v>
      </c>
      <c r="W14" s="123">
        <v>300</v>
      </c>
    </row>
    <row r="15" spans="1:23">
      <c r="A15" s="120"/>
      <c r="B15" s="120"/>
      <c r="C15" s="120"/>
      <c r="D15" s="120"/>
      <c r="E15" s="120" t="str">
        <f t="shared" si="1"/>
        <v>Мельникова  23/2</v>
      </c>
      <c r="F15" s="124" t="s">
        <v>49</v>
      </c>
      <c r="G15" s="125" t="s">
        <v>45</v>
      </c>
      <c r="H15" s="120"/>
      <c r="I15" s="120"/>
      <c r="J15" s="120"/>
      <c r="K15" s="121"/>
      <c r="L15" s="122"/>
      <c r="R15" s="123">
        <v>400</v>
      </c>
    </row>
    <row r="16" spans="1:23">
      <c r="A16" s="120"/>
      <c r="B16" s="120"/>
      <c r="C16" s="120"/>
      <c r="D16" s="120"/>
      <c r="E16" s="120" t="str">
        <f t="shared" si="1"/>
        <v>Планерная 11</v>
      </c>
      <c r="F16" s="124" t="s">
        <v>18</v>
      </c>
      <c r="G16" s="125">
        <v>11</v>
      </c>
      <c r="H16" s="120"/>
      <c r="I16" s="120"/>
      <c r="J16" s="120"/>
      <c r="K16" s="121"/>
      <c r="L16" s="122"/>
      <c r="R16" s="123">
        <v>399</v>
      </c>
    </row>
    <row r="17" spans="1:23">
      <c r="A17" s="120"/>
      <c r="B17" s="120"/>
      <c r="C17" s="120"/>
      <c r="D17" s="120"/>
      <c r="E17" s="120" t="str">
        <f t="shared" ref="E17:E30" si="2">CONCATENATE(F17," ",G17)</f>
        <v>Мельникова 15</v>
      </c>
      <c r="F17" s="124" t="s">
        <v>49</v>
      </c>
      <c r="G17" s="125">
        <v>15</v>
      </c>
      <c r="H17" s="120"/>
      <c r="I17" s="120"/>
      <c r="J17" s="120"/>
      <c r="K17" s="121"/>
      <c r="L17" s="122"/>
      <c r="R17" s="123">
        <v>399</v>
      </c>
    </row>
    <row r="18" spans="1:23">
      <c r="A18" s="120"/>
      <c r="B18" s="120"/>
      <c r="C18" s="120"/>
      <c r="D18" s="120"/>
      <c r="E18" s="120" t="str">
        <f t="shared" si="2"/>
        <v>Мельникова 27</v>
      </c>
      <c r="F18" s="124" t="s">
        <v>49</v>
      </c>
      <c r="G18" s="125">
        <v>27</v>
      </c>
      <c r="H18" s="120"/>
      <c r="I18" s="120"/>
      <c r="J18" s="120"/>
      <c r="K18" s="121"/>
      <c r="L18" s="122"/>
      <c r="R18" s="123">
        <v>399</v>
      </c>
      <c r="V18" s="123" t="s">
        <v>38</v>
      </c>
      <c r="W18" s="123">
        <v>200</v>
      </c>
    </row>
    <row r="19" spans="1:23">
      <c r="A19" s="120"/>
      <c r="B19" s="120"/>
      <c r="C19" s="120"/>
      <c r="D19" s="120"/>
      <c r="E19" s="120" t="str">
        <f t="shared" si="2"/>
        <v>Мельникова  23/2</v>
      </c>
      <c r="F19" s="124" t="s">
        <v>49</v>
      </c>
      <c r="G19" s="125" t="s">
        <v>45</v>
      </c>
      <c r="H19" s="120"/>
      <c r="I19" s="120"/>
      <c r="J19" s="120"/>
      <c r="K19" s="121"/>
      <c r="L19" s="122"/>
      <c r="R19" s="123">
        <v>400</v>
      </c>
    </row>
    <row r="20" spans="1:23">
      <c r="A20" s="120"/>
      <c r="B20" s="120"/>
      <c r="C20" s="120"/>
      <c r="D20" s="120"/>
      <c r="E20" s="120" t="str">
        <f t="shared" si="2"/>
        <v>Мельникова  23/2</v>
      </c>
      <c r="F20" s="124" t="s">
        <v>49</v>
      </c>
      <c r="G20" s="125" t="s">
        <v>45</v>
      </c>
      <c r="H20" s="120"/>
      <c r="I20" s="120"/>
      <c r="J20" s="120"/>
      <c r="K20" s="121"/>
      <c r="L20" s="122"/>
      <c r="R20" s="123">
        <v>540</v>
      </c>
      <c r="V20" s="123" t="s">
        <v>38</v>
      </c>
      <c r="W20" s="123">
        <v>180</v>
      </c>
    </row>
    <row r="21" spans="1:23">
      <c r="A21" s="120"/>
      <c r="B21" s="120"/>
      <c r="C21" s="120"/>
      <c r="D21" s="120"/>
      <c r="E21" s="120" t="str">
        <f t="shared" si="2"/>
        <v>Планерная 19</v>
      </c>
      <c r="F21" s="124" t="s">
        <v>18</v>
      </c>
      <c r="G21" s="125">
        <v>19</v>
      </c>
      <c r="H21" s="120"/>
      <c r="I21" s="120"/>
      <c r="J21" s="120"/>
      <c r="K21" s="121"/>
      <c r="L21" s="122"/>
      <c r="R21" s="123">
        <v>400</v>
      </c>
    </row>
    <row r="22" spans="1:23">
      <c r="A22" s="120"/>
      <c r="B22" s="120"/>
      <c r="C22" s="120"/>
      <c r="D22" s="120"/>
      <c r="E22" s="120" t="str">
        <f t="shared" si="2"/>
        <v>Мельникова  23/2</v>
      </c>
      <c r="F22" s="124" t="s">
        <v>49</v>
      </c>
      <c r="G22" s="125" t="s">
        <v>45</v>
      </c>
      <c r="H22" s="120"/>
      <c r="I22" s="120"/>
      <c r="J22" s="120"/>
      <c r="K22" s="121"/>
      <c r="L22" s="122"/>
      <c r="R22" s="123">
        <v>220</v>
      </c>
    </row>
    <row r="23" spans="1:23">
      <c r="A23" s="120"/>
      <c r="B23" s="120"/>
      <c r="C23" s="120"/>
      <c r="D23" s="120"/>
      <c r="E23" s="120" t="str">
        <f t="shared" si="2"/>
        <v>Планерная 11</v>
      </c>
      <c r="F23" s="124" t="s">
        <v>18</v>
      </c>
      <c r="G23" s="125">
        <v>11</v>
      </c>
      <c r="H23" s="120"/>
      <c r="I23" s="120"/>
      <c r="J23" s="120"/>
      <c r="K23" s="121"/>
      <c r="L23" s="122"/>
      <c r="R23" s="123">
        <v>399</v>
      </c>
    </row>
    <row r="24" spans="1:23">
      <c r="A24" s="120"/>
      <c r="B24" s="120"/>
      <c r="C24" s="120"/>
      <c r="D24" s="120"/>
      <c r="E24" s="120" t="str">
        <f t="shared" si="2"/>
        <v>Мельникова 15</v>
      </c>
      <c r="F24" s="124" t="s">
        <v>49</v>
      </c>
      <c r="G24" s="125">
        <v>15</v>
      </c>
      <c r="H24" s="120"/>
      <c r="I24" s="120"/>
      <c r="J24" s="120"/>
      <c r="K24" s="121"/>
      <c r="L24" s="122"/>
      <c r="R24" s="123">
        <v>850</v>
      </c>
    </row>
    <row r="25" spans="1:23">
      <c r="A25" s="120"/>
      <c r="B25" s="120"/>
      <c r="C25" s="120"/>
      <c r="D25" s="120"/>
      <c r="E25" s="120" t="str">
        <f t="shared" si="2"/>
        <v>Мельникова 23</v>
      </c>
      <c r="F25" s="124" t="s">
        <v>49</v>
      </c>
      <c r="G25" s="125">
        <v>23</v>
      </c>
      <c r="H25" s="120"/>
      <c r="I25" s="120"/>
      <c r="K25" s="121"/>
      <c r="L25" s="122"/>
      <c r="R25" s="123">
        <v>0</v>
      </c>
    </row>
    <row r="26" spans="1:23">
      <c r="A26" s="120"/>
      <c r="B26" s="120"/>
      <c r="C26" s="120"/>
      <c r="D26" s="120"/>
      <c r="E26" s="120" t="str">
        <f t="shared" si="2"/>
        <v>Мельникова 19</v>
      </c>
      <c r="F26" s="124" t="s">
        <v>49</v>
      </c>
      <c r="G26" s="125">
        <v>19</v>
      </c>
      <c r="H26" s="120"/>
      <c r="I26" s="120"/>
      <c r="J26" s="120"/>
      <c r="K26" s="121"/>
      <c r="L26" s="122"/>
      <c r="R26" s="123">
        <v>400</v>
      </c>
    </row>
    <row r="27" spans="1:23">
      <c r="A27" s="120"/>
      <c r="B27" s="120"/>
      <c r="C27" s="120"/>
      <c r="D27" s="120"/>
      <c r="E27" s="120" t="str">
        <f t="shared" si="2"/>
        <v>Планерная 19</v>
      </c>
      <c r="F27" s="124" t="s">
        <v>18</v>
      </c>
      <c r="G27" s="125">
        <v>19</v>
      </c>
      <c r="H27" s="120"/>
      <c r="I27" s="120"/>
      <c r="J27" s="120"/>
      <c r="K27" s="121"/>
      <c r="L27" s="122"/>
      <c r="R27" s="123">
        <v>399</v>
      </c>
    </row>
    <row r="28" spans="1:23">
      <c r="A28" s="120"/>
      <c r="B28" s="120"/>
      <c r="C28" s="120"/>
      <c r="D28" s="120"/>
      <c r="E28" s="120" t="str">
        <f t="shared" si="2"/>
        <v>Мельникова 7</v>
      </c>
      <c r="F28" s="124" t="s">
        <v>49</v>
      </c>
      <c r="G28" s="125">
        <v>7</v>
      </c>
      <c r="H28" s="120"/>
      <c r="I28" s="120"/>
      <c r="J28" s="120"/>
      <c r="K28" s="121"/>
      <c r="L28" s="122"/>
      <c r="R28" s="123">
        <v>400</v>
      </c>
    </row>
    <row r="29" spans="1:23">
      <c r="A29" s="120"/>
      <c r="B29" s="120"/>
      <c r="C29" s="120"/>
      <c r="D29" s="120"/>
      <c r="E29" s="120" t="str">
        <f t="shared" si="2"/>
        <v>Мельникова  23/2</v>
      </c>
      <c r="F29" s="124" t="s">
        <v>49</v>
      </c>
      <c r="G29" s="125" t="s">
        <v>45</v>
      </c>
      <c r="H29" s="120"/>
      <c r="I29" s="120"/>
      <c r="J29" s="120"/>
      <c r="K29" s="121"/>
      <c r="L29" s="122"/>
      <c r="R29" s="123">
        <v>400</v>
      </c>
    </row>
    <row r="30" spans="1:23">
      <c r="A30" s="120"/>
      <c r="B30" s="120"/>
      <c r="C30" s="120"/>
      <c r="D30" s="120"/>
      <c r="E30" s="120" t="str">
        <f t="shared" si="2"/>
        <v>Мельникова  23/2</v>
      </c>
      <c r="F30" s="124" t="s">
        <v>49</v>
      </c>
      <c r="G30" s="125" t="s">
        <v>45</v>
      </c>
      <c r="H30" s="120"/>
      <c r="I30" s="120"/>
      <c r="J30" s="120"/>
      <c r="K30" s="121"/>
      <c r="L30" s="122"/>
      <c r="R30" s="123">
        <v>600</v>
      </c>
    </row>
    <row r="31" spans="1:23">
      <c r="A31" s="120"/>
      <c r="B31" s="120"/>
      <c r="C31" s="120"/>
      <c r="D31" s="120"/>
      <c r="E31" s="120" t="str">
        <f t="shared" ref="E31:E42" si="3">CONCATENATE(F31," ",G31)</f>
        <v>Мельникова 27</v>
      </c>
      <c r="F31" s="124" t="s">
        <v>49</v>
      </c>
      <c r="G31" s="125">
        <v>27</v>
      </c>
      <c r="H31" s="120"/>
      <c r="I31" s="120"/>
      <c r="J31" s="120"/>
      <c r="K31" s="121"/>
      <c r="L31" s="122"/>
      <c r="R31" s="123">
        <v>399</v>
      </c>
    </row>
    <row r="32" spans="1:23">
      <c r="A32" s="120"/>
      <c r="B32" s="120"/>
      <c r="C32" s="120"/>
      <c r="D32" s="120"/>
      <c r="E32" s="120" t="str">
        <f t="shared" si="3"/>
        <v>Мельникова 3</v>
      </c>
      <c r="F32" s="124" t="s">
        <v>49</v>
      </c>
      <c r="G32" s="125">
        <v>3</v>
      </c>
      <c r="H32" s="120"/>
      <c r="I32" s="120"/>
      <c r="J32" s="120"/>
      <c r="K32" s="121"/>
      <c r="L32" s="122"/>
      <c r="R32" s="123">
        <v>560</v>
      </c>
    </row>
    <row r="33" spans="1:23">
      <c r="A33" s="120"/>
      <c r="B33" s="120"/>
      <c r="C33" s="120"/>
      <c r="D33" s="120"/>
      <c r="E33" s="120" t="str">
        <f t="shared" si="3"/>
        <v>Мельникова  23/2</v>
      </c>
      <c r="F33" s="124" t="s">
        <v>49</v>
      </c>
      <c r="G33" s="125" t="s">
        <v>45</v>
      </c>
      <c r="H33" s="120"/>
      <c r="I33" s="120"/>
      <c r="J33" s="120"/>
      <c r="K33" s="121"/>
      <c r="L33" s="122"/>
      <c r="R33" s="123">
        <v>600</v>
      </c>
      <c r="V33" s="123" t="s">
        <v>38</v>
      </c>
      <c r="W33" s="123">
        <v>200</v>
      </c>
    </row>
    <row r="34" spans="1:23">
      <c r="A34" s="120"/>
      <c r="B34" s="120"/>
      <c r="C34" s="120"/>
      <c r="D34" s="120"/>
      <c r="E34" s="120" t="str">
        <f t="shared" si="3"/>
        <v>Совхозная 11</v>
      </c>
      <c r="F34" s="124" t="s">
        <v>48</v>
      </c>
      <c r="G34" s="125">
        <v>11</v>
      </c>
      <c r="H34" s="120"/>
      <c r="I34" s="120"/>
      <c r="J34" s="120"/>
      <c r="K34" s="121"/>
      <c r="L34" s="122"/>
      <c r="R34" s="123">
        <v>400</v>
      </c>
    </row>
    <row r="35" spans="1:23">
      <c r="A35" s="120"/>
      <c r="B35" s="120"/>
      <c r="C35" s="120"/>
      <c r="D35" s="120"/>
      <c r="E35" s="120" t="str">
        <f t="shared" si="3"/>
        <v>Совхозная 11</v>
      </c>
      <c r="F35" s="124" t="s">
        <v>48</v>
      </c>
      <c r="G35" s="125">
        <v>11</v>
      </c>
      <c r="H35" s="120"/>
      <c r="I35" s="120"/>
      <c r="J35" s="120"/>
      <c r="K35" s="121"/>
      <c r="L35" s="122"/>
      <c r="R35" s="123">
        <v>400</v>
      </c>
    </row>
    <row r="36" spans="1:23">
      <c r="A36" s="120"/>
      <c r="B36" s="120"/>
      <c r="C36" s="120"/>
      <c r="D36" s="120"/>
      <c r="E36" s="120" t="str">
        <f t="shared" si="3"/>
        <v>Планерная 21</v>
      </c>
      <c r="F36" s="124" t="s">
        <v>18</v>
      </c>
      <c r="G36" s="125">
        <v>21</v>
      </c>
      <c r="H36" s="120"/>
      <c r="I36" s="120"/>
      <c r="J36" s="120"/>
      <c r="K36" s="121"/>
      <c r="L36" s="122"/>
      <c r="R36" s="123">
        <v>100</v>
      </c>
    </row>
    <row r="37" spans="1:23">
      <c r="A37" s="120"/>
      <c r="B37" s="120"/>
      <c r="C37" s="120"/>
      <c r="D37" s="120"/>
      <c r="E37" s="120" t="str">
        <f t="shared" si="3"/>
        <v>Планерная 19</v>
      </c>
      <c r="F37" s="124" t="s">
        <v>18</v>
      </c>
      <c r="G37" s="125">
        <v>19</v>
      </c>
      <c r="H37" s="120"/>
      <c r="I37" s="120"/>
      <c r="K37" s="121"/>
      <c r="L37" s="122"/>
      <c r="R37" s="123">
        <v>0</v>
      </c>
    </row>
    <row r="38" spans="1:23">
      <c r="A38" s="120"/>
      <c r="B38" s="120"/>
      <c r="C38" s="120"/>
      <c r="D38" s="120"/>
      <c r="E38" s="120" t="str">
        <f t="shared" si="3"/>
        <v>Совхозная 11</v>
      </c>
      <c r="F38" s="124" t="s">
        <v>48</v>
      </c>
      <c r="G38" s="125">
        <v>11</v>
      </c>
      <c r="H38" s="120"/>
      <c r="I38" s="120"/>
      <c r="J38" s="120"/>
      <c r="K38" s="121"/>
      <c r="L38" s="122"/>
      <c r="R38" s="123">
        <v>400</v>
      </c>
    </row>
    <row r="39" spans="1:23">
      <c r="A39" s="120"/>
      <c r="B39" s="120"/>
      <c r="C39" s="120"/>
      <c r="D39" s="120"/>
      <c r="E39" s="120" t="str">
        <f t="shared" si="3"/>
        <v>Мельникова  23/2</v>
      </c>
      <c r="F39" s="124" t="s">
        <v>49</v>
      </c>
      <c r="G39" s="125" t="s">
        <v>45</v>
      </c>
      <c r="H39" s="120"/>
      <c r="I39" s="120"/>
      <c r="J39" s="120"/>
      <c r="K39" s="121"/>
      <c r="L39" s="122"/>
      <c r="R39" s="123">
        <v>600</v>
      </c>
    </row>
    <row r="40" spans="1:23">
      <c r="A40" s="120"/>
      <c r="B40" s="120"/>
      <c r="C40" s="120"/>
      <c r="D40" s="120"/>
      <c r="E40" s="120" t="str">
        <f t="shared" si="3"/>
        <v>Мельникова 19</v>
      </c>
      <c r="F40" s="124" t="s">
        <v>49</v>
      </c>
      <c r="G40" s="125">
        <v>19</v>
      </c>
      <c r="H40" s="120"/>
      <c r="I40" s="120"/>
      <c r="J40" s="120"/>
      <c r="K40" s="121"/>
      <c r="L40" s="122"/>
      <c r="R40" s="123">
        <v>1200</v>
      </c>
      <c r="V40" s="123" t="s">
        <v>37</v>
      </c>
      <c r="W40" s="123">
        <v>300</v>
      </c>
    </row>
    <row r="41" spans="1:23">
      <c r="A41" s="120"/>
      <c r="B41" s="120"/>
      <c r="C41" s="120"/>
      <c r="D41" s="120"/>
      <c r="E41" s="120" t="str">
        <f t="shared" si="3"/>
        <v>Мельникова  23/2</v>
      </c>
      <c r="F41" s="124" t="s">
        <v>49</v>
      </c>
      <c r="G41" s="125" t="s">
        <v>45</v>
      </c>
      <c r="H41" s="120"/>
      <c r="I41" s="120"/>
      <c r="J41" s="120"/>
      <c r="K41" s="121"/>
      <c r="L41" s="122"/>
      <c r="R41" s="123">
        <v>800</v>
      </c>
      <c r="V41" s="123" t="s">
        <v>37</v>
      </c>
      <c r="W41" s="123">
        <v>230</v>
      </c>
    </row>
    <row r="42" spans="1:23">
      <c r="A42" s="120"/>
      <c r="B42" s="120"/>
      <c r="C42" s="120"/>
      <c r="D42" s="120"/>
      <c r="E42" s="120" t="str">
        <f t="shared" si="3"/>
        <v>Планерная 21</v>
      </c>
      <c r="F42" s="124" t="s">
        <v>18</v>
      </c>
      <c r="G42" s="125">
        <v>21</v>
      </c>
      <c r="H42" s="120"/>
      <c r="I42" s="120"/>
      <c r="J42" s="120"/>
      <c r="K42" s="121"/>
      <c r="L42" s="122"/>
      <c r="R42" s="123">
        <v>400</v>
      </c>
    </row>
    <row r="43" spans="1:23">
      <c r="A43" s="120"/>
      <c r="B43" s="120"/>
      <c r="C43" s="120"/>
      <c r="D43" s="120"/>
      <c r="E43" s="120" t="str">
        <f t="shared" ref="E43:E46" si="4">CONCATENATE(F43," ",G43)</f>
        <v>Совхозная 11</v>
      </c>
      <c r="F43" s="124" t="s">
        <v>48</v>
      </c>
      <c r="G43" s="125">
        <v>11</v>
      </c>
      <c r="H43" s="120"/>
      <c r="I43" s="120"/>
      <c r="J43" s="120"/>
      <c r="K43" s="121"/>
      <c r="L43" s="122"/>
      <c r="R43" s="123">
        <v>200</v>
      </c>
    </row>
    <row r="44" spans="1:23">
      <c r="A44" s="120"/>
      <c r="B44" s="120"/>
      <c r="C44" s="120"/>
      <c r="D44" s="120"/>
      <c r="E44" s="120" t="str">
        <f t="shared" si="4"/>
        <v>Совхозная 11</v>
      </c>
      <c r="F44" s="124" t="s">
        <v>48</v>
      </c>
      <c r="G44" s="125">
        <v>11</v>
      </c>
      <c r="H44" s="120"/>
      <c r="I44" s="120"/>
      <c r="J44" s="120"/>
      <c r="K44" s="121"/>
      <c r="L44" s="122"/>
      <c r="R44" s="123">
        <v>200</v>
      </c>
      <c r="T44" s="123" t="s">
        <v>40</v>
      </c>
      <c r="U44" s="123">
        <v>500</v>
      </c>
      <c r="V44" s="123" t="s">
        <v>38</v>
      </c>
      <c r="W44" s="123">
        <v>200</v>
      </c>
    </row>
    <row r="45" spans="1:23">
      <c r="A45" s="120"/>
      <c r="B45" s="120"/>
      <c r="C45" s="120"/>
      <c r="D45" s="120"/>
      <c r="E45" s="120" t="str">
        <f t="shared" si="4"/>
        <v>Совхозная 10</v>
      </c>
      <c r="F45" s="124" t="s">
        <v>48</v>
      </c>
      <c r="G45" s="125">
        <v>10</v>
      </c>
      <c r="H45" s="120"/>
      <c r="I45" s="120"/>
      <c r="J45" s="120"/>
      <c r="K45" s="121"/>
      <c r="L45" s="122"/>
      <c r="R45" s="123">
        <v>200</v>
      </c>
      <c r="V45" s="123" t="s">
        <v>38</v>
      </c>
      <c r="W45" s="123">
        <v>200</v>
      </c>
    </row>
    <row r="46" spans="1:23">
      <c r="A46" s="120"/>
      <c r="B46" s="120"/>
      <c r="C46" s="120"/>
      <c r="D46" s="120"/>
      <c r="E46" s="120" t="str">
        <f t="shared" si="4"/>
        <v>Мельникова 9</v>
      </c>
      <c r="F46" s="124" t="s">
        <v>49</v>
      </c>
      <c r="G46" s="125">
        <v>9</v>
      </c>
      <c r="H46" s="120"/>
      <c r="I46" s="120"/>
      <c r="J46" s="120"/>
      <c r="K46" s="121"/>
      <c r="L46" s="122"/>
      <c r="R46" s="123">
        <v>600</v>
      </c>
    </row>
    <row r="47" spans="1:23">
      <c r="A47" s="120"/>
      <c r="B47" s="120"/>
      <c r="C47" s="120"/>
      <c r="D47" s="120"/>
      <c r="E47" s="120" t="str">
        <f t="shared" ref="E47:E53" si="5">CONCATENATE(F47," ",G47)</f>
        <v>Мельникова 25</v>
      </c>
      <c r="F47" s="124" t="s">
        <v>49</v>
      </c>
      <c r="G47" s="125">
        <v>25</v>
      </c>
      <c r="H47" s="120"/>
      <c r="I47" s="120"/>
      <c r="J47" s="120"/>
      <c r="K47" s="121"/>
      <c r="L47" s="122"/>
      <c r="R47" s="123">
        <v>399</v>
      </c>
      <c r="T47" s="123" t="s">
        <v>41</v>
      </c>
      <c r="U47" s="123">
        <v>500</v>
      </c>
    </row>
    <row r="48" spans="1:23">
      <c r="A48" s="120"/>
      <c r="B48" s="120"/>
      <c r="C48" s="120"/>
      <c r="D48" s="120"/>
      <c r="E48" s="120" t="str">
        <f t="shared" si="5"/>
        <v>Мельникова 27</v>
      </c>
      <c r="F48" s="124" t="s">
        <v>49</v>
      </c>
      <c r="G48" s="125">
        <v>27</v>
      </c>
      <c r="H48" s="120"/>
      <c r="I48" s="120"/>
      <c r="J48" s="120"/>
      <c r="K48" s="121"/>
      <c r="L48" s="122"/>
      <c r="R48" s="123">
        <v>800</v>
      </c>
      <c r="V48" s="123" t="s">
        <v>37</v>
      </c>
      <c r="W48" s="123">
        <v>300</v>
      </c>
    </row>
    <row r="49" spans="1:23">
      <c r="A49" s="120"/>
      <c r="B49" s="120"/>
      <c r="C49" s="120"/>
      <c r="D49" s="120"/>
      <c r="E49" s="120" t="str">
        <f t="shared" si="5"/>
        <v>Планерная  д.11 к. 2</v>
      </c>
      <c r="F49" s="124" t="s">
        <v>18</v>
      </c>
      <c r="G49" s="125" t="s">
        <v>46</v>
      </c>
      <c r="H49" s="120"/>
      <c r="I49" s="120"/>
      <c r="J49" s="120"/>
      <c r="K49" s="121"/>
      <c r="L49" s="122"/>
      <c r="R49" s="123">
        <v>899</v>
      </c>
    </row>
    <row r="50" spans="1:23">
      <c r="A50" s="120"/>
      <c r="B50" s="120"/>
      <c r="C50" s="120"/>
      <c r="D50" s="120"/>
      <c r="E50" s="120" t="str">
        <f t="shared" si="5"/>
        <v>Мельникова 29</v>
      </c>
      <c r="F50" s="124" t="s">
        <v>49</v>
      </c>
      <c r="G50" s="125">
        <v>29</v>
      </c>
      <c r="H50" s="120"/>
      <c r="I50" s="120"/>
      <c r="J50" s="120"/>
      <c r="K50" s="121"/>
      <c r="L50" s="122"/>
      <c r="R50" s="123">
        <v>399</v>
      </c>
    </row>
    <row r="51" spans="1:23">
      <c r="A51" s="120"/>
      <c r="B51" s="120"/>
      <c r="C51" s="120"/>
      <c r="D51" s="120"/>
      <c r="E51" s="120" t="str">
        <f t="shared" si="5"/>
        <v>Мельникова 19</v>
      </c>
      <c r="F51" s="124" t="s">
        <v>49</v>
      </c>
      <c r="G51" s="125">
        <v>19</v>
      </c>
      <c r="H51" s="120"/>
      <c r="I51" s="120"/>
      <c r="J51" s="120"/>
      <c r="K51" s="121"/>
      <c r="L51" s="122"/>
      <c r="R51" s="123">
        <v>400</v>
      </c>
    </row>
    <row r="52" spans="1:23">
      <c r="A52" s="120"/>
      <c r="B52" s="120"/>
      <c r="C52" s="120"/>
      <c r="D52" s="120"/>
      <c r="E52" s="120" t="str">
        <f t="shared" si="5"/>
        <v>Мельникова 23/2</v>
      </c>
      <c r="F52" s="124" t="s">
        <v>49</v>
      </c>
      <c r="G52" s="125" t="s">
        <v>47</v>
      </c>
      <c r="H52" s="120"/>
      <c r="I52" s="120"/>
      <c r="J52" s="120"/>
      <c r="K52" s="121"/>
      <c r="L52" s="122"/>
      <c r="R52" s="123">
        <v>400</v>
      </c>
    </row>
    <row r="53" spans="1:23">
      <c r="A53" s="120"/>
      <c r="B53" s="120"/>
      <c r="C53" s="120"/>
      <c r="D53" s="120"/>
      <c r="E53" s="120" t="str">
        <f t="shared" si="5"/>
        <v>Мельникова  23/2</v>
      </c>
      <c r="F53" s="124" t="s">
        <v>49</v>
      </c>
      <c r="G53" s="125" t="s">
        <v>45</v>
      </c>
      <c r="H53" s="120"/>
      <c r="I53" s="120"/>
      <c r="J53" s="120"/>
      <c r="K53" s="121"/>
      <c r="L53" s="122"/>
      <c r="R53" s="123">
        <v>266.67</v>
      </c>
    </row>
    <row r="54" spans="1:23">
      <c r="A54" s="120"/>
      <c r="B54" s="120"/>
      <c r="C54" s="120"/>
      <c r="D54" s="120"/>
      <c r="E54" s="120" t="str">
        <f t="shared" ref="E54:E64" si="6">CONCATENATE(F54," ",G54)</f>
        <v>Мельникова 7</v>
      </c>
      <c r="F54" s="124" t="s">
        <v>49</v>
      </c>
      <c r="G54" s="125">
        <v>7</v>
      </c>
      <c r="H54" s="120"/>
      <c r="I54" s="120"/>
      <c r="J54" s="120"/>
      <c r="K54" s="121"/>
      <c r="L54" s="122"/>
      <c r="R54" s="123">
        <v>600</v>
      </c>
    </row>
    <row r="55" spans="1:23">
      <c r="A55" s="120"/>
      <c r="B55" s="120"/>
      <c r="C55" s="120"/>
      <c r="D55" s="120"/>
      <c r="E55" s="120" t="str">
        <f t="shared" si="6"/>
        <v>Мельникова 27</v>
      </c>
      <c r="F55" s="124" t="s">
        <v>49</v>
      </c>
      <c r="G55" s="125">
        <v>27</v>
      </c>
      <c r="H55" s="120"/>
      <c r="I55" s="120"/>
      <c r="J55" s="120"/>
      <c r="K55" s="121"/>
      <c r="L55" s="122"/>
      <c r="R55" s="123">
        <v>699</v>
      </c>
    </row>
    <row r="56" spans="1:23">
      <c r="A56" s="120"/>
      <c r="B56" s="120"/>
      <c r="C56" s="120"/>
      <c r="D56" s="120"/>
      <c r="E56" s="120" t="str">
        <f t="shared" si="6"/>
        <v>Совхозная 11</v>
      </c>
      <c r="F56" s="124" t="s">
        <v>48</v>
      </c>
      <c r="G56" s="125">
        <v>11</v>
      </c>
      <c r="H56" s="120"/>
      <c r="I56" s="120"/>
      <c r="J56" s="120"/>
      <c r="K56" s="121"/>
      <c r="L56" s="122"/>
      <c r="R56" s="123">
        <v>800</v>
      </c>
    </row>
    <row r="57" spans="1:23">
      <c r="A57" s="120"/>
      <c r="B57" s="120"/>
      <c r="C57" s="120"/>
      <c r="D57" s="120"/>
      <c r="E57" s="120" t="str">
        <f t="shared" si="6"/>
        <v>Совхозная 8</v>
      </c>
      <c r="F57" s="124" t="s">
        <v>48</v>
      </c>
      <c r="G57" s="125">
        <v>8</v>
      </c>
      <c r="H57" s="120"/>
      <c r="I57" s="120"/>
      <c r="K57" s="121"/>
      <c r="L57" s="122"/>
      <c r="R57" s="123">
        <v>0</v>
      </c>
    </row>
    <row r="58" spans="1:23">
      <c r="A58" s="120"/>
      <c r="B58" s="120"/>
      <c r="C58" s="120"/>
      <c r="D58" s="120"/>
      <c r="E58" s="120" t="str">
        <f t="shared" si="6"/>
        <v>Планерная 20</v>
      </c>
      <c r="F58" s="124" t="s">
        <v>18</v>
      </c>
      <c r="G58" s="125">
        <v>20</v>
      </c>
      <c r="H58" s="120"/>
      <c r="I58" s="120"/>
      <c r="K58" s="121"/>
      <c r="L58" s="122"/>
      <c r="R58" s="123">
        <v>0</v>
      </c>
    </row>
    <row r="59" spans="1:23">
      <c r="A59" s="120"/>
      <c r="B59" s="120"/>
      <c r="C59" s="120"/>
      <c r="D59" s="120"/>
      <c r="E59" s="120" t="str">
        <f t="shared" si="6"/>
        <v>Мельникова 9</v>
      </c>
      <c r="F59" s="124" t="s">
        <v>49</v>
      </c>
      <c r="G59" s="125">
        <v>9</v>
      </c>
      <c r="H59" s="120"/>
      <c r="I59" s="120"/>
      <c r="J59" s="120"/>
      <c r="K59" s="121"/>
      <c r="L59" s="122"/>
      <c r="R59" s="123">
        <v>600</v>
      </c>
    </row>
    <row r="60" spans="1:23">
      <c r="A60" s="120"/>
      <c r="B60" s="120"/>
      <c r="C60" s="120"/>
      <c r="D60" s="120"/>
      <c r="E60" s="120" t="str">
        <f t="shared" si="6"/>
        <v>Мельникова 9</v>
      </c>
      <c r="F60" s="124" t="s">
        <v>49</v>
      </c>
      <c r="G60" s="125">
        <v>9</v>
      </c>
      <c r="H60" s="120"/>
      <c r="I60" s="120"/>
      <c r="J60" s="120"/>
      <c r="K60" s="121"/>
      <c r="L60" s="122"/>
      <c r="R60" s="123">
        <v>560</v>
      </c>
      <c r="S60" s="123" t="s">
        <v>42</v>
      </c>
    </row>
    <row r="61" spans="1:23">
      <c r="A61" s="120"/>
      <c r="B61" s="120"/>
      <c r="C61" s="120"/>
      <c r="D61" s="120"/>
      <c r="E61" s="120" t="str">
        <f t="shared" si="6"/>
        <v>Мельникова 19</v>
      </c>
      <c r="F61" s="124" t="s">
        <v>49</v>
      </c>
      <c r="G61" s="125">
        <v>19</v>
      </c>
      <c r="H61" s="120"/>
      <c r="I61" s="120"/>
      <c r="J61" s="120"/>
      <c r="K61" s="121"/>
      <c r="L61" s="122"/>
      <c r="R61" s="123">
        <v>600</v>
      </c>
      <c r="V61" s="123" t="s">
        <v>38</v>
      </c>
      <c r="W61" s="123">
        <v>200</v>
      </c>
    </row>
    <row r="62" spans="1:23">
      <c r="A62" s="120"/>
      <c r="B62" s="120"/>
      <c r="C62" s="120"/>
      <c r="D62" s="120"/>
      <c r="E62" s="120" t="str">
        <f t="shared" si="6"/>
        <v>Мельникова  23/2</v>
      </c>
      <c r="F62" s="124" t="s">
        <v>49</v>
      </c>
      <c r="G62" s="125" t="s">
        <v>45</v>
      </c>
      <c r="H62" s="120"/>
      <c r="I62" s="120"/>
      <c r="J62" s="120"/>
      <c r="K62" s="121"/>
      <c r="L62" s="122"/>
      <c r="R62" s="123">
        <v>800</v>
      </c>
    </row>
    <row r="63" spans="1:23">
      <c r="A63" s="120"/>
      <c r="B63" s="120"/>
      <c r="C63" s="120"/>
      <c r="D63" s="120"/>
      <c r="E63" s="120" t="str">
        <f t="shared" si="6"/>
        <v>Совхозная 11</v>
      </c>
      <c r="F63" s="124" t="s">
        <v>48</v>
      </c>
      <c r="G63" s="125">
        <v>11</v>
      </c>
      <c r="H63" s="120"/>
      <c r="I63" s="120"/>
      <c r="J63" s="120"/>
      <c r="K63" s="121"/>
      <c r="L63" s="122"/>
      <c r="R63" s="123">
        <v>200</v>
      </c>
    </row>
    <row r="64" spans="1:23">
      <c r="A64" s="120"/>
      <c r="B64" s="120"/>
      <c r="C64" s="120"/>
      <c r="D64" s="120"/>
      <c r="E64" s="120" t="str">
        <f t="shared" si="6"/>
        <v>Мельникова 17</v>
      </c>
      <c r="F64" s="124" t="s">
        <v>49</v>
      </c>
      <c r="G64" s="125">
        <v>17</v>
      </c>
      <c r="H64" s="120"/>
      <c r="I64" s="120"/>
      <c r="J64" s="120"/>
      <c r="K64" s="121"/>
      <c r="L64" s="122"/>
      <c r="R64" s="123">
        <v>600</v>
      </c>
      <c r="V64" s="123" t="s">
        <v>38</v>
      </c>
      <c r="W64" s="123">
        <v>200</v>
      </c>
    </row>
    <row r="65" spans="1:23">
      <c r="A65" s="120"/>
      <c r="B65" s="120"/>
      <c r="C65" s="120"/>
      <c r="D65" s="120"/>
      <c r="E65" s="120" t="str">
        <f t="shared" ref="E65:E72" si="7">CONCATENATE(F65," ",G65)</f>
        <v>Мельникова 17</v>
      </c>
      <c r="F65" s="124" t="s">
        <v>49</v>
      </c>
      <c r="G65" s="125">
        <v>17</v>
      </c>
      <c r="H65" s="120"/>
      <c r="I65" s="120"/>
      <c r="J65" s="120"/>
      <c r="K65" s="121"/>
      <c r="L65" s="122"/>
      <c r="R65" s="123">
        <v>600</v>
      </c>
    </row>
    <row r="66" spans="1:23">
      <c r="A66" s="120"/>
      <c r="B66" s="120"/>
      <c r="C66" s="120"/>
      <c r="D66" s="120"/>
      <c r="E66" s="120" t="str">
        <f t="shared" si="7"/>
        <v>Планерная  д.11 к. 2</v>
      </c>
      <c r="F66" s="124" t="s">
        <v>18</v>
      </c>
      <c r="G66" s="125" t="s">
        <v>46</v>
      </c>
      <c r="H66" s="120"/>
      <c r="I66" s="120"/>
      <c r="K66" s="121"/>
      <c r="L66" s="122"/>
      <c r="R66" s="123">
        <v>400</v>
      </c>
    </row>
    <row r="67" spans="1:23">
      <c r="A67" s="120"/>
      <c r="B67" s="120"/>
      <c r="C67" s="120"/>
      <c r="D67" s="120"/>
      <c r="E67" s="120" t="str">
        <f t="shared" si="7"/>
        <v>Планерная 9</v>
      </c>
      <c r="F67" s="124" t="s">
        <v>18</v>
      </c>
      <c r="G67" s="125">
        <v>9</v>
      </c>
      <c r="H67" s="120"/>
      <c r="I67" s="120"/>
      <c r="J67" s="120"/>
      <c r="K67" s="121"/>
      <c r="L67" s="122"/>
      <c r="R67" s="123">
        <v>599</v>
      </c>
    </row>
    <row r="68" spans="1:23">
      <c r="A68" s="120"/>
      <c r="B68" s="120"/>
      <c r="C68" s="120"/>
      <c r="D68" s="120"/>
      <c r="E68" s="120" t="str">
        <f t="shared" si="7"/>
        <v>Мельникова 3</v>
      </c>
      <c r="F68" s="124" t="s">
        <v>49</v>
      </c>
      <c r="G68" s="125">
        <v>3</v>
      </c>
      <c r="H68" s="120"/>
      <c r="I68" s="120"/>
      <c r="J68" s="120"/>
      <c r="K68" s="121"/>
      <c r="L68" s="122"/>
      <c r="R68" s="123">
        <v>600</v>
      </c>
    </row>
    <row r="69" spans="1:23">
      <c r="A69" s="120"/>
      <c r="B69" s="120"/>
      <c r="C69" s="120"/>
      <c r="D69" s="120"/>
      <c r="E69" s="120" t="str">
        <f t="shared" si="7"/>
        <v>Планерная 19</v>
      </c>
      <c r="F69" s="124" t="s">
        <v>18</v>
      </c>
      <c r="G69" s="125">
        <v>19</v>
      </c>
      <c r="H69" s="120"/>
      <c r="I69" s="120"/>
      <c r="J69" s="120"/>
      <c r="K69" s="121"/>
      <c r="L69" s="122"/>
      <c r="R69" s="123">
        <v>440</v>
      </c>
      <c r="S69" s="123" t="s">
        <v>43</v>
      </c>
    </row>
    <row r="70" spans="1:23">
      <c r="A70" s="120"/>
      <c r="B70" s="120"/>
      <c r="C70" s="120"/>
      <c r="D70" s="120"/>
      <c r="E70" s="120" t="str">
        <f t="shared" si="7"/>
        <v>Мельникова 19</v>
      </c>
      <c r="F70" s="124" t="s">
        <v>49</v>
      </c>
      <c r="G70" s="125">
        <v>19</v>
      </c>
      <c r="H70" s="120"/>
      <c r="I70" s="120"/>
      <c r="J70" s="120"/>
      <c r="K70" s="121"/>
      <c r="L70" s="122"/>
      <c r="R70" s="123">
        <v>400</v>
      </c>
    </row>
    <row r="71" spans="1:23">
      <c r="A71" s="120"/>
      <c r="B71" s="120"/>
      <c r="C71" s="120"/>
      <c r="D71" s="120"/>
      <c r="E71" s="120" t="str">
        <f t="shared" si="7"/>
        <v>Мельникова  23/2</v>
      </c>
      <c r="F71" s="124" t="s">
        <v>49</v>
      </c>
      <c r="G71" s="125" t="s">
        <v>45</v>
      </c>
      <c r="H71" s="120"/>
      <c r="I71" s="120"/>
      <c r="J71" s="120"/>
      <c r="K71" s="121"/>
      <c r="L71" s="122"/>
      <c r="R71" s="123">
        <v>400</v>
      </c>
      <c r="V71" s="123" t="s">
        <v>39</v>
      </c>
      <c r="W71" s="123">
        <v>80</v>
      </c>
    </row>
    <row r="72" spans="1:23">
      <c r="A72" s="120"/>
      <c r="B72" s="120"/>
      <c r="C72" s="120"/>
      <c r="D72" s="120"/>
      <c r="E72" s="120" t="str">
        <f t="shared" si="7"/>
        <v>Мельникова 13</v>
      </c>
      <c r="F72" s="124" t="s">
        <v>49</v>
      </c>
      <c r="G72" s="125">
        <v>13</v>
      </c>
      <c r="H72" s="120"/>
      <c r="I72" s="120"/>
      <c r="J72" s="120"/>
      <c r="K72" s="121"/>
      <c r="L72" s="122"/>
      <c r="R72" s="123">
        <v>850</v>
      </c>
      <c r="V72" s="123" t="s">
        <v>37</v>
      </c>
      <c r="W72" s="123">
        <v>300</v>
      </c>
    </row>
    <row r="73" spans="1:23">
      <c r="A73" s="120"/>
      <c r="B73" s="120"/>
      <c r="C73" s="120"/>
      <c r="D73" s="120"/>
      <c r="E73" s="120" t="str">
        <f t="shared" ref="E73:E81" si="8">CONCATENATE(F73," ",G73)</f>
        <v>Мельникова  23/2</v>
      </c>
      <c r="F73" s="124" t="s">
        <v>49</v>
      </c>
      <c r="G73" s="125" t="s">
        <v>45</v>
      </c>
      <c r="H73" s="120"/>
      <c r="I73" s="120"/>
      <c r="J73" s="120"/>
      <c r="K73" s="121"/>
      <c r="L73" s="122"/>
      <c r="R73" s="123">
        <v>500</v>
      </c>
    </row>
    <row r="74" spans="1:23">
      <c r="A74" s="120"/>
      <c r="B74" s="120"/>
      <c r="C74" s="120"/>
      <c r="D74" s="120"/>
      <c r="E74" s="120" t="str">
        <f t="shared" si="8"/>
        <v>Мельникова  23/2</v>
      </c>
      <c r="F74" s="124" t="s">
        <v>49</v>
      </c>
      <c r="G74" s="125" t="s">
        <v>45</v>
      </c>
      <c r="H74" s="120"/>
      <c r="I74" s="120"/>
      <c r="J74" s="120"/>
      <c r="K74" s="121"/>
      <c r="L74" s="122"/>
      <c r="R74" s="123">
        <v>0</v>
      </c>
    </row>
    <row r="75" spans="1:23">
      <c r="A75" s="120"/>
      <c r="B75" s="120"/>
      <c r="C75" s="120"/>
      <c r="D75" s="120"/>
      <c r="E75" s="120" t="str">
        <f t="shared" si="8"/>
        <v>Мельникова 7</v>
      </c>
      <c r="F75" s="124" t="s">
        <v>49</v>
      </c>
      <c r="G75" s="125">
        <v>7</v>
      </c>
      <c r="H75" s="120"/>
      <c r="I75" s="120"/>
      <c r="J75" s="120"/>
      <c r="K75" s="121"/>
      <c r="L75" s="122"/>
      <c r="R75" s="123">
        <v>400</v>
      </c>
    </row>
    <row r="76" spans="1:23">
      <c r="A76" s="120"/>
      <c r="B76" s="120"/>
      <c r="C76" s="120"/>
      <c r="D76" s="120"/>
      <c r="E76" s="120" t="str">
        <f t="shared" si="8"/>
        <v>Планерная 11</v>
      </c>
      <c r="F76" s="124" t="s">
        <v>18</v>
      </c>
      <c r="G76" s="125">
        <v>11</v>
      </c>
      <c r="H76" s="120"/>
      <c r="I76" s="120"/>
      <c r="J76" s="120"/>
      <c r="K76" s="121"/>
      <c r="L76" s="122"/>
      <c r="R76" s="123">
        <v>799</v>
      </c>
    </row>
    <row r="77" spans="1:23">
      <c r="A77" s="120"/>
      <c r="B77" s="120"/>
      <c r="C77" s="120"/>
      <c r="D77" s="120"/>
      <c r="E77" s="120" t="str">
        <f t="shared" si="8"/>
        <v>Планерная 11</v>
      </c>
      <c r="F77" s="124" t="s">
        <v>18</v>
      </c>
      <c r="G77" s="125">
        <v>11</v>
      </c>
      <c r="H77" s="120"/>
      <c r="I77" s="120"/>
      <c r="J77" s="120"/>
      <c r="K77" s="121"/>
      <c r="L77" s="122"/>
      <c r="R77" s="123">
        <v>800</v>
      </c>
    </row>
    <row r="78" spans="1:23">
      <c r="A78" s="120"/>
      <c r="B78" s="120"/>
      <c r="C78" s="120"/>
      <c r="D78" s="120"/>
      <c r="E78" s="120" t="str">
        <f t="shared" si="8"/>
        <v>Совхозная 11</v>
      </c>
      <c r="F78" s="124" t="s">
        <v>48</v>
      </c>
      <c r="G78" s="125">
        <v>11</v>
      </c>
      <c r="H78" s="120"/>
      <c r="I78" s="120"/>
      <c r="J78" s="120"/>
      <c r="K78" s="121"/>
      <c r="L78" s="122"/>
      <c r="R78" s="123">
        <v>200</v>
      </c>
    </row>
    <row r="79" spans="1:23">
      <c r="A79" s="120"/>
      <c r="B79" s="120"/>
      <c r="C79" s="120"/>
      <c r="D79" s="120"/>
      <c r="E79" s="120" t="str">
        <f t="shared" si="8"/>
        <v>Совхозная 11</v>
      </c>
      <c r="F79" s="124" t="s">
        <v>48</v>
      </c>
      <c r="G79" s="125">
        <v>11</v>
      </c>
      <c r="H79" s="120"/>
      <c r="I79" s="120"/>
      <c r="J79" s="120"/>
      <c r="K79" s="121"/>
      <c r="L79" s="122"/>
      <c r="R79" s="123">
        <v>400</v>
      </c>
    </row>
    <row r="80" spans="1:23">
      <c r="A80" s="120"/>
      <c r="B80" s="120"/>
      <c r="C80" s="120"/>
      <c r="D80" s="120"/>
      <c r="E80" s="120" t="str">
        <f t="shared" si="8"/>
        <v>Совхозная 11</v>
      </c>
      <c r="F80" s="124" t="s">
        <v>48</v>
      </c>
      <c r="G80" s="125">
        <v>11</v>
      </c>
      <c r="H80" s="120"/>
      <c r="I80" s="120"/>
      <c r="J80" s="120"/>
      <c r="K80" s="121"/>
      <c r="L80" s="122"/>
      <c r="R80" s="123">
        <v>200</v>
      </c>
    </row>
    <row r="81" spans="1:23">
      <c r="A81" s="120"/>
      <c r="B81" s="120"/>
      <c r="C81" s="120"/>
      <c r="D81" s="120"/>
      <c r="E81" s="120" t="str">
        <f t="shared" si="8"/>
        <v>Мельникова 29</v>
      </c>
      <c r="F81" s="124" t="s">
        <v>49</v>
      </c>
      <c r="G81" s="125">
        <v>29</v>
      </c>
      <c r="H81" s="120"/>
      <c r="I81" s="120"/>
      <c r="J81" s="120"/>
      <c r="K81" s="121"/>
      <c r="L81" s="122"/>
      <c r="R81" s="123">
        <v>399</v>
      </c>
    </row>
    <row r="82" spans="1:23">
      <c r="A82" s="120"/>
      <c r="B82" s="120"/>
      <c r="C82" s="120"/>
      <c r="D82" s="120"/>
      <c r="E82" s="120" t="str">
        <f t="shared" ref="E82:E89" si="9">CONCATENATE(F82," ",G82)</f>
        <v>Совхозная 2</v>
      </c>
      <c r="F82" s="124" t="s">
        <v>48</v>
      </c>
      <c r="G82" s="125">
        <v>2</v>
      </c>
      <c r="H82" s="120"/>
      <c r="I82" s="120"/>
      <c r="J82" s="120"/>
      <c r="K82" s="121"/>
      <c r="L82" s="122"/>
      <c r="R82" s="123">
        <v>200</v>
      </c>
    </row>
    <row r="83" spans="1:23">
      <c r="A83" s="120"/>
      <c r="B83" s="120"/>
      <c r="C83" s="120"/>
      <c r="D83" s="120"/>
      <c r="E83" s="120" t="str">
        <f t="shared" si="9"/>
        <v>Планерная 11</v>
      </c>
      <c r="F83" s="124" t="s">
        <v>18</v>
      </c>
      <c r="G83" s="125">
        <v>11</v>
      </c>
      <c r="H83" s="120"/>
      <c r="I83" s="120"/>
      <c r="J83" s="120"/>
      <c r="K83" s="121"/>
      <c r="L83" s="122"/>
      <c r="R83" s="123">
        <v>600</v>
      </c>
    </row>
    <row r="84" spans="1:23">
      <c r="A84" s="120"/>
      <c r="B84" s="120"/>
      <c r="C84" s="120"/>
      <c r="D84" s="120"/>
      <c r="E84" s="120" t="str">
        <f t="shared" si="9"/>
        <v>Мельникова  23/2</v>
      </c>
      <c r="F84" s="124" t="s">
        <v>49</v>
      </c>
      <c r="G84" s="125" t="s">
        <v>45</v>
      </c>
      <c r="H84" s="120"/>
      <c r="I84" s="120"/>
      <c r="J84" s="120"/>
      <c r="K84" s="121"/>
      <c r="L84" s="122"/>
      <c r="R84" s="123">
        <v>600</v>
      </c>
      <c r="V84" s="123" t="s">
        <v>38</v>
      </c>
      <c r="W84" s="123">
        <v>200</v>
      </c>
    </row>
    <row r="85" spans="1:23">
      <c r="A85" s="120"/>
      <c r="B85" s="120"/>
      <c r="C85" s="120"/>
      <c r="D85" s="120"/>
      <c r="E85" s="120" t="str">
        <f t="shared" si="9"/>
        <v>Планерная 19</v>
      </c>
      <c r="F85" s="124" t="s">
        <v>18</v>
      </c>
      <c r="G85" s="125">
        <v>19</v>
      </c>
      <c r="H85" s="120"/>
      <c r="I85" s="120"/>
      <c r="J85" s="120"/>
      <c r="K85" s="121"/>
      <c r="L85" s="122"/>
      <c r="R85" s="123">
        <v>600</v>
      </c>
    </row>
    <row r="86" spans="1:23">
      <c r="A86" s="120"/>
      <c r="B86" s="120"/>
      <c r="C86" s="120"/>
      <c r="D86" s="120"/>
      <c r="E86" s="120" t="str">
        <f t="shared" si="9"/>
        <v>Мельникова  23/2</v>
      </c>
      <c r="F86" s="124" t="s">
        <v>49</v>
      </c>
      <c r="G86" s="125" t="s">
        <v>45</v>
      </c>
      <c r="H86" s="120"/>
      <c r="I86" s="120"/>
      <c r="J86" s="120"/>
      <c r="K86" s="121"/>
      <c r="L86" s="122"/>
      <c r="R86" s="123">
        <v>400</v>
      </c>
      <c r="V86" s="123" t="s">
        <v>38</v>
      </c>
      <c r="W86" s="123">
        <v>200</v>
      </c>
    </row>
    <row r="87" spans="1:23">
      <c r="A87" s="120"/>
      <c r="B87" s="120"/>
      <c r="C87" s="120"/>
      <c r="D87" s="120"/>
      <c r="E87" s="120" t="str">
        <f t="shared" si="9"/>
        <v>Планерная  д.11 к. 2</v>
      </c>
      <c r="F87" s="124" t="s">
        <v>18</v>
      </c>
      <c r="G87" s="125" t="s">
        <v>46</v>
      </c>
      <c r="H87" s="120"/>
      <c r="I87" s="120"/>
      <c r="J87" s="120"/>
      <c r="K87" s="121"/>
      <c r="L87" s="122"/>
      <c r="R87" s="123">
        <v>200</v>
      </c>
      <c r="S87" s="123" t="s">
        <v>44</v>
      </c>
    </row>
    <row r="88" spans="1:23">
      <c r="A88" s="120"/>
      <c r="B88" s="120"/>
      <c r="C88" s="120"/>
      <c r="D88" s="120"/>
      <c r="E88" s="120" t="str">
        <f t="shared" si="9"/>
        <v>Планерная 19</v>
      </c>
      <c r="F88" s="124" t="s">
        <v>18</v>
      </c>
      <c r="G88" s="125">
        <v>19</v>
      </c>
      <c r="H88" s="120"/>
      <c r="I88" s="120"/>
      <c r="J88" s="120"/>
      <c r="K88" s="121"/>
      <c r="L88" s="122"/>
      <c r="R88" s="123">
        <v>400</v>
      </c>
    </row>
    <row r="89" spans="1:23">
      <c r="A89" s="120"/>
      <c r="B89" s="120"/>
      <c r="C89" s="120"/>
      <c r="D89" s="120"/>
      <c r="E89" s="120" t="str">
        <f t="shared" si="9"/>
        <v>Мельникова 15</v>
      </c>
      <c r="F89" s="124" t="s">
        <v>49</v>
      </c>
      <c r="G89" s="125">
        <v>15</v>
      </c>
      <c r="H89" s="120"/>
      <c r="I89" s="120"/>
      <c r="J89" s="120"/>
      <c r="K89" s="121"/>
      <c r="L89" s="122"/>
      <c r="R89" s="123">
        <v>400</v>
      </c>
    </row>
    <row r="90" spans="1:23">
      <c r="A90" s="120"/>
      <c r="B90" s="120"/>
      <c r="C90" s="120"/>
      <c r="D90" s="120"/>
      <c r="E90" s="120" t="str">
        <f t="shared" ref="E90:E100" si="10">CONCATENATE(F90," ",G90)</f>
        <v>Мельникова 27</v>
      </c>
      <c r="F90" s="124" t="s">
        <v>49</v>
      </c>
      <c r="G90" s="125">
        <v>27</v>
      </c>
      <c r="H90" s="120"/>
      <c r="I90" s="120"/>
      <c r="K90" s="121"/>
      <c r="L90" s="122"/>
      <c r="R90" s="123">
        <v>399</v>
      </c>
    </row>
    <row r="91" spans="1:23">
      <c r="A91" s="120"/>
      <c r="B91" s="120"/>
      <c r="C91" s="120"/>
      <c r="D91" s="120"/>
      <c r="E91" s="120" t="str">
        <f t="shared" si="10"/>
        <v>Мельникова 27</v>
      </c>
      <c r="F91" s="124" t="s">
        <v>49</v>
      </c>
      <c r="G91" s="125">
        <v>27</v>
      </c>
      <c r="H91" s="120"/>
      <c r="I91" s="120"/>
      <c r="J91" s="120"/>
      <c r="K91" s="121"/>
      <c r="L91" s="122"/>
      <c r="R91" s="123">
        <v>399</v>
      </c>
    </row>
    <row r="92" spans="1:23">
      <c r="A92" s="120"/>
      <c r="B92" s="120"/>
      <c r="C92" s="120"/>
      <c r="D92" s="120"/>
      <c r="E92" s="120" t="str">
        <f t="shared" si="10"/>
        <v>Мельникова  23/2</v>
      </c>
      <c r="F92" s="124" t="s">
        <v>49</v>
      </c>
      <c r="G92" s="125" t="s">
        <v>45</v>
      </c>
      <c r="H92" s="120"/>
      <c r="I92" s="120"/>
      <c r="J92" s="120"/>
      <c r="K92" s="121"/>
      <c r="L92" s="122"/>
      <c r="R92" s="123">
        <v>0</v>
      </c>
    </row>
    <row r="93" spans="1:23">
      <c r="A93" s="120"/>
      <c r="B93" s="120"/>
      <c r="C93" s="120"/>
      <c r="D93" s="120"/>
      <c r="E93" s="120" t="str">
        <f t="shared" si="10"/>
        <v>Планерная 9</v>
      </c>
      <c r="F93" s="124" t="s">
        <v>18</v>
      </c>
      <c r="G93" s="125">
        <v>9</v>
      </c>
      <c r="H93" s="120"/>
      <c r="I93" s="120"/>
      <c r="J93" s="120"/>
      <c r="K93" s="121"/>
      <c r="L93" s="122"/>
      <c r="R93" s="123">
        <v>400</v>
      </c>
    </row>
    <row r="94" spans="1:23">
      <c r="A94" s="120"/>
      <c r="B94" s="120"/>
      <c r="C94" s="120"/>
      <c r="D94" s="120"/>
      <c r="E94" s="120" t="str">
        <f t="shared" si="10"/>
        <v>Планерная 20</v>
      </c>
      <c r="F94" s="124" t="s">
        <v>18</v>
      </c>
      <c r="G94" s="125">
        <v>20</v>
      </c>
      <c r="H94" s="120"/>
      <c r="I94" s="120"/>
      <c r="J94" s="120"/>
      <c r="K94" s="121"/>
      <c r="L94" s="122"/>
      <c r="R94" s="123">
        <v>800</v>
      </c>
    </row>
    <row r="95" spans="1:23">
      <c r="A95" s="120"/>
      <c r="B95" s="120"/>
      <c r="C95" s="120"/>
      <c r="D95" s="120"/>
      <c r="E95" s="120" t="str">
        <f t="shared" si="10"/>
        <v>Планерная 21</v>
      </c>
      <c r="F95" s="124" t="s">
        <v>18</v>
      </c>
      <c r="G95" s="125">
        <v>21</v>
      </c>
      <c r="H95" s="120"/>
      <c r="I95" s="120"/>
      <c r="J95" s="120"/>
      <c r="K95" s="121"/>
      <c r="L95" s="122"/>
      <c r="R95" s="123">
        <v>600</v>
      </c>
    </row>
    <row r="96" spans="1:23">
      <c r="A96" s="120"/>
      <c r="B96" s="120"/>
      <c r="C96" s="120"/>
      <c r="D96" s="120"/>
      <c r="E96" s="120" t="str">
        <f t="shared" si="10"/>
        <v>Планерная  д.11 к. 2</v>
      </c>
      <c r="F96" s="124" t="s">
        <v>18</v>
      </c>
      <c r="G96" s="125" t="s">
        <v>46</v>
      </c>
      <c r="H96" s="120"/>
      <c r="I96" s="120"/>
      <c r="J96" s="120"/>
      <c r="K96" s="121"/>
      <c r="L96" s="122"/>
      <c r="R96" s="123">
        <v>400</v>
      </c>
    </row>
    <row r="97" spans="1:23">
      <c r="A97" s="120"/>
      <c r="B97" s="120"/>
      <c r="C97" s="120"/>
      <c r="D97" s="120"/>
      <c r="E97" s="120" t="str">
        <f t="shared" si="10"/>
        <v>Мельникова 13</v>
      </c>
      <c r="F97" s="124" t="s">
        <v>49</v>
      </c>
      <c r="G97" s="125">
        <v>13</v>
      </c>
      <c r="H97" s="120"/>
      <c r="I97" s="120"/>
      <c r="J97" s="120"/>
      <c r="K97" s="121"/>
      <c r="L97" s="122"/>
      <c r="R97" s="123">
        <v>340</v>
      </c>
    </row>
    <row r="98" spans="1:23">
      <c r="A98" s="120"/>
      <c r="B98" s="120"/>
      <c r="C98" s="120"/>
      <c r="D98" s="120"/>
      <c r="E98" s="120" t="str">
        <f t="shared" si="10"/>
        <v>Мельникова 17</v>
      </c>
      <c r="F98" s="124" t="s">
        <v>49</v>
      </c>
      <c r="G98" s="125">
        <v>17</v>
      </c>
      <c r="H98" s="120"/>
      <c r="I98" s="120"/>
      <c r="J98" s="120"/>
      <c r="K98" s="121"/>
      <c r="L98" s="122"/>
      <c r="R98" s="123">
        <v>600</v>
      </c>
    </row>
    <row r="99" spans="1:23">
      <c r="A99" s="120"/>
      <c r="B99" s="120"/>
      <c r="C99" s="120"/>
      <c r="D99" s="120"/>
      <c r="E99" s="120" t="str">
        <f t="shared" si="10"/>
        <v>Мельникова 31</v>
      </c>
      <c r="F99" s="124" t="s">
        <v>49</v>
      </c>
      <c r="G99" s="125">
        <v>31</v>
      </c>
      <c r="H99" s="120"/>
      <c r="I99" s="120"/>
      <c r="J99" s="120"/>
      <c r="K99" s="121"/>
      <c r="L99" s="122"/>
      <c r="R99" s="123">
        <v>600</v>
      </c>
      <c r="V99" s="123" t="s">
        <v>37</v>
      </c>
      <c r="W99" s="123">
        <v>300</v>
      </c>
    </row>
    <row r="100" spans="1:23">
      <c r="A100" s="120"/>
      <c r="B100" s="120"/>
      <c r="C100" s="120"/>
      <c r="D100" s="120"/>
      <c r="E100" s="120" t="str">
        <f t="shared" si="10"/>
        <v>Планерная 19</v>
      </c>
      <c r="F100" s="124" t="s">
        <v>18</v>
      </c>
      <c r="G100" s="125">
        <v>19</v>
      </c>
      <c r="H100" s="120"/>
      <c r="I100" s="120"/>
      <c r="J100" s="120"/>
      <c r="K100" s="121"/>
      <c r="L100" s="122"/>
      <c r="R100" s="123">
        <v>400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Левый берег</vt:lpstr>
      <vt:lpstr>Файл загрузки</vt:lpstr>
    </vt:vector>
  </TitlesOfParts>
  <Company>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Пшеницына</dc:creator>
  <cp:lastModifiedBy>Алексей А. Окуньков</cp:lastModifiedBy>
  <dcterms:created xsi:type="dcterms:W3CDTF">2012-12-25T06:23:58Z</dcterms:created>
  <dcterms:modified xsi:type="dcterms:W3CDTF">2014-07-28T11:04:23Z</dcterms:modified>
</cp:coreProperties>
</file>