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90" yWindow="1455" windowWidth="19815" windowHeight="6465" tabRatio="902"/>
  </bookViews>
  <sheets>
    <sheet name="январь" sheetId="24" r:id="rId1"/>
    <sheet name="з.п.янв." sheetId="25" r:id="rId2"/>
  </sheets>
  <calcPr calcId="145621"/>
</workbook>
</file>

<file path=xl/calcChain.xml><?xml version="1.0" encoding="utf-8"?>
<calcChain xmlns="http://schemas.openxmlformats.org/spreadsheetml/2006/main">
  <c r="F11" i="24" l="1"/>
  <c r="F13" i="24" s="1"/>
  <c r="E11" i="24"/>
  <c r="E13" i="24" s="1"/>
  <c r="D11" i="24"/>
  <c r="D13" i="24"/>
  <c r="C11" i="24"/>
  <c r="C13" i="24" s="1"/>
  <c r="B11" i="24"/>
  <c r="B13" i="24" s="1"/>
  <c r="F4" i="24"/>
  <c r="G4" i="24"/>
  <c r="G6" i="24" s="1"/>
  <c r="H4" i="24"/>
  <c r="H6" i="24" s="1"/>
  <c r="G13" i="24"/>
  <c r="H13" i="24"/>
  <c r="B20" i="24"/>
  <c r="C20" i="24"/>
  <c r="D20" i="24"/>
  <c r="E20" i="24"/>
  <c r="F20" i="24"/>
  <c r="G20" i="24"/>
  <c r="H20" i="24"/>
  <c r="B27" i="24"/>
  <c r="B32" i="24"/>
  <c r="C32" i="24"/>
  <c r="D32" i="24"/>
  <c r="E32" i="24"/>
  <c r="F32" i="24"/>
  <c r="G32" i="24"/>
  <c r="C27" i="24"/>
  <c r="D27" i="24"/>
  <c r="E27" i="24"/>
  <c r="F27" i="24"/>
  <c r="G27" i="24"/>
  <c r="H27" i="24"/>
  <c r="B34" i="24"/>
  <c r="C34" i="24"/>
  <c r="D34" i="24"/>
  <c r="E34" i="24"/>
  <c r="F34" i="24"/>
  <c r="G34" i="24"/>
  <c r="B26" i="25"/>
  <c r="C26" i="25"/>
  <c r="D26" i="25"/>
  <c r="E26" i="25"/>
  <c r="F26" i="25"/>
  <c r="G26" i="25"/>
  <c r="B21" i="25"/>
  <c r="C21" i="25"/>
  <c r="D21" i="25"/>
  <c r="E21" i="25"/>
  <c r="F21" i="25"/>
  <c r="G21" i="25"/>
  <c r="H21" i="25"/>
  <c r="B16" i="25"/>
  <c r="C16" i="25"/>
  <c r="D16" i="25"/>
  <c r="E16" i="25"/>
  <c r="F16" i="25"/>
  <c r="G16" i="25"/>
  <c r="H16" i="25"/>
  <c r="B11" i="25"/>
  <c r="C11" i="25"/>
  <c r="D11" i="25"/>
  <c r="E11" i="25"/>
  <c r="F11" i="25"/>
  <c r="G11" i="25"/>
  <c r="H11" i="25"/>
  <c r="F6" i="25"/>
  <c r="G6" i="25"/>
  <c r="H6" i="25"/>
  <c r="J33" i="24"/>
  <c r="J26" i="24"/>
  <c r="J19" i="24"/>
  <c r="J12" i="24"/>
  <c r="J5" i="24"/>
  <c r="O4" i="25"/>
  <c r="O6" i="25"/>
  <c r="P4" i="25"/>
  <c r="P7" i="25"/>
  <c r="P5" i="25"/>
  <c r="P6" i="25"/>
  <c r="L5" i="25"/>
  <c r="O7" i="25"/>
  <c r="O5" i="25"/>
  <c r="L7" i="25"/>
  <c r="M6" i="25"/>
  <c r="N6" i="25" s="1"/>
  <c r="Q6" i="25" s="1"/>
  <c r="M5" i="25"/>
  <c r="N5" i="25" s="1"/>
  <c r="Q5" i="25" s="1"/>
  <c r="L4" i="25"/>
  <c r="L6" i="25"/>
  <c r="M7" i="25"/>
  <c r="N7" i="25" s="1"/>
  <c r="Q7" i="25" s="1"/>
  <c r="M4" i="25"/>
  <c r="N4" i="25" s="1"/>
  <c r="J18" i="24"/>
  <c r="J20" i="24"/>
  <c r="J25" i="24"/>
  <c r="J27" i="24"/>
  <c r="R5" i="24" l="1"/>
  <c r="F6" i="24"/>
  <c r="R6" i="24" s="1"/>
  <c r="J32" i="24"/>
  <c r="J34" i="24" s="1"/>
  <c r="Q4" i="25"/>
  <c r="K8" i="25"/>
  <c r="J4" i="24"/>
  <c r="J6" i="24" s="1"/>
  <c r="J11" i="24"/>
  <c r="J13" i="24" s="1"/>
  <c r="O5" i="24" l="1"/>
  <c r="P5" i="24" s="1"/>
  <c r="Q5" i="24"/>
  <c r="N8" i="24"/>
  <c r="O8" i="24"/>
  <c r="P8" i="24" s="1"/>
  <c r="N5" i="24"/>
  <c r="N6" i="24"/>
  <c r="Q6" i="24"/>
  <c r="T6" i="24" s="1"/>
  <c r="O7" i="24"/>
  <c r="P7" i="24" s="1"/>
  <c r="R8" i="24"/>
  <c r="O6" i="24"/>
  <c r="P6" i="24" s="1"/>
  <c r="Q7" i="24"/>
  <c r="R7" i="24"/>
  <c r="N7" i="24"/>
  <c r="Q8" i="24"/>
  <c r="T5" i="24"/>
  <c r="T7" i="24" l="1"/>
  <c r="T8" i="24"/>
</calcChain>
</file>

<file path=xl/comments1.xml><?xml version="1.0" encoding="utf-8"?>
<comments xmlns="http://schemas.openxmlformats.org/spreadsheetml/2006/main">
  <authors>
    <author>Марин Виктор Сергеевич</author>
  </authors>
  <commentList>
    <comment ref="R6" authorId="0">
      <text>
        <r>
          <rPr>
            <b/>
            <sz val="9"/>
            <color indexed="81"/>
            <rFont val="Tahoma"/>
            <family val="2"/>
            <charset val="204"/>
          </rPr>
          <t>по факту: 35 001</t>
        </r>
        <r>
          <rPr>
            <sz val="9"/>
            <color indexed="81"/>
            <rFont val="Tahoma"/>
            <family val="2"/>
            <charset val="204"/>
          </rPr>
          <t xml:space="preserve">
Лишний рубль появился из-за процентов,
как сделать чтобы проценты были но рубль не появлялся? </t>
        </r>
      </text>
    </comment>
  </commentList>
</comments>
</file>

<file path=xl/sharedStrings.xml><?xml version="1.0" encoding="utf-8"?>
<sst xmlns="http://schemas.openxmlformats.org/spreadsheetml/2006/main" count="96" uniqueCount="24">
  <si>
    <t>будни</t>
  </si>
  <si>
    <t>четверг</t>
  </si>
  <si>
    <t>пятница</t>
  </si>
  <si>
    <t>суббота</t>
  </si>
  <si>
    <t>воскресенье</t>
  </si>
  <si>
    <t>выходные</t>
  </si>
  <si>
    <t>понедельник</t>
  </si>
  <si>
    <t>вторник</t>
  </si>
  <si>
    <t>среда</t>
  </si>
  <si>
    <t>Боря</t>
  </si>
  <si>
    <t>Галя</t>
  </si>
  <si>
    <t>Витя</t>
  </si>
  <si>
    <t>ID</t>
  </si>
  <si>
    <t>Оклад</t>
  </si>
  <si>
    <t>Итого</t>
  </si>
  <si>
    <t>Бонус</t>
  </si>
  <si>
    <t>Лёша</t>
  </si>
  <si>
    <t>Факт</t>
  </si>
  <si>
    <t>План</t>
  </si>
  <si>
    <t>Сумма</t>
  </si>
  <si>
    <t>П</t>
  </si>
  <si>
    <t>Ф</t>
  </si>
  <si>
    <t>%</t>
  </si>
  <si>
    <t>Брак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</si>
</sst>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&quot;р.&quot;;\-#,##0.00&quot;р.&quot;"/>
    <numFmt numFmtId="164" formatCode="dddd&quot;, &quot;mmmm&quot; &quot;dd&quot;, &quot;yyyy"/>
    <numFmt numFmtId="165" formatCode="#,##0.00&quot;р.&quot;"/>
    <numFmt numFmtId="166" formatCode="#,##0.00&quot; &quot;[$руб.-419];[Red]&quot;-&quot;#,##0.00&quot; &quot;[$руб.-419]"/>
    <numFmt numFmtId="167" formatCode="#,##0.00&quot;р.&quot;;\-#,##0.00&quot;р.&quot;;&quot;нет данных&quot;;@\ "/>
  </numFmts>
  <fonts count="18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DF2F9"/>
        <bgColor rgb="FFEDF2F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2">
    <xf numFmtId="0" fontId="0" fillId="0" borderId="0"/>
    <xf numFmtId="164" fontId="4" fillId="0" borderId="0"/>
    <xf numFmtId="0" fontId="2" fillId="2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6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7" fillId="6" borderId="1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vertical="center"/>
    </xf>
    <xf numFmtId="0" fontId="7" fillId="6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left" vertical="center"/>
    </xf>
    <xf numFmtId="165" fontId="10" fillId="0" borderId="1" xfId="1" applyNumberFormat="1" applyFont="1" applyFill="1" applyBorder="1" applyAlignment="1">
      <alignment vertical="center"/>
    </xf>
    <xf numFmtId="165" fontId="10" fillId="0" borderId="6" xfId="1" applyNumberFormat="1" applyFont="1" applyFill="1" applyBorder="1" applyAlignment="1">
      <alignment vertical="center"/>
    </xf>
    <xf numFmtId="165" fontId="3" fillId="0" borderId="14" xfId="0" applyNumberFormat="1" applyFont="1" applyFill="1" applyBorder="1" applyAlignment="1">
      <alignment vertical="center"/>
    </xf>
    <xf numFmtId="10" fontId="3" fillId="0" borderId="13" xfId="0" applyNumberFormat="1" applyFont="1" applyFill="1" applyBorder="1" applyAlignment="1">
      <alignment vertical="center"/>
    </xf>
    <xf numFmtId="10" fontId="3" fillId="0" borderId="18" xfId="0" applyNumberFormat="1" applyFont="1" applyFill="1" applyBorder="1" applyAlignment="1">
      <alignment vertical="center"/>
    </xf>
    <xf numFmtId="165" fontId="10" fillId="0" borderId="7" xfId="1" applyNumberFormat="1" applyFont="1" applyFill="1" applyBorder="1" applyAlignment="1">
      <alignment vertical="center"/>
    </xf>
    <xf numFmtId="165" fontId="3" fillId="8" borderId="1" xfId="0" applyNumberFormat="1" applyFont="1" applyFill="1" applyBorder="1" applyAlignment="1">
      <alignment vertical="center"/>
    </xf>
    <xf numFmtId="165" fontId="10" fillId="8" borderId="6" xfId="1" applyNumberFormat="1" applyFont="1" applyFill="1" applyBorder="1" applyAlignment="1">
      <alignment vertical="center"/>
    </xf>
    <xf numFmtId="165" fontId="3" fillId="8" borderId="8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10" fillId="0" borderId="2" xfId="1" applyNumberFormat="1" applyFont="1" applyFill="1" applyBorder="1" applyAlignment="1">
      <alignment vertical="center"/>
    </xf>
    <xf numFmtId="10" fontId="3" fillId="0" borderId="16" xfId="0" applyNumberFormat="1" applyFont="1" applyFill="1" applyBorder="1" applyAlignment="1">
      <alignment vertical="center"/>
    </xf>
    <xf numFmtId="165" fontId="3" fillId="8" borderId="2" xfId="0" applyNumberFormat="1" applyFont="1" applyFill="1" applyBorder="1" applyAlignment="1">
      <alignment vertical="center"/>
    </xf>
    <xf numFmtId="165" fontId="3" fillId="8" borderId="6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65" fontId="10" fillId="8" borderId="1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left" vertical="center"/>
    </xf>
    <xf numFmtId="14" fontId="7" fillId="5" borderId="4" xfId="0" applyNumberFormat="1" applyFont="1" applyFill="1" applyBorder="1" applyAlignment="1">
      <alignment horizontal="left" vertical="center"/>
    </xf>
    <xf numFmtId="165" fontId="10" fillId="0" borderId="4" xfId="1" applyNumberFormat="1" applyFont="1" applyFill="1" applyBorder="1" applyAlignment="1">
      <alignment vertical="center"/>
    </xf>
    <xf numFmtId="10" fontId="3" fillId="0" borderId="4" xfId="0" applyNumberFormat="1" applyFont="1" applyFill="1" applyBorder="1" applyAlignment="1">
      <alignment vertical="center"/>
    </xf>
    <xf numFmtId="165" fontId="3" fillId="8" borderId="4" xfId="0" applyNumberFormat="1" applyFont="1" applyFill="1" applyBorder="1" applyAlignment="1">
      <alignment vertical="center"/>
    </xf>
    <xf numFmtId="165" fontId="1" fillId="0" borderId="14" xfId="0" applyNumberFormat="1" applyFont="1" applyFill="1" applyBorder="1" applyAlignment="1">
      <alignment vertical="center"/>
    </xf>
    <xf numFmtId="14" fontId="13" fillId="5" borderId="2" xfId="0" applyNumberFormat="1" applyFon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Fill="1" applyBorder="1" applyAlignment="1">
      <alignment vertical="center"/>
    </xf>
    <xf numFmtId="165" fontId="14" fillId="3" borderId="1" xfId="0" applyNumberFormat="1" applyFont="1" applyFill="1" applyBorder="1" applyAlignment="1">
      <alignment vertical="center"/>
    </xf>
    <xf numFmtId="165" fontId="15" fillId="0" borderId="5" xfId="1" applyNumberFormat="1" applyFont="1" applyFill="1" applyBorder="1" applyAlignment="1">
      <alignment vertical="center"/>
    </xf>
    <xf numFmtId="165" fontId="14" fillId="0" borderId="15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vertical="center"/>
    </xf>
    <xf numFmtId="165" fontId="15" fillId="0" borderId="3" xfId="1" applyNumberFormat="1" applyFont="1" applyFill="1" applyBorder="1" applyAlignment="1">
      <alignment vertical="center"/>
    </xf>
    <xf numFmtId="165" fontId="15" fillId="0" borderId="22" xfId="1" applyNumberFormat="1" applyFont="1" applyFill="1" applyBorder="1" applyAlignment="1">
      <alignment vertical="center"/>
    </xf>
    <xf numFmtId="165" fontId="15" fillId="0" borderId="24" xfId="1" applyNumberFormat="1" applyFont="1" applyFill="1" applyBorder="1" applyAlignment="1">
      <alignment vertical="center"/>
    </xf>
    <xf numFmtId="10" fontId="14" fillId="0" borderId="25" xfId="0" applyNumberFormat="1" applyFont="1" applyFill="1" applyBorder="1" applyAlignment="1">
      <alignment vertical="center"/>
    </xf>
    <xf numFmtId="165" fontId="15" fillId="0" borderId="23" xfId="1" applyNumberFormat="1" applyFont="1" applyFill="1" applyBorder="1" applyAlignment="1">
      <alignment vertical="center"/>
    </xf>
    <xf numFmtId="10" fontId="14" fillId="0" borderId="26" xfId="0" applyNumberFormat="1" applyFont="1" applyFill="1" applyBorder="1" applyAlignment="1">
      <alignment vertical="center"/>
    </xf>
    <xf numFmtId="10" fontId="14" fillId="0" borderId="27" xfId="0" applyNumberFormat="1" applyFont="1" applyFill="1" applyBorder="1" applyAlignment="1">
      <alignment vertical="center"/>
    </xf>
    <xf numFmtId="10" fontId="14" fillId="0" borderId="28" xfId="0" applyNumberFormat="1" applyFont="1" applyFill="1" applyBorder="1" applyAlignment="1">
      <alignment vertical="center"/>
    </xf>
    <xf numFmtId="165" fontId="14" fillId="0" borderId="17" xfId="0" applyNumberFormat="1" applyFont="1" applyFill="1" applyBorder="1" applyAlignment="1">
      <alignment vertical="center"/>
    </xf>
    <xf numFmtId="165" fontId="15" fillId="0" borderId="6" xfId="1" applyNumberFormat="1" applyFont="1" applyFill="1" applyBorder="1" applyAlignment="1">
      <alignment vertical="center"/>
    </xf>
    <xf numFmtId="10" fontId="14" fillId="0" borderId="4" xfId="0" applyNumberFormat="1" applyFont="1" applyFill="1" applyBorder="1" applyAlignment="1">
      <alignment vertical="center"/>
    </xf>
    <xf numFmtId="10" fontId="14" fillId="0" borderId="1" xfId="0" applyNumberFormat="1" applyFont="1" applyFill="1" applyBorder="1" applyAlignment="1">
      <alignment vertical="center"/>
    </xf>
    <xf numFmtId="10" fontId="14" fillId="0" borderId="29" xfId="0" applyNumberFormat="1" applyFont="1" applyFill="1" applyBorder="1" applyAlignment="1">
      <alignment vertical="center"/>
    </xf>
    <xf numFmtId="165" fontId="14" fillId="0" borderId="22" xfId="0" applyNumberFormat="1" applyFont="1" applyFill="1" applyBorder="1" applyAlignment="1">
      <alignment vertical="center"/>
    </xf>
    <xf numFmtId="165" fontId="15" fillId="0" borderId="1" xfId="1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1" fillId="6" borderId="1" xfId="0" applyNumberFormat="1" applyFont="1" applyFill="1" applyBorder="1" applyAlignment="1">
      <alignment vertical="center"/>
    </xf>
    <xf numFmtId="0" fontId="11" fillId="6" borderId="2" xfId="0" applyNumberFormat="1" applyFont="1" applyFill="1" applyBorder="1" applyAlignment="1">
      <alignment vertical="center"/>
    </xf>
    <xf numFmtId="0" fontId="11" fillId="6" borderId="5" xfId="0" applyNumberFormat="1" applyFont="1" applyFill="1" applyBorder="1" applyAlignment="1">
      <alignment vertical="center"/>
    </xf>
    <xf numFmtId="7" fontId="9" fillId="0" borderId="0" xfId="0" applyNumberFormat="1" applyFont="1" applyFill="1" applyBorder="1" applyAlignment="1">
      <alignment vertical="center"/>
    </xf>
    <xf numFmtId="14" fontId="11" fillId="5" borderId="1" xfId="0" applyNumberFormat="1" applyFont="1" applyFill="1" applyBorder="1" applyAlignment="1">
      <alignment horizontal="left" vertical="center"/>
    </xf>
    <xf numFmtId="14" fontId="11" fillId="5" borderId="6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12" fillId="0" borderId="0" xfId="1" applyNumberFormat="1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vertical="center"/>
    </xf>
    <xf numFmtId="165" fontId="12" fillId="4" borderId="2" xfId="1" applyNumberFormat="1" applyFont="1" applyFill="1" applyBorder="1" applyAlignment="1">
      <alignment vertical="center"/>
    </xf>
    <xf numFmtId="165" fontId="12" fillId="4" borderId="6" xfId="1" applyNumberFormat="1" applyFont="1" applyFill="1" applyBorder="1" applyAlignment="1">
      <alignment vertical="center"/>
    </xf>
    <xf numFmtId="165" fontId="12" fillId="4" borderId="1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167" fontId="12" fillId="4" borderId="1" xfId="1" applyNumberFormat="1" applyFont="1" applyFill="1" applyBorder="1" applyAlignment="1">
      <alignment vertical="center"/>
    </xf>
    <xf numFmtId="0" fontId="12" fillId="0" borderId="1" xfId="1" applyNumberFormat="1" applyFont="1" applyFill="1" applyBorder="1" applyAlignment="1">
      <alignment vertical="center"/>
    </xf>
    <xf numFmtId="165" fontId="9" fillId="0" borderId="11" xfId="0" applyNumberFormat="1" applyFont="1" applyFill="1" applyBorder="1" applyAlignment="1">
      <alignment vertical="center"/>
    </xf>
    <xf numFmtId="165" fontId="9" fillId="0" borderId="14" xfId="0" applyNumberFormat="1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167" fontId="12" fillId="7" borderId="1" xfId="1" applyNumberFormat="1" applyFont="1" applyFill="1" applyBorder="1" applyAlignment="1">
      <alignment vertical="center"/>
    </xf>
    <xf numFmtId="10" fontId="9" fillId="3" borderId="18" xfId="0" applyNumberFormat="1" applyFont="1" applyFill="1" applyBorder="1" applyAlignment="1">
      <alignment vertical="center"/>
    </xf>
    <xf numFmtId="10" fontId="9" fillId="3" borderId="16" xfId="0" applyNumberFormat="1" applyFont="1" applyFill="1" applyBorder="1" applyAlignment="1">
      <alignment vertical="center"/>
    </xf>
    <xf numFmtId="10" fontId="9" fillId="3" borderId="8" xfId="0" applyNumberFormat="1" applyFont="1" applyFill="1" applyBorder="1" applyAlignment="1">
      <alignment vertical="center"/>
    </xf>
    <xf numFmtId="10" fontId="12" fillId="3" borderId="1" xfId="1" applyNumberFormat="1" applyFont="1" applyFill="1" applyBorder="1" applyAlignment="1">
      <alignment horizontal="right" vertical="center"/>
    </xf>
    <xf numFmtId="10" fontId="12" fillId="3" borderId="0" xfId="1" applyNumberFormat="1" applyFont="1" applyFill="1" applyBorder="1" applyAlignment="1">
      <alignment horizontal="right" vertical="center"/>
    </xf>
    <xf numFmtId="165" fontId="12" fillId="0" borderId="10" xfId="1" applyNumberFormat="1" applyFont="1" applyFill="1" applyBorder="1" applyAlignment="1">
      <alignment vertical="center"/>
    </xf>
    <xf numFmtId="165" fontId="9" fillId="0" borderId="10" xfId="0" applyNumberFormat="1" applyFont="1" applyFill="1" applyBorder="1" applyAlignment="1">
      <alignment vertical="center"/>
    </xf>
    <xf numFmtId="0" fontId="9" fillId="0" borderId="10" xfId="0" applyNumberFormat="1" applyFont="1" applyFill="1" applyBorder="1" applyAlignment="1">
      <alignment vertical="center"/>
    </xf>
    <xf numFmtId="10" fontId="9" fillId="3" borderId="13" xfId="0" applyNumberFormat="1" applyFont="1" applyFill="1" applyBorder="1" applyAlignment="1">
      <alignment vertical="center"/>
    </xf>
    <xf numFmtId="165" fontId="9" fillId="0" borderId="12" xfId="0" applyNumberFormat="1" applyFont="1" applyFill="1" applyBorder="1" applyAlignment="1">
      <alignment vertical="center"/>
    </xf>
    <xf numFmtId="14" fontId="11" fillId="5" borderId="10" xfId="0" applyNumberFormat="1" applyFont="1" applyFill="1" applyBorder="1" applyAlignment="1">
      <alignment horizontal="left" vertical="center"/>
    </xf>
    <xf numFmtId="10" fontId="9" fillId="3" borderId="21" xfId="0" applyNumberFormat="1" applyFont="1" applyFill="1" applyBorder="1" applyAlignment="1">
      <alignment vertical="center"/>
    </xf>
    <xf numFmtId="14" fontId="11" fillId="5" borderId="9" xfId="0" applyNumberFormat="1" applyFont="1" applyFill="1" applyBorder="1" applyAlignment="1">
      <alignment horizontal="left" vertical="center"/>
    </xf>
    <xf numFmtId="165" fontId="9" fillId="4" borderId="10" xfId="0" applyNumberFormat="1" applyFont="1" applyFill="1" applyBorder="1" applyAlignment="1">
      <alignment vertical="center"/>
    </xf>
    <xf numFmtId="165" fontId="9" fillId="4" borderId="11" xfId="0" applyNumberFormat="1" applyFont="1" applyFill="1" applyBorder="1" applyAlignment="1">
      <alignment vertical="center"/>
    </xf>
    <xf numFmtId="165" fontId="9" fillId="4" borderId="19" xfId="0" applyNumberFormat="1" applyFont="1" applyFill="1" applyBorder="1" applyAlignment="1">
      <alignment vertical="center"/>
    </xf>
    <xf numFmtId="165" fontId="9" fillId="0" borderId="19" xfId="0" applyNumberFormat="1" applyFont="1" applyFill="1" applyBorder="1" applyAlignment="1">
      <alignment vertical="center"/>
    </xf>
    <xf numFmtId="10" fontId="9" fillId="3" borderId="20" xfId="0" applyNumberFormat="1" applyFont="1" applyFill="1" applyBorder="1" applyAlignment="1">
      <alignment vertical="center"/>
    </xf>
    <xf numFmtId="165" fontId="3" fillId="9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</cellXfs>
  <cellStyles count="12">
    <cellStyle name="Excel Built-in Normal" xfId="1"/>
    <cellStyle name="Excel_CondFormat_1_1_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Обычный 2 2" xfId="7"/>
    <cellStyle name="Обычный 2 3" xfId="8"/>
    <cellStyle name="Обычный 2 4" xfId="9"/>
    <cellStyle name="Обычный 2 5" xfId="10"/>
    <cellStyle name="Обычный 2 6" xfId="11"/>
  </cellStyles>
  <dxfs count="69">
    <dxf>
      <fill>
        <patternFill patternType="darkUp">
          <fgColor theme="4" tint="0.79992065187536243"/>
          <bgColor theme="8" tint="0.7999816888943144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73CD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2065187536243"/>
          <bgColor theme="8" tint="0.7999816888943144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73CD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99"/>
      <color rgb="FFFF7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822628489814028E-2"/>
          <c:y val="9.1574904488290629E-2"/>
          <c:w val="0.92023687970186729"/>
          <c:h val="0.7092058087333678"/>
        </c:manualLayout>
      </c:layout>
      <c:lineChart>
        <c:grouping val="standard"/>
        <c:varyColors val="0"/>
        <c:ser>
          <c:idx val="0"/>
          <c:order val="0"/>
          <c:tx>
            <c:v>План</c:v>
          </c:tx>
          <c:spPr>
            <a:ln w="37800">
              <a:solidFill>
                <a:srgbClr val="4A7EBB"/>
              </a:solidFill>
            </a:ln>
          </c:spPr>
          <c:val>
            <c:numRef>
              <c:f>(январь!$F$4:$H$4,январь!$B$11:$H$11,январь!$B$18:$H$18,январь!$B$25:$H$25,январь!$B$32:$G$32)</c:f>
              <c:numCache>
                <c:formatCode>#,##0.00"р."</c:formatCode>
                <c:ptCount val="3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Факт</c:v>
          </c:tx>
          <c:spPr>
            <a:ln w="37800">
              <a:solidFill>
                <a:srgbClr val="BE4B48"/>
              </a:solidFill>
            </a:ln>
          </c:spPr>
          <c:val>
            <c:numRef>
              <c:f>(январь!$F$5:$H$5,январь!$B$12:$H$12,январь!$B$19:$H$19,январь!$B$26:$H$26,январь!$B$33:$G$33)</c:f>
              <c:numCache>
                <c:formatCode>#,##0.00"р."</c:formatCode>
                <c:ptCount val="30"/>
                <c:pt idx="0">
                  <c:v>20000</c:v>
                </c:pt>
                <c:pt idx="1">
                  <c:v>20000</c:v>
                </c:pt>
                <c:pt idx="2">
                  <c:v>10000</c:v>
                </c:pt>
                <c:pt idx="3">
                  <c:v>20000</c:v>
                </c:pt>
                <c:pt idx="4">
                  <c:v>20000</c:v>
                </c:pt>
                <c:pt idx="5">
                  <c:v>10000</c:v>
                </c:pt>
                <c:pt idx="6">
                  <c:v>20000</c:v>
                </c:pt>
                <c:pt idx="7">
                  <c:v>10000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27968"/>
        <c:axId val="235070016"/>
      </c:lineChart>
      <c:catAx>
        <c:axId val="228627968"/>
        <c:scaling>
          <c:orientation val="minMax"/>
        </c:scaling>
        <c:delete val="0"/>
        <c:axPos val="b"/>
        <c:minorGridlines/>
        <c:numFmt formatCode="General" sourceLinked="1"/>
        <c:majorTickMark val="none"/>
        <c:minorTickMark val="none"/>
        <c:tickLblPos val="nextTo"/>
        <c:spPr>
          <a:ln w="12600">
            <a:solidFill>
              <a:srgbClr val="878787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35070016"/>
        <c:crosses val="autoZero"/>
        <c:auto val="1"/>
        <c:lblAlgn val="ctr"/>
        <c:lblOffset val="100"/>
        <c:noMultiLvlLbl val="0"/>
      </c:catAx>
      <c:valAx>
        <c:axId val="235070016"/>
        <c:scaling>
          <c:orientation val="minMax"/>
        </c:scaling>
        <c:delete val="0"/>
        <c:axPos val="l"/>
        <c:majorGridlines>
          <c:spPr>
            <a:ln w="12600">
              <a:solidFill>
                <a:srgbClr val="878787"/>
              </a:solidFill>
            </a:ln>
          </c:spPr>
        </c:majorGridlines>
        <c:numFmt formatCode="#,##0.00&quot;р.&quot;" sourceLinked="1"/>
        <c:majorTickMark val="none"/>
        <c:minorTickMark val="none"/>
        <c:tickLblPos val="nextTo"/>
        <c:spPr>
          <a:ln w="12600">
            <a:solidFill>
              <a:srgbClr val="878787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22862796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1.3802568889832518E-2"/>
          <c:y val="0.8213573303337086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spPr>
    <a:ln w="126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37</xdr:row>
      <xdr:rowOff>23812</xdr:rowOff>
    </xdr:from>
    <xdr:to>
      <xdr:col>12</xdr:col>
      <xdr:colOff>34852</xdr:colOff>
      <xdr:row>47</xdr:row>
      <xdr:rowOff>74347</xdr:rowOff>
    </xdr:to>
    <xdr:graphicFrame macro="">
      <xdr:nvGraphicFramePr>
        <xdr:cNvPr id="319184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FF00"/>
  </sheetPr>
  <dimension ref="A1:IV55"/>
  <sheetViews>
    <sheetView tabSelected="1" zoomScale="85" zoomScaleNormal="85" workbookViewId="0">
      <selection activeCell="R6" sqref="R6"/>
    </sheetView>
  </sheetViews>
  <sheetFormatPr defaultColWidth="0" defaultRowHeight="13.5" customHeight="1" x14ac:dyDescent="0.2"/>
  <cols>
    <col min="1" max="1" width="2.5" style="61" customWidth="1"/>
    <col min="2" max="8" width="12.5" style="61" customWidth="1"/>
    <col min="9" max="9" width="2.5" style="61" customWidth="1"/>
    <col min="10" max="10" width="10.625" style="61" customWidth="1"/>
    <col min="11" max="11" width="2.125" style="61" bestFit="1" customWidth="1"/>
    <col min="12" max="12" width="2.5" style="61" customWidth="1"/>
    <col min="13" max="14" width="5" style="61" bestFit="1" customWidth="1"/>
    <col min="15" max="15" width="4.875" style="61" bestFit="1" customWidth="1"/>
    <col min="16" max="16" width="8.375" style="61" bestFit="1" customWidth="1"/>
    <col min="17" max="18" width="9.25" style="61" bestFit="1" customWidth="1"/>
    <col min="19" max="19" width="8.125" style="61" bestFit="1" customWidth="1"/>
    <col min="20" max="20" width="10.625" style="61" bestFit="1" customWidth="1"/>
    <col min="21" max="21" width="9.25" style="61" bestFit="1" customWidth="1"/>
    <col min="22" max="22" width="5.375" style="61" bestFit="1" customWidth="1"/>
    <col min="23" max="23" width="9.25" style="61" bestFit="1" customWidth="1"/>
    <col min="24" max="25" width="10.75" style="61" customWidth="1"/>
    <col min="26" max="26" width="9.25" style="61" bestFit="1" customWidth="1"/>
    <col min="27" max="27" width="5.25" style="61" bestFit="1" customWidth="1"/>
    <col min="28" max="253" width="10.75" style="61" hidden="1" customWidth="1"/>
    <col min="254" max="254" width="3.75" style="61" hidden="1" customWidth="1"/>
    <col min="255" max="255" width="6.125" style="61" hidden="1" customWidth="1"/>
    <col min="256" max="256" width="7.625" style="61" hidden="1" customWidth="1"/>
    <col min="257" max="16384" width="0" style="61" hidden="1"/>
  </cols>
  <sheetData>
    <row r="1" spans="1:26" ht="15" customHeight="1" x14ac:dyDescent="0.2">
      <c r="B1" s="62" t="s">
        <v>6</v>
      </c>
      <c r="C1" s="62" t="s">
        <v>7</v>
      </c>
      <c r="D1" s="62" t="s">
        <v>8</v>
      </c>
      <c r="E1" s="62" t="s">
        <v>1</v>
      </c>
      <c r="F1" s="63" t="s">
        <v>2</v>
      </c>
      <c r="G1" s="64" t="s">
        <v>3</v>
      </c>
      <c r="H1" s="62" t="s">
        <v>4</v>
      </c>
    </row>
    <row r="2" spans="1:26" ht="13.5" customHeight="1" x14ac:dyDescent="0.2">
      <c r="O2" s="65"/>
    </row>
    <row r="3" spans="1:26" s="68" customFormat="1" ht="13.5" customHeight="1" x14ac:dyDescent="0.2">
      <c r="A3" s="61"/>
      <c r="B3" s="61"/>
      <c r="C3" s="61"/>
      <c r="D3" s="61"/>
      <c r="E3" s="61"/>
      <c r="F3" s="66">
        <v>42006</v>
      </c>
      <c r="G3" s="67">
        <v>42007</v>
      </c>
      <c r="H3" s="66">
        <v>42008</v>
      </c>
      <c r="J3" s="69"/>
      <c r="K3" s="69"/>
      <c r="M3" s="61"/>
      <c r="N3" s="61"/>
      <c r="P3" s="61"/>
      <c r="Q3" s="61"/>
      <c r="R3" s="61"/>
      <c r="S3" s="61"/>
      <c r="T3" s="61"/>
      <c r="U3" s="61"/>
      <c r="V3" s="61"/>
      <c r="W3" s="61"/>
      <c r="Y3" s="88" t="s">
        <v>0</v>
      </c>
      <c r="Z3" s="86">
        <v>10000</v>
      </c>
    </row>
    <row r="4" spans="1:26" ht="13.5" customHeight="1" x14ac:dyDescent="0.2">
      <c r="B4" s="70"/>
      <c r="F4" s="71">
        <f ca="1">IF(F3&lt;=TODAY(),$Z$3,"")</f>
        <v>10000</v>
      </c>
      <c r="G4" s="72">
        <f ca="1">IF(G3&lt;=TODAY(),$Z$4,"")</f>
        <v>10000</v>
      </c>
      <c r="H4" s="73">
        <f ca="1">IF(H3&lt;=TODAY(),$Z$4,"")</f>
        <v>10000</v>
      </c>
      <c r="I4" s="74"/>
      <c r="J4" s="75">
        <f ca="1">SUM(B4:H4)</f>
        <v>30000</v>
      </c>
      <c r="K4" s="76" t="s">
        <v>20</v>
      </c>
      <c r="M4" s="36" t="s">
        <v>12</v>
      </c>
      <c r="N4" s="2" t="s">
        <v>18</v>
      </c>
      <c r="O4" s="2" t="s">
        <v>17</v>
      </c>
      <c r="P4" s="36" t="s">
        <v>13</v>
      </c>
      <c r="Q4" s="36" t="s">
        <v>15</v>
      </c>
      <c r="R4" s="36" t="s">
        <v>19</v>
      </c>
      <c r="S4" s="36" t="s">
        <v>23</v>
      </c>
      <c r="T4" s="37" t="s">
        <v>14</v>
      </c>
      <c r="Y4" s="88" t="s">
        <v>5</v>
      </c>
      <c r="Z4" s="86">
        <v>10000</v>
      </c>
    </row>
    <row r="5" spans="1:26" ht="13.5" customHeight="1" x14ac:dyDescent="0.2">
      <c r="F5" s="77">
        <v>20000</v>
      </c>
      <c r="G5" s="78">
        <v>20000</v>
      </c>
      <c r="H5" s="79">
        <v>10000</v>
      </c>
      <c r="I5" s="74"/>
      <c r="J5" s="80">
        <f>SUM(B5:H5)</f>
        <v>50000</v>
      </c>
      <c r="K5" s="76" t="s">
        <v>21</v>
      </c>
      <c r="M5" s="38" t="s">
        <v>10</v>
      </c>
      <c r="N5" s="39">
        <f ca="1">COUNTIF(B$3:H$36,M5)</f>
        <v>2</v>
      </c>
      <c r="O5" s="40">
        <f ca="1">SUMPRODUCT((B$3:H$32&lt;=TODAY())*(B$7:H$36=M5)*ISNUMBER(B$3:H$32))</f>
        <v>2</v>
      </c>
      <c r="P5" s="41">
        <f ca="1">O5*300</f>
        <v>600</v>
      </c>
      <c r="Q5" s="41">
        <f ca="1">SUMPRODUCT(((B$7:H$35=M5)+(B$8:H$36=M5))*ISNUMBER(B$3:H$31)*TEXT(B$5:H$33,"0;\0;0;\0")/TEXT(ISTEXT(B$7:H$35)+ISTEXT(B$8:H$36),"0;0;1"))/5</f>
        <v>4000.2</v>
      </c>
      <c r="R5" s="41">
        <f ca="1">SUMPRODUCT(((B$7:H$35=M5)+(B$8:H$36=M5))*(K$5:K$33&lt;&gt;"%")*ISNUMBER(B$3:H$31)*TEXT(B$5:H$33,"0;\0;0;\0")/TEXT(ISTEXT(B$7:H$35)+ISTEXT(B$8:H$36),"0;0;1"))</f>
        <v>20000</v>
      </c>
      <c r="S5" s="41">
        <v>0</v>
      </c>
      <c r="T5" s="42">
        <f ca="1">SUM(P5:Q5)</f>
        <v>4600.2</v>
      </c>
    </row>
    <row r="6" spans="1:26" ht="13.5" customHeight="1" thickBot="1" x14ac:dyDescent="0.25">
      <c r="F6" s="81">
        <f ca="1">IF(F5&gt;="","",F5/F4-1)</f>
        <v>1</v>
      </c>
      <c r="G6" s="82">
        <f ca="1">IF(G5&gt;="","",G5/G4-1)</f>
        <v>1</v>
      </c>
      <c r="H6" s="83">
        <f ca="1">IF(H5&gt;="","",H5/H4-1)</f>
        <v>0</v>
      </c>
      <c r="I6" s="74"/>
      <c r="J6" s="84">
        <f ca="1">IF(J4&lt;&gt;0,J5/J4-1,"нет данных")</f>
        <v>0.66666666666666674</v>
      </c>
      <c r="K6" s="76" t="s">
        <v>22</v>
      </c>
      <c r="M6" s="38" t="s">
        <v>16</v>
      </c>
      <c r="N6" s="39">
        <f ca="1">COUNTIF(B$3:H$36,M6)</f>
        <v>4</v>
      </c>
      <c r="O6" s="40">
        <f ca="1">SUMPRODUCT((B$3:H$32&lt;=TODAY())*(B$7:H$36=M6)*ISNUMBER(B$3:H$32))</f>
        <v>4</v>
      </c>
      <c r="P6" s="41">
        <f ca="1">O6*300</f>
        <v>1200</v>
      </c>
      <c r="Q6" s="41">
        <f ca="1">SUMPRODUCT(((B$7:H$35=M6)+(B$8:H$36=M6))*ISNUMBER(B$3:H$31)*TEXT(B$5:H$33,"0;\0;0;\0")/TEXT(ISTEXT(B$7:H$35)+ISTEXT(B$8:H$36),"0;0;1"))/5</f>
        <v>7000.2</v>
      </c>
      <c r="R6" s="41">
        <f t="shared" ref="R6:R8" ca="1" si="0">SUMPRODUCT(((B$7:H$35=M6)+(B$8:H$36=M6))*(K$5:K$33&lt;&gt;"%")*ISNUMBER(B$3:H$31)*TEXT(B$5:H$33,"0;\0;0;\0")/TEXT(ISTEXT(B$7:H$35)+ISTEXT(B$8:H$36),"0;0;1"))</f>
        <v>35000</v>
      </c>
      <c r="S6" s="41">
        <v>0</v>
      </c>
      <c r="T6" s="42">
        <f ca="1">SUM(P6:Q6)</f>
        <v>8200.2000000000007</v>
      </c>
    </row>
    <row r="7" spans="1:26" ht="13.5" customHeight="1" x14ac:dyDescent="0.2">
      <c r="F7" s="50" t="s">
        <v>16</v>
      </c>
      <c r="G7" s="44" t="s">
        <v>10</v>
      </c>
      <c r="H7" s="59"/>
      <c r="I7" s="74"/>
      <c r="J7" s="85"/>
      <c r="K7" s="74"/>
      <c r="M7" s="38" t="s">
        <v>11</v>
      </c>
      <c r="N7" s="39">
        <f ca="1">COUNTIF(B$3:H$36,M7)</f>
        <v>3</v>
      </c>
      <c r="O7" s="40">
        <f ca="1">SUMPRODUCT((B$3:H$32&lt;=TODAY())*(B$7:H$36=M7)*ISNUMBER(B$3:H$32))</f>
        <v>3</v>
      </c>
      <c r="P7" s="41">
        <f ca="1">O7*300</f>
        <v>900</v>
      </c>
      <c r="Q7" s="41">
        <f ca="1">SUMPRODUCT(((B$7:H$35=M7)+(B$8:H$36=M7))*ISNUMBER(B$3:H$31)*TEXT(B$5:H$33,"0;\0;0;\0")/TEXT(ISTEXT(B$7:H$35)+ISTEXT(B$8:H$36),"0;0;1"))/5</f>
        <v>5000</v>
      </c>
      <c r="R7" s="41">
        <f t="shared" ca="1" si="0"/>
        <v>25000</v>
      </c>
      <c r="S7" s="41">
        <v>0</v>
      </c>
      <c r="T7" s="42">
        <f ca="1">SUM(P7:Q7)</f>
        <v>5900</v>
      </c>
    </row>
    <row r="8" spans="1:26" ht="13.5" customHeight="1" x14ac:dyDescent="0.2">
      <c r="F8" s="58" t="s">
        <v>10</v>
      </c>
      <c r="G8" s="55" t="s">
        <v>16</v>
      </c>
      <c r="H8" s="41" t="s">
        <v>16</v>
      </c>
      <c r="I8" s="74"/>
      <c r="J8" s="85"/>
      <c r="K8" s="74"/>
      <c r="M8" s="45" t="s">
        <v>9</v>
      </c>
      <c r="N8" s="39">
        <f ca="1">COUNTIF(B$3:H$36,M8)</f>
        <v>3</v>
      </c>
      <c r="O8" s="40">
        <f ca="1">SUMPRODUCT((B$3:H$32&lt;=TODAY())*(B$7:H$36=M8)*ISNUMBER(B$3:H$32))</f>
        <v>3</v>
      </c>
      <c r="P8" s="41">
        <f ca="1">O8*300</f>
        <v>900</v>
      </c>
      <c r="Q8" s="41">
        <f ca="1">SUMPRODUCT(((B$7:H$35=M8)+(B$8:H$36=M8))*ISNUMBER(B$3:H$31)*TEXT(B$5:H$33,"0;\0;0;\0")/TEXT(ISTEXT(B$7:H$35)+ISTEXT(B$8:H$36),"0;0;1"))/5</f>
        <v>10000.4</v>
      </c>
      <c r="R8" s="41">
        <f t="shared" ca="1" si="0"/>
        <v>50000</v>
      </c>
      <c r="S8" s="41">
        <v>0</v>
      </c>
      <c r="T8" s="42">
        <f ca="1">SUM(P8:Q8)</f>
        <v>10900.4</v>
      </c>
    </row>
    <row r="9" spans="1:26" ht="13.5" customHeight="1" x14ac:dyDescent="0.2">
      <c r="J9" s="74"/>
      <c r="K9" s="74"/>
    </row>
    <row r="10" spans="1:26" ht="13.5" customHeight="1" x14ac:dyDescent="0.2">
      <c r="B10" s="66">
        <v>42009</v>
      </c>
      <c r="C10" s="66">
        <v>42010</v>
      </c>
      <c r="D10" s="66">
        <v>42011</v>
      </c>
      <c r="E10" s="66">
        <v>42012</v>
      </c>
      <c r="F10" s="66">
        <v>42013</v>
      </c>
      <c r="G10" s="67">
        <v>42014</v>
      </c>
      <c r="H10" s="66">
        <v>42015</v>
      </c>
      <c r="I10" s="68"/>
      <c r="J10" s="74"/>
      <c r="K10" s="74"/>
    </row>
    <row r="11" spans="1:26" ht="13.5" customHeight="1" x14ac:dyDescent="0.2">
      <c r="B11" s="71">
        <f ca="1">IF(B10&lt;=TODAY(),$Z$3,"")</f>
        <v>10000</v>
      </c>
      <c r="C11" s="72">
        <f ca="1">IF(C10&lt;=TODAY(),$Z$4,"")</f>
        <v>10000</v>
      </c>
      <c r="D11" s="73">
        <f ca="1">IF(D10&lt;=TODAY(),$Z$4,"")</f>
        <v>10000</v>
      </c>
      <c r="E11" s="72">
        <f ca="1">IF(E10&lt;=TODAY(),$Z$4,"")</f>
        <v>10000</v>
      </c>
      <c r="F11" s="73">
        <f ca="1">IF(F10&lt;=TODAY(),$Z$4,"")</f>
        <v>10000</v>
      </c>
      <c r="G11" s="72"/>
      <c r="H11" s="73"/>
      <c r="J11" s="75">
        <f ca="1">SUM(B11:H11)</f>
        <v>50000</v>
      </c>
      <c r="K11" s="76" t="s">
        <v>20</v>
      </c>
    </row>
    <row r="12" spans="1:26" ht="13.5" customHeight="1" x14ac:dyDescent="0.2">
      <c r="B12" s="77">
        <v>20000</v>
      </c>
      <c r="C12" s="78">
        <v>20000</v>
      </c>
      <c r="D12" s="79">
        <v>10000</v>
      </c>
      <c r="E12" s="78">
        <v>20000</v>
      </c>
      <c r="F12" s="79">
        <v>10000</v>
      </c>
      <c r="G12" s="78"/>
      <c r="H12" s="79"/>
      <c r="J12" s="80">
        <f>SUM(B12:H12)</f>
        <v>80000</v>
      </c>
      <c r="K12" s="76" t="s">
        <v>21</v>
      </c>
    </row>
    <row r="13" spans="1:26" ht="13.5" customHeight="1" thickBot="1" x14ac:dyDescent="0.25">
      <c r="B13" s="81">
        <f ca="1">IF(B12&gt;="","",B12/B11-1)</f>
        <v>1</v>
      </c>
      <c r="C13" s="82">
        <f ca="1">IF(C12&gt;="","",C12/C11-1)</f>
        <v>1</v>
      </c>
      <c r="D13" s="83">
        <f ca="1">IF(D12&gt;="","",D12/D11-1)</f>
        <v>0</v>
      </c>
      <c r="E13" s="82">
        <f ca="1">IF(E12&gt;="","",E12/E11-1)</f>
        <v>1</v>
      </c>
      <c r="F13" s="83">
        <f ca="1">IF(F12&gt;="","",F12/F11-1)</f>
        <v>0</v>
      </c>
      <c r="G13" s="82" t="str">
        <f t="shared" ref="G13:H13" si="1">IF(G12&gt;="","",G12/G11-1)</f>
        <v/>
      </c>
      <c r="H13" s="83" t="str">
        <f t="shared" si="1"/>
        <v/>
      </c>
      <c r="J13" s="84">
        <f ca="1">IF(J11&lt;&gt;0,J12/J11-1,"нет данных")</f>
        <v>0.60000000000000009</v>
      </c>
      <c r="K13" s="76" t="s">
        <v>22</v>
      </c>
    </row>
    <row r="14" spans="1:26" ht="13.5" customHeight="1" x14ac:dyDescent="0.2">
      <c r="B14" s="47" t="s">
        <v>9</v>
      </c>
      <c r="C14" s="47"/>
      <c r="D14" s="47" t="s">
        <v>11</v>
      </c>
      <c r="E14" s="47" t="s">
        <v>11</v>
      </c>
      <c r="F14" s="47" t="s">
        <v>16</v>
      </c>
      <c r="G14" s="49"/>
      <c r="H14" s="59"/>
      <c r="J14" s="85"/>
      <c r="K14" s="74"/>
    </row>
    <row r="15" spans="1:26" ht="13.5" customHeight="1" x14ac:dyDescent="0.2">
      <c r="B15" s="51"/>
      <c r="C15" s="52" t="s">
        <v>9</v>
      </c>
      <c r="D15" s="41"/>
      <c r="E15" s="52" t="s">
        <v>9</v>
      </c>
      <c r="F15" s="41" t="s">
        <v>11</v>
      </c>
      <c r="G15" s="54"/>
      <c r="H15" s="60"/>
      <c r="J15" s="85"/>
      <c r="K15" s="74"/>
    </row>
    <row r="16" spans="1:26" ht="13.5" customHeight="1" x14ac:dyDescent="0.2">
      <c r="J16" s="74"/>
      <c r="K16" s="74"/>
    </row>
    <row r="17" spans="2:11" ht="13.5" customHeight="1" x14ac:dyDescent="0.2">
      <c r="B17" s="66">
        <v>42016</v>
      </c>
      <c r="C17" s="66">
        <v>42017</v>
      </c>
      <c r="D17" s="66">
        <v>42018</v>
      </c>
      <c r="E17" s="66">
        <v>42019</v>
      </c>
      <c r="F17" s="66">
        <v>42020</v>
      </c>
      <c r="G17" s="67">
        <v>42021</v>
      </c>
      <c r="H17" s="66">
        <v>42022</v>
      </c>
      <c r="I17" s="68"/>
      <c r="J17" s="74"/>
      <c r="K17" s="74"/>
    </row>
    <row r="18" spans="2:11" ht="13.5" customHeight="1" x14ac:dyDescent="0.2">
      <c r="B18" s="73"/>
      <c r="C18" s="73"/>
      <c r="D18" s="73"/>
      <c r="E18" s="73"/>
      <c r="F18" s="71"/>
      <c r="G18" s="72"/>
      <c r="H18" s="73"/>
      <c r="J18" s="75">
        <f>SUM(B18:H18)</f>
        <v>0</v>
      </c>
      <c r="K18" s="76" t="s">
        <v>20</v>
      </c>
    </row>
    <row r="19" spans="2:11" ht="13.5" customHeight="1" x14ac:dyDescent="0.2">
      <c r="B19" s="87"/>
      <c r="C19" s="87"/>
      <c r="D19" s="87"/>
      <c r="E19" s="90"/>
      <c r="F19" s="77"/>
      <c r="G19" s="78"/>
      <c r="H19" s="79"/>
      <c r="J19" s="80">
        <f>SUM(B19:H19)</f>
        <v>0</v>
      </c>
      <c r="K19" s="76" t="s">
        <v>21</v>
      </c>
    </row>
    <row r="20" spans="2:11" ht="13.5" customHeight="1" thickBot="1" x14ac:dyDescent="0.25">
      <c r="B20" s="89" t="str">
        <f t="shared" ref="B20:H20" si="2">IF(B19&gt;="","",B19/B18-1)</f>
        <v/>
      </c>
      <c r="C20" s="89" t="str">
        <f t="shared" si="2"/>
        <v/>
      </c>
      <c r="D20" s="89" t="str">
        <f t="shared" si="2"/>
        <v/>
      </c>
      <c r="E20" s="89" t="str">
        <f t="shared" si="2"/>
        <v/>
      </c>
      <c r="F20" s="81" t="str">
        <f t="shared" si="2"/>
        <v/>
      </c>
      <c r="G20" s="82" t="str">
        <f t="shared" si="2"/>
        <v/>
      </c>
      <c r="H20" s="83" t="str">
        <f t="shared" si="2"/>
        <v/>
      </c>
      <c r="J20" s="84" t="str">
        <f>IF(J18&lt;&gt;0,J19/J18-1,"нет данных")</f>
        <v>нет данных</v>
      </c>
      <c r="K20" s="76" t="s">
        <v>22</v>
      </c>
    </row>
    <row r="21" spans="2:11" ht="13.5" customHeight="1" x14ac:dyDescent="0.2">
      <c r="B21" s="47"/>
      <c r="C21" s="47"/>
      <c r="D21" s="47"/>
      <c r="E21" s="47"/>
      <c r="F21" s="48"/>
      <c r="G21" s="43"/>
      <c r="H21" s="47"/>
      <c r="J21" s="85"/>
      <c r="K21" s="74"/>
    </row>
    <row r="22" spans="2:11" ht="13.5" customHeight="1" x14ac:dyDescent="0.2">
      <c r="B22" s="51"/>
      <c r="C22" s="52"/>
      <c r="D22" s="52"/>
      <c r="E22" s="52"/>
      <c r="F22" s="51"/>
      <c r="G22" s="52"/>
      <c r="H22" s="52"/>
      <c r="J22" s="85"/>
      <c r="K22" s="74"/>
    </row>
    <row r="23" spans="2:11" ht="13.5" customHeight="1" x14ac:dyDescent="0.2">
      <c r="J23" s="74"/>
      <c r="K23" s="74"/>
    </row>
    <row r="24" spans="2:11" ht="13.5" customHeight="1" x14ac:dyDescent="0.2">
      <c r="B24" s="91">
        <v>42023</v>
      </c>
      <c r="C24" s="91">
        <v>42024</v>
      </c>
      <c r="D24" s="91">
        <v>42025</v>
      </c>
      <c r="E24" s="91">
        <v>42026</v>
      </c>
      <c r="F24" s="91">
        <v>42027</v>
      </c>
      <c r="G24" s="67">
        <v>42028</v>
      </c>
      <c r="H24" s="91">
        <v>42029</v>
      </c>
      <c r="I24" s="68"/>
      <c r="J24" s="74"/>
      <c r="K24" s="74"/>
    </row>
    <row r="25" spans="2:11" ht="13.5" customHeight="1" x14ac:dyDescent="0.2">
      <c r="B25" s="73"/>
      <c r="C25" s="73"/>
      <c r="D25" s="73"/>
      <c r="E25" s="73"/>
      <c r="F25" s="71"/>
      <c r="G25" s="72"/>
      <c r="H25" s="73"/>
      <c r="J25" s="75">
        <f>SUM(B25:H25)</f>
        <v>0</v>
      </c>
      <c r="K25" s="76" t="s">
        <v>20</v>
      </c>
    </row>
    <row r="26" spans="2:11" ht="13.5" customHeight="1" x14ac:dyDescent="0.2">
      <c r="B26" s="86"/>
      <c r="C26" s="87"/>
      <c r="D26" s="87"/>
      <c r="E26" s="87"/>
      <c r="F26" s="77"/>
      <c r="G26" s="78"/>
      <c r="H26" s="79"/>
      <c r="J26" s="80">
        <f>SUM(B26:H26)</f>
        <v>0</v>
      </c>
      <c r="K26" s="76" t="s">
        <v>21</v>
      </c>
    </row>
    <row r="27" spans="2:11" ht="13.5" customHeight="1" thickBot="1" x14ac:dyDescent="0.25">
      <c r="B27" s="89" t="str">
        <f t="shared" ref="B27:G27" si="3">IF(B26&gt;="","",B26/B25-1)</f>
        <v/>
      </c>
      <c r="C27" s="89" t="str">
        <f t="shared" si="3"/>
        <v/>
      </c>
      <c r="D27" s="89" t="str">
        <f t="shared" si="3"/>
        <v/>
      </c>
      <c r="E27" s="89" t="str">
        <f t="shared" si="3"/>
        <v/>
      </c>
      <c r="F27" s="81" t="str">
        <f t="shared" si="3"/>
        <v/>
      </c>
      <c r="G27" s="92" t="str">
        <f t="shared" si="3"/>
        <v/>
      </c>
      <c r="H27" s="83" t="str">
        <f>IF(H26&gt;="","",H26/H25-1)</f>
        <v/>
      </c>
      <c r="J27" s="84" t="str">
        <f>IF(J25&lt;&gt;0,J26/J25-1,"нет данных")</f>
        <v>нет данных</v>
      </c>
      <c r="K27" s="76" t="s">
        <v>22</v>
      </c>
    </row>
    <row r="28" spans="2:11" ht="13.5" customHeight="1" x14ac:dyDescent="0.2">
      <c r="B28" s="47"/>
      <c r="C28" s="47"/>
      <c r="D28" s="47"/>
      <c r="E28" s="47"/>
      <c r="F28" s="48"/>
      <c r="G28" s="47"/>
      <c r="H28" s="48"/>
      <c r="J28" s="85"/>
      <c r="K28" s="74"/>
    </row>
    <row r="29" spans="2:11" ht="13.5" customHeight="1" x14ac:dyDescent="0.2">
      <c r="B29" s="51"/>
      <c r="C29" s="52"/>
      <c r="D29" s="52"/>
      <c r="E29" s="52"/>
      <c r="F29" s="53"/>
      <c r="G29" s="54"/>
      <c r="H29" s="41"/>
      <c r="J29" s="85"/>
      <c r="K29" s="74"/>
    </row>
    <row r="30" spans="2:11" ht="13.5" customHeight="1" x14ac:dyDescent="0.2">
      <c r="J30" s="74"/>
      <c r="K30" s="74"/>
    </row>
    <row r="31" spans="2:11" ht="13.5" customHeight="1" x14ac:dyDescent="0.2">
      <c r="B31" s="91">
        <v>42030</v>
      </c>
      <c r="C31" s="91">
        <v>42031</v>
      </c>
      <c r="D31" s="91">
        <v>42032</v>
      </c>
      <c r="E31" s="91">
        <v>42033</v>
      </c>
      <c r="F31" s="91">
        <v>42034</v>
      </c>
      <c r="G31" s="93">
        <v>42035</v>
      </c>
      <c r="H31" s="74"/>
      <c r="I31" s="74"/>
      <c r="J31" s="74"/>
      <c r="K31" s="74"/>
    </row>
    <row r="32" spans="2:11" ht="13.5" customHeight="1" x14ac:dyDescent="0.2">
      <c r="B32" s="94" t="str">
        <f t="shared" ref="B32:G32" ca="1" si="4">IF(B31&lt;=TODAY(),$Z$3,"")</f>
        <v/>
      </c>
      <c r="C32" s="94" t="str">
        <f t="shared" ca="1" si="4"/>
        <v/>
      </c>
      <c r="D32" s="94" t="str">
        <f t="shared" ca="1" si="4"/>
        <v/>
      </c>
      <c r="E32" s="94" t="str">
        <f t="shared" ca="1" si="4"/>
        <v/>
      </c>
      <c r="F32" s="95" t="str">
        <f t="shared" ca="1" si="4"/>
        <v/>
      </c>
      <c r="G32" s="96" t="str">
        <f t="shared" ca="1" si="4"/>
        <v/>
      </c>
      <c r="J32" s="75">
        <f ca="1">SUM(B32:H32)</f>
        <v>0</v>
      </c>
      <c r="K32" s="76" t="s">
        <v>20</v>
      </c>
    </row>
    <row r="33" spans="2:11" ht="13.5" customHeight="1" x14ac:dyDescent="0.2">
      <c r="B33" s="87"/>
      <c r="C33" s="87"/>
      <c r="D33" s="87"/>
      <c r="E33" s="87"/>
      <c r="F33" s="77"/>
      <c r="G33" s="97"/>
      <c r="J33" s="80">
        <f>SUM(B33:H33)</f>
        <v>0</v>
      </c>
      <c r="K33" s="76" t="s">
        <v>21</v>
      </c>
    </row>
    <row r="34" spans="2:11" ht="13.5" customHeight="1" thickBot="1" x14ac:dyDescent="0.25">
      <c r="B34" s="89" t="str">
        <f t="shared" ref="B34:G34" si="5">IF(B33&gt;="","",B33/B32-1)</f>
        <v/>
      </c>
      <c r="C34" s="89" t="str">
        <f t="shared" si="5"/>
        <v/>
      </c>
      <c r="D34" s="89" t="str">
        <f t="shared" si="5"/>
        <v/>
      </c>
      <c r="E34" s="89" t="str">
        <f t="shared" si="5"/>
        <v/>
      </c>
      <c r="F34" s="81" t="str">
        <f t="shared" si="5"/>
        <v/>
      </c>
      <c r="G34" s="98" t="str">
        <f t="shared" si="5"/>
        <v/>
      </c>
      <c r="J34" s="84" t="str">
        <f ca="1">IF(J32&lt;&gt;0,J33/J32-1,"нет данных")</f>
        <v>нет данных</v>
      </c>
      <c r="K34" s="76" t="s">
        <v>22</v>
      </c>
    </row>
    <row r="35" spans="2:11" ht="13.5" customHeight="1" x14ac:dyDescent="0.2">
      <c r="B35" s="47"/>
      <c r="C35" s="47"/>
      <c r="D35" s="47"/>
      <c r="E35" s="47"/>
      <c r="F35" s="47"/>
      <c r="G35" s="46"/>
      <c r="J35" s="85"/>
      <c r="K35" s="74"/>
    </row>
    <row r="36" spans="2:11" ht="13.5" customHeight="1" x14ac:dyDescent="0.2">
      <c r="B36" s="57"/>
      <c r="C36" s="57"/>
      <c r="D36" s="52"/>
      <c r="E36" s="57"/>
      <c r="F36" s="52"/>
      <c r="G36" s="56"/>
      <c r="J36" s="74"/>
      <c r="K36" s="74"/>
    </row>
    <row r="37" spans="2:11" ht="13.5" customHeight="1" x14ac:dyDescent="0.2">
      <c r="J37" s="74"/>
      <c r="K37" s="74"/>
    </row>
    <row r="38" spans="2:11" ht="13.5" customHeight="1" x14ac:dyDescent="0.2">
      <c r="J38" s="74"/>
      <c r="K38" s="74"/>
    </row>
    <row r="39" spans="2:11" ht="13.5" customHeight="1" x14ac:dyDescent="0.2">
      <c r="J39" s="74"/>
      <c r="K39" s="74"/>
    </row>
    <row r="40" spans="2:11" ht="13.5" customHeight="1" x14ac:dyDescent="0.2">
      <c r="J40" s="74"/>
      <c r="K40" s="74"/>
    </row>
    <row r="41" spans="2:11" ht="13.5" customHeight="1" x14ac:dyDescent="0.2">
      <c r="J41" s="74"/>
      <c r="K41" s="74"/>
    </row>
    <row r="42" spans="2:11" ht="13.5" customHeight="1" x14ac:dyDescent="0.2">
      <c r="B42" s="74"/>
    </row>
    <row r="43" spans="2:11" ht="13.5" customHeight="1" x14ac:dyDescent="0.2">
      <c r="B43" s="74"/>
    </row>
    <row r="44" spans="2:11" ht="13.5" customHeight="1" x14ac:dyDescent="0.2">
      <c r="B44" s="74"/>
    </row>
    <row r="45" spans="2:11" ht="13.5" customHeight="1" x14ac:dyDescent="0.2">
      <c r="B45" s="74"/>
    </row>
    <row r="46" spans="2:11" ht="13.5" customHeight="1" x14ac:dyDescent="0.2">
      <c r="B46" s="74"/>
    </row>
    <row r="47" spans="2:11" ht="13.5" customHeight="1" x14ac:dyDescent="0.2">
      <c r="B47" s="74"/>
    </row>
    <row r="48" spans="2:11" ht="13.5" customHeight="1" x14ac:dyDescent="0.2">
      <c r="B48" s="74"/>
    </row>
    <row r="49" spans="2:2" ht="13.5" customHeight="1" x14ac:dyDescent="0.2">
      <c r="B49" s="74"/>
    </row>
    <row r="50" spans="2:2" ht="13.5" customHeight="1" x14ac:dyDescent="0.2">
      <c r="B50" s="74"/>
    </row>
    <row r="51" spans="2:2" ht="13.5" customHeight="1" x14ac:dyDescent="0.2">
      <c r="B51" s="74"/>
    </row>
    <row r="52" spans="2:2" ht="13.5" customHeight="1" x14ac:dyDescent="0.2">
      <c r="B52" s="74"/>
    </row>
    <row r="53" spans="2:2" ht="13.5" customHeight="1" x14ac:dyDescent="0.2">
      <c r="B53" s="74"/>
    </row>
    <row r="54" spans="2:2" ht="13.5" customHeight="1" x14ac:dyDescent="0.2">
      <c r="B54" s="74"/>
    </row>
    <row r="55" spans="2:2" ht="13.5" customHeight="1" x14ac:dyDescent="0.2">
      <c r="B55" s="74"/>
    </row>
  </sheetData>
  <conditionalFormatting sqref="B5:H5 B19:H19 B26:H26 B33:H33 B12:H12">
    <cfRule type="expression" dxfId="68" priority="159" stopIfTrue="1">
      <formula>(B3&lt;=TODAY()-1)*(B3&gt;41759)*(B5&lt;VLOOKUP($S$16,$Z$4:$AA$13,2,))</formula>
    </cfRule>
    <cfRule type="notContainsBlanks" dxfId="67" priority="160" stopIfTrue="1">
      <formula>LEN(TRIM(B5))&gt;0</formula>
    </cfRule>
  </conditionalFormatting>
  <conditionalFormatting sqref="A1:XFD1048576">
    <cfRule type="containsText" dxfId="66" priority="2" stopIfTrue="1" operator="containsText" text="Лёша">
      <formula>NOT(ISERROR(SEARCH("Лёша",A1)))</formula>
    </cfRule>
    <cfRule type="containsText" dxfId="65" priority="3" stopIfTrue="1" operator="containsText" text="Боря">
      <formula>NOT(ISERROR(SEARCH("Боря",A1)))</formula>
    </cfRule>
    <cfRule type="containsText" dxfId="64" priority="4" stopIfTrue="1" operator="containsText" text="Витя">
      <formula>NOT(ISERROR(SEARCH("Витя",A1)))</formula>
    </cfRule>
    <cfRule type="containsText" dxfId="63" priority="5" stopIfTrue="1" operator="containsText" text="Галя">
      <formula>NOT(ISERROR(SEARCH("Галя",A1)))</formula>
    </cfRule>
    <cfRule type="cellIs" dxfId="62" priority="60" stopIfTrue="1" operator="lessThan">
      <formula>0</formula>
    </cfRule>
    <cfRule type="containsBlanks" dxfId="61" priority="138" stopIfTrue="1">
      <formula>LEN(TRIM(A1))=0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B1:Q104"/>
  <sheetViews>
    <sheetView zoomScale="80" zoomScaleNormal="80" workbookViewId="0">
      <selection activeCell="K3" sqref="K3:Q7"/>
    </sheetView>
  </sheetViews>
  <sheetFormatPr defaultColWidth="0" defaultRowHeight="15" zeroHeight="1" x14ac:dyDescent="0.2"/>
  <cols>
    <col min="1" max="1" width="3.75" style="10" customWidth="1"/>
    <col min="2" max="8" width="15" style="10" customWidth="1"/>
    <col min="9" max="10" width="3.75" style="10" customWidth="1"/>
    <col min="11" max="11" width="7.5" style="10" customWidth="1"/>
    <col min="12" max="12" width="5.875" style="10" bestFit="1" customWidth="1"/>
    <col min="13" max="13" width="5.875" style="10" customWidth="1"/>
    <col min="14" max="15" width="10.125" style="10" bestFit="1" customWidth="1"/>
    <col min="16" max="16" width="10.125" style="10" customWidth="1"/>
    <col min="17" max="17" width="10.125" style="10" bestFit="1" customWidth="1"/>
    <col min="18" max="18" width="10.75" style="10" bestFit="1" customWidth="1"/>
    <col min="19" max="19" width="10" style="10" bestFit="1" customWidth="1"/>
    <col min="20" max="28" width="12.5" style="10" customWidth="1"/>
    <col min="29" max="16384" width="0" style="10" hidden="1"/>
  </cols>
  <sheetData>
    <row r="1" spans="2:17" x14ac:dyDescent="0.2">
      <c r="B1" s="7" t="s">
        <v>6</v>
      </c>
      <c r="C1" s="7" t="s">
        <v>7</v>
      </c>
      <c r="D1" s="7" t="s">
        <v>8</v>
      </c>
      <c r="E1" s="7" t="s">
        <v>1</v>
      </c>
      <c r="F1" s="8" t="s">
        <v>2</v>
      </c>
      <c r="G1" s="9" t="s">
        <v>3</v>
      </c>
      <c r="H1" s="7" t="s">
        <v>4</v>
      </c>
    </row>
    <row r="2" spans="2:17" x14ac:dyDescent="0.2"/>
    <row r="3" spans="2:17" x14ac:dyDescent="0.2">
      <c r="F3" s="30">
        <v>42006</v>
      </c>
      <c r="G3" s="31">
        <v>42007</v>
      </c>
      <c r="H3" s="11">
        <v>42008</v>
      </c>
      <c r="K3" s="2" t="s">
        <v>12</v>
      </c>
      <c r="L3" s="2" t="s">
        <v>18</v>
      </c>
      <c r="M3" s="2" t="s">
        <v>17</v>
      </c>
      <c r="N3" s="2" t="s">
        <v>13</v>
      </c>
      <c r="O3" s="2" t="s">
        <v>15</v>
      </c>
      <c r="P3" s="2" t="s">
        <v>19</v>
      </c>
      <c r="Q3" s="3" t="s">
        <v>14</v>
      </c>
    </row>
    <row r="4" spans="2:17" x14ac:dyDescent="0.2">
      <c r="F4" s="22"/>
      <c r="G4" s="35"/>
      <c r="H4" s="5"/>
      <c r="K4" s="4" t="s">
        <v>10</v>
      </c>
      <c r="L4" s="29">
        <f>COUNTIF(B$3:H$26,K4)</f>
        <v>8</v>
      </c>
      <c r="M4" s="1">
        <f ca="1">SUMPRODUCT((B$3:H$23&lt;=TODAY())*((B$4:H$24=K4)+(B$5:H$25=K4))*ISNUMBER(B$3:H$23))</f>
        <v>6</v>
      </c>
      <c r="N4" s="5">
        <f ca="1">M4*500</f>
        <v>3000</v>
      </c>
      <c r="O4" s="5">
        <f>SUMPRODUCT(((B$4:H$24=K4)+(B$5:H$25=K4))*ISNUMBER(B$3:H$23)*TEXT(B$6:H$26,"0;;0;\0")/TEXT(ISTEXT(B$4:H$24)+ISTEXT(B$5:H$25),"0;;1"))/5</f>
        <v>0</v>
      </c>
      <c r="P4" s="5">
        <f t="shared" ref="P4:P6" si="0">SUMPRODUCT(((B$4:H$24=K4)+(B$5:H$25=K4))*ISNUMBER(B$3:H$23)*TEXT(B$6:H$26,"0;;0;\0")/TEXT(ISTEXT(B$4:H$24)+ISTEXT(B$5:H$25),"0;;1"))</f>
        <v>0</v>
      </c>
      <c r="Q4" s="6">
        <f ca="1">SUM(N4:O4)</f>
        <v>3000</v>
      </c>
    </row>
    <row r="5" spans="2:17" x14ac:dyDescent="0.2">
      <c r="F5" s="16" t="s">
        <v>16</v>
      </c>
      <c r="G5" s="17" t="s">
        <v>16</v>
      </c>
      <c r="H5" s="5" t="s">
        <v>16</v>
      </c>
      <c r="K5" s="4" t="s">
        <v>11</v>
      </c>
      <c r="L5" s="29">
        <f>COUNTIF(B$3:H$26,K5)</f>
        <v>0</v>
      </c>
      <c r="M5" s="1">
        <f ca="1">SUMPRODUCT((B$3:H$23&lt;=TODAY())*((B$4:H$24=K5)+(B$5:H$25=K5))*ISNUMBER(B$3:H$23))</f>
        <v>0</v>
      </c>
      <c r="N5" s="5">
        <f ca="1">M5*500</f>
        <v>0</v>
      </c>
      <c r="O5" s="5">
        <f>SUMPRODUCT(((B$4:H$24=K5)+(B$5:H$25=K5))*ISNUMBER(B$3:H$23)*TEXT(B$6:H$26,"0;;0;\0")/TEXT(ISTEXT(B$4:H$24)+ISTEXT(B$5:H$25),"0;;1"))/5</f>
        <v>0</v>
      </c>
      <c r="P5" s="5">
        <f t="shared" si="0"/>
        <v>0</v>
      </c>
      <c r="Q5" s="6">
        <f ca="1">SUM(N5:O5)</f>
        <v>0</v>
      </c>
    </row>
    <row r="6" spans="2:17" x14ac:dyDescent="0.2">
      <c r="F6" s="18">
        <f>январь!F5</f>
        <v>20000</v>
      </c>
      <c r="G6" s="19">
        <f>январь!G5</f>
        <v>20000</v>
      </c>
      <c r="H6" s="20">
        <f>январь!H5</f>
        <v>10000</v>
      </c>
      <c r="K6" s="4" t="s">
        <v>9</v>
      </c>
      <c r="L6" s="29">
        <f>COUNTIF(B$3:H$26,K6)</f>
        <v>0</v>
      </c>
      <c r="M6" s="1">
        <f ca="1">SUMPRODUCT((B$3:H$23&lt;=TODAY())*((B$4:H$24=K6)+(B$5:H$25=K6))*ISNUMBER(B$3:H$23))</f>
        <v>0</v>
      </c>
      <c r="N6" s="5">
        <f ca="1">M6*500</f>
        <v>0</v>
      </c>
      <c r="O6" s="5">
        <f>SUMPRODUCT(((B$4:H$24=K6)+(B$5:H$25=K6))*ISNUMBER(B$3:H$23)*TEXT(B$6:H$26,"0;;0;\0")/TEXT(ISTEXT(B$4:H$24)+ISTEXT(B$5:H$25),"0;;1"))/5</f>
        <v>0</v>
      </c>
      <c r="P6" s="5">
        <f t="shared" si="0"/>
        <v>0</v>
      </c>
      <c r="Q6" s="6">
        <f ca="1">SUM(N6:O6)</f>
        <v>0</v>
      </c>
    </row>
    <row r="7" spans="2:17" ht="15" customHeight="1" x14ac:dyDescent="0.2">
      <c r="H7" s="21"/>
      <c r="K7" s="21" t="s">
        <v>16</v>
      </c>
      <c r="L7" s="29">
        <f>COUNTIF(B$3:H$26,K7)</f>
        <v>22</v>
      </c>
      <c r="M7" s="1">
        <f ca="1">SUMPRODUCT((B$3:H$23&lt;=TODAY())*((B$4:H$24=K7)+(B$5:H$25=K7))*ISNUMBER(B$3:H$23))</f>
        <v>14</v>
      </c>
      <c r="N7" s="5">
        <f ca="1">M7*300</f>
        <v>4200</v>
      </c>
      <c r="O7" s="5">
        <f>SUMPRODUCT(((B$4:H$24=K7)+(B$5:H$25=K7))*ISNUMBER(B$3:H$23)*TEXT(B$6:H$26,"0;;0;\0")/TEXT(ISTEXT(B$4:H$24)+ISTEXT(B$5:H$25),"0;;1"))/5</f>
        <v>26000</v>
      </c>
      <c r="P7" s="5">
        <f>SUMPRODUCT(((B$4:H$24=K7)+(B$5:H$25=K7))*ISNUMBER(B$3:H$23)*TEXT(B$6:H$26,"0;;0;\0")/TEXT(ISTEXT(B$4:H$24)+ISTEXT(B$5:H$25),"0;;1"))</f>
        <v>130000</v>
      </c>
      <c r="Q7" s="6">
        <f ca="1">SUM(N7:O7)-(490*0.5)-(990*0.5)-300</f>
        <v>29160</v>
      </c>
    </row>
    <row r="8" spans="2:17" ht="15" customHeight="1" x14ac:dyDescent="0.2">
      <c r="B8" s="11">
        <v>42009</v>
      </c>
      <c r="C8" s="11">
        <v>42010</v>
      </c>
      <c r="D8" s="11">
        <v>42011</v>
      </c>
      <c r="E8" s="11">
        <v>42012</v>
      </c>
      <c r="F8" s="30">
        <v>42013</v>
      </c>
      <c r="G8" s="31">
        <v>42014</v>
      </c>
      <c r="H8" s="11">
        <v>42015</v>
      </c>
      <c r="K8" s="99">
        <f ca="1">SUM(N4:O7)</f>
        <v>33200</v>
      </c>
      <c r="L8" s="100"/>
      <c r="M8" s="100"/>
      <c r="N8" s="100"/>
      <c r="O8" s="100"/>
      <c r="P8" s="100"/>
      <c r="Q8" s="100"/>
    </row>
    <row r="9" spans="2:17" ht="15" customHeight="1" x14ac:dyDescent="0.2">
      <c r="B9" s="12"/>
      <c r="C9" s="12"/>
      <c r="D9" s="12"/>
      <c r="E9" s="12"/>
      <c r="F9" s="22"/>
      <c r="G9" s="23"/>
      <c r="H9" s="5"/>
    </row>
    <row r="10" spans="2:17" ht="15" customHeight="1" x14ac:dyDescent="0.2">
      <c r="B10" s="15" t="s">
        <v>16</v>
      </c>
      <c r="C10" s="15" t="s">
        <v>16</v>
      </c>
      <c r="D10" s="5" t="s">
        <v>16</v>
      </c>
      <c r="E10" s="15" t="s">
        <v>16</v>
      </c>
      <c r="F10" s="16" t="s">
        <v>16</v>
      </c>
      <c r="G10" s="14" t="s">
        <v>16</v>
      </c>
      <c r="H10" s="12" t="s">
        <v>16</v>
      </c>
    </row>
    <row r="11" spans="2:17" ht="15" customHeight="1" x14ac:dyDescent="0.2">
      <c r="B11" s="18">
        <f>январь!B12</f>
        <v>20000</v>
      </c>
      <c r="C11" s="18">
        <f>январь!C12</f>
        <v>20000</v>
      </c>
      <c r="D11" s="18">
        <f>январь!D12</f>
        <v>10000</v>
      </c>
      <c r="E11" s="18">
        <f>январь!E12</f>
        <v>20000</v>
      </c>
      <c r="F11" s="18">
        <f>январь!F12</f>
        <v>10000</v>
      </c>
      <c r="G11" s="25">
        <f>январь!G12</f>
        <v>0</v>
      </c>
      <c r="H11" s="18">
        <f>январь!H12</f>
        <v>0</v>
      </c>
    </row>
    <row r="12" spans="2:17" ht="15" customHeight="1" x14ac:dyDescent="0.2"/>
    <row r="13" spans="2:17" ht="15" customHeight="1" x14ac:dyDescent="0.2">
      <c r="B13" s="11">
        <v>42016</v>
      </c>
      <c r="C13" s="11">
        <v>42017</v>
      </c>
      <c r="D13" s="11">
        <v>42018</v>
      </c>
      <c r="E13" s="11">
        <v>42019</v>
      </c>
      <c r="F13" s="30">
        <v>42020</v>
      </c>
      <c r="G13" s="31">
        <v>42021</v>
      </c>
      <c r="H13" s="11">
        <v>42022</v>
      </c>
    </row>
    <row r="14" spans="2:17" ht="15" customHeight="1" x14ac:dyDescent="0.2">
      <c r="B14" s="12"/>
      <c r="C14" s="12"/>
      <c r="D14" s="12"/>
      <c r="E14" s="12"/>
      <c r="F14" s="22" t="s">
        <v>10</v>
      </c>
      <c r="G14" s="13" t="s">
        <v>10</v>
      </c>
      <c r="H14" s="12" t="s">
        <v>10</v>
      </c>
    </row>
    <row r="15" spans="2:17" ht="15" customHeight="1" x14ac:dyDescent="0.2">
      <c r="B15" s="15" t="s">
        <v>16</v>
      </c>
      <c r="C15" s="15" t="s">
        <v>16</v>
      </c>
      <c r="D15" s="15" t="s">
        <v>16</v>
      </c>
      <c r="E15" s="15" t="s">
        <v>16</v>
      </c>
      <c r="F15" s="16"/>
      <c r="G15" s="23"/>
      <c r="H15" s="26"/>
    </row>
    <row r="16" spans="2:17" ht="15" customHeight="1" x14ac:dyDescent="0.2">
      <c r="B16" s="18">
        <f>январь!B19</f>
        <v>0</v>
      </c>
      <c r="C16" s="18">
        <f>январь!C19</f>
        <v>0</v>
      </c>
      <c r="D16" s="18">
        <f>январь!D19</f>
        <v>0</v>
      </c>
      <c r="E16" s="18">
        <f>январь!E19</f>
        <v>0</v>
      </c>
      <c r="F16" s="24">
        <f>январь!F19</f>
        <v>0</v>
      </c>
      <c r="G16" s="25">
        <f>январь!G19</f>
        <v>0</v>
      </c>
      <c r="H16" s="18">
        <f>январь!H19</f>
        <v>0</v>
      </c>
    </row>
    <row r="17" spans="2:8" ht="15" customHeight="1" x14ac:dyDescent="0.2"/>
    <row r="18" spans="2:8" x14ac:dyDescent="0.2">
      <c r="B18" s="11">
        <v>42023</v>
      </c>
      <c r="C18" s="11">
        <v>42024</v>
      </c>
      <c r="D18" s="11">
        <v>42025</v>
      </c>
      <c r="E18" s="11">
        <v>42026</v>
      </c>
      <c r="F18" s="30">
        <v>42027</v>
      </c>
      <c r="G18" s="31">
        <v>42028</v>
      </c>
      <c r="H18" s="11">
        <v>42029</v>
      </c>
    </row>
    <row r="19" spans="2:8" x14ac:dyDescent="0.2">
      <c r="B19" s="12" t="s">
        <v>10</v>
      </c>
      <c r="C19" s="12" t="s">
        <v>10</v>
      </c>
      <c r="D19" s="12" t="s">
        <v>10</v>
      </c>
      <c r="E19" s="12" t="s">
        <v>10</v>
      </c>
      <c r="F19" s="22" t="s">
        <v>10</v>
      </c>
      <c r="G19" s="13"/>
      <c r="H19" s="12"/>
    </row>
    <row r="20" spans="2:8" x14ac:dyDescent="0.2">
      <c r="B20" s="15"/>
      <c r="C20" s="15"/>
      <c r="D20" s="15"/>
      <c r="E20" s="15"/>
      <c r="F20" s="16"/>
      <c r="G20" s="14" t="s">
        <v>16</v>
      </c>
      <c r="H20" s="5" t="s">
        <v>16</v>
      </c>
    </row>
    <row r="21" spans="2:8" x14ac:dyDescent="0.2">
      <c r="B21" s="18">
        <f>январь!B26</f>
        <v>0</v>
      </c>
      <c r="C21" s="18">
        <f>январь!C26</f>
        <v>0</v>
      </c>
      <c r="D21" s="18">
        <f>январь!D26</f>
        <v>0</v>
      </c>
      <c r="E21" s="18">
        <f>январь!E26</f>
        <v>0</v>
      </c>
      <c r="F21" s="24">
        <f>январь!F26</f>
        <v>0</v>
      </c>
      <c r="G21" s="25">
        <f>январь!G26</f>
        <v>0</v>
      </c>
      <c r="H21" s="18">
        <f>январь!H26</f>
        <v>0</v>
      </c>
    </row>
    <row r="22" spans="2:8" x14ac:dyDescent="0.2"/>
    <row r="23" spans="2:8" x14ac:dyDescent="0.2">
      <c r="B23" s="11">
        <v>42030</v>
      </c>
      <c r="C23" s="11">
        <v>42031</v>
      </c>
      <c r="D23" s="11">
        <v>42032</v>
      </c>
      <c r="E23" s="11">
        <v>42033</v>
      </c>
      <c r="F23" s="30">
        <v>42034</v>
      </c>
      <c r="G23" s="31">
        <v>42035</v>
      </c>
    </row>
    <row r="24" spans="2:8" x14ac:dyDescent="0.2">
      <c r="B24" s="12"/>
      <c r="C24" s="12"/>
      <c r="D24" s="12"/>
      <c r="E24" s="12"/>
      <c r="F24" s="12"/>
      <c r="G24" s="32"/>
    </row>
    <row r="25" spans="2:8" x14ac:dyDescent="0.2">
      <c r="B25" s="26" t="s">
        <v>16</v>
      </c>
      <c r="C25" s="26" t="s">
        <v>16</v>
      </c>
      <c r="D25" s="15" t="s">
        <v>16</v>
      </c>
      <c r="E25" s="26" t="s">
        <v>16</v>
      </c>
      <c r="F25" s="15" t="s">
        <v>16</v>
      </c>
      <c r="G25" s="33" t="s">
        <v>16</v>
      </c>
    </row>
    <row r="26" spans="2:8" x14ac:dyDescent="0.2">
      <c r="B26" s="27">
        <f>январь!B33</f>
        <v>0</v>
      </c>
      <c r="C26" s="18">
        <f>январь!C33</f>
        <v>0</v>
      </c>
      <c r="D26" s="18">
        <f>январь!D33</f>
        <v>0</v>
      </c>
      <c r="E26" s="18">
        <f>январь!E33</f>
        <v>0</v>
      </c>
      <c r="F26" s="24">
        <f>январь!F33</f>
        <v>0</v>
      </c>
      <c r="G26" s="34">
        <f>январь!G33</f>
        <v>0</v>
      </c>
    </row>
    <row r="27" spans="2:8" x14ac:dyDescent="0.2">
      <c r="B27" s="28"/>
    </row>
    <row r="28" spans="2:8" x14ac:dyDescent="0.2"/>
    <row r="29" spans="2:8" x14ac:dyDescent="0.2"/>
    <row r="30" spans="2:8" x14ac:dyDescent="0.2"/>
    <row r="31" spans="2:8" x14ac:dyDescent="0.2"/>
    <row r="32" spans="2:8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mergeCells count="1">
    <mergeCell ref="K8:Q8"/>
  </mergeCells>
  <conditionalFormatting sqref="A28:XFD65536 R1:IW27">
    <cfRule type="containsText" dxfId="60" priority="51" stopIfTrue="1" operator="containsText" text="Лёша">
      <formula>NOT(ISERROR(SEARCH("Лёша",A1)))</formula>
    </cfRule>
    <cfRule type="containsText" dxfId="59" priority="52" stopIfTrue="1" operator="containsText" text="Боря">
      <formula>NOT(ISERROR(SEARCH("Боря",A1)))</formula>
    </cfRule>
    <cfRule type="containsText" dxfId="58" priority="53" stopIfTrue="1" operator="containsText" text="Витя">
      <formula>NOT(ISERROR(SEARCH("Витя",A1)))</formula>
    </cfRule>
    <cfRule type="containsText" dxfId="57" priority="54" stopIfTrue="1" operator="containsText" text="Галя">
      <formula>NOT(ISERROR(SEARCH("Галя",A1)))</formula>
    </cfRule>
    <cfRule type="containsBlanks" dxfId="56" priority="55" stopIfTrue="1">
      <formula>LEN(TRIM(A1))=0</formula>
    </cfRule>
  </conditionalFormatting>
  <conditionalFormatting sqref="A1:Q2 I5:K5 A7:Q8 A9:A10 G10:Q10 I9:Q9 A14:A15 I14:Q15 A21:Q22 A19:A20 I19:Q20 A27:Q27 A24:A25 G6:K6 H23:Q26 A26:G26 A23:G23 A16:Q18 A11:Q13 F3:Q3 A3:E6 I4:O4 L5:O6 P4:Q6">
    <cfRule type="containsText" dxfId="55" priority="46" stopIfTrue="1" operator="containsText" text="Лёша">
      <formula>NOT(ISERROR(SEARCH("Лёша",A1)))</formula>
    </cfRule>
    <cfRule type="containsText" dxfId="54" priority="47" stopIfTrue="1" operator="containsText" text="Боря">
      <formula>NOT(ISERROR(SEARCH("Боря",A1)))</formula>
    </cfRule>
    <cfRule type="containsText" dxfId="53" priority="48" stopIfTrue="1" operator="containsText" text="Витя">
      <formula>NOT(ISERROR(SEARCH("Витя",A1)))</formula>
    </cfRule>
    <cfRule type="containsText" dxfId="52" priority="49" stopIfTrue="1" operator="containsText" text="Галя">
      <formula>NOT(ISERROR(SEARCH("Галя",A1)))</formula>
    </cfRule>
    <cfRule type="containsBlanks" dxfId="51" priority="50" stopIfTrue="1">
      <formula>LEN(TRIM(A1))=0</formula>
    </cfRule>
  </conditionalFormatting>
  <conditionalFormatting sqref="G4:H5">
    <cfRule type="containsText" dxfId="50" priority="41" stopIfTrue="1" operator="containsText" text="Лёша">
      <formula>NOT(ISERROR(SEARCH("Лёша",G4)))</formula>
    </cfRule>
    <cfRule type="containsText" dxfId="49" priority="42" stopIfTrue="1" operator="containsText" text="Боря">
      <formula>NOT(ISERROR(SEARCH("Боря",G4)))</formula>
    </cfRule>
    <cfRule type="containsText" dxfId="48" priority="43" stopIfTrue="1" operator="containsText" text="Витя">
      <formula>NOT(ISERROR(SEARCH("Витя",G4)))</formula>
    </cfRule>
    <cfRule type="containsText" dxfId="47" priority="44" stopIfTrue="1" operator="containsText" text="Галя">
      <formula>NOT(ISERROR(SEARCH("Галя",G4)))</formula>
    </cfRule>
    <cfRule type="containsBlanks" dxfId="46" priority="45" stopIfTrue="1">
      <formula>LEN(TRIM(G4))=0</formula>
    </cfRule>
  </conditionalFormatting>
  <conditionalFormatting sqref="D9:F10">
    <cfRule type="containsText" dxfId="45" priority="36" stopIfTrue="1" operator="containsText" text="Лёша">
      <formula>NOT(ISERROR(SEARCH("Лёша",D9)))</formula>
    </cfRule>
    <cfRule type="containsText" dxfId="44" priority="37" stopIfTrue="1" operator="containsText" text="Боря">
      <formula>NOT(ISERROR(SEARCH("Боря",D9)))</formula>
    </cfRule>
    <cfRule type="containsText" dxfId="43" priority="38" stopIfTrue="1" operator="containsText" text="Витя">
      <formula>NOT(ISERROR(SEARCH("Витя",D9)))</formula>
    </cfRule>
    <cfRule type="containsText" dxfId="42" priority="39" stopIfTrue="1" operator="containsText" text="Галя">
      <formula>NOT(ISERROR(SEARCH("Галя",D9)))</formula>
    </cfRule>
    <cfRule type="containsBlanks" dxfId="41" priority="40" stopIfTrue="1">
      <formula>LEN(TRIM(D9))=0</formula>
    </cfRule>
  </conditionalFormatting>
  <conditionalFormatting sqref="G9:H9">
    <cfRule type="containsText" dxfId="40" priority="31" stopIfTrue="1" operator="containsText" text="Лёша">
      <formula>NOT(ISERROR(SEARCH("Лёша",G9)))</formula>
    </cfRule>
    <cfRule type="containsText" dxfId="39" priority="32" stopIfTrue="1" operator="containsText" text="Боря">
      <formula>NOT(ISERROR(SEARCH("Боря",G9)))</formula>
    </cfRule>
    <cfRule type="containsText" dxfId="38" priority="33" stopIfTrue="1" operator="containsText" text="Витя">
      <formula>NOT(ISERROR(SEARCH("Витя",G9)))</formula>
    </cfRule>
    <cfRule type="containsText" dxfId="37" priority="34" stopIfTrue="1" operator="containsText" text="Галя">
      <formula>NOT(ISERROR(SEARCH("Галя",G9)))</formula>
    </cfRule>
    <cfRule type="containsBlanks" dxfId="36" priority="35" stopIfTrue="1">
      <formula>LEN(TRIM(G9))=0</formula>
    </cfRule>
  </conditionalFormatting>
  <conditionalFormatting sqref="B14:H15">
    <cfRule type="containsText" dxfId="35" priority="26" stopIfTrue="1" operator="containsText" text="Лёша">
      <formula>NOT(ISERROR(SEARCH("Лёша",B14)))</formula>
    </cfRule>
    <cfRule type="containsText" dxfId="34" priority="27" stopIfTrue="1" operator="containsText" text="Боря">
      <formula>NOT(ISERROR(SEARCH("Боря",B14)))</formula>
    </cfRule>
    <cfRule type="containsText" dxfId="33" priority="28" stopIfTrue="1" operator="containsText" text="Витя">
      <formula>NOT(ISERROR(SEARCH("Витя",B14)))</formula>
    </cfRule>
    <cfRule type="containsText" dxfId="32" priority="29" stopIfTrue="1" operator="containsText" text="Галя">
      <formula>NOT(ISERROR(SEARCH("Галя",B14)))</formula>
    </cfRule>
    <cfRule type="containsBlanks" dxfId="31" priority="30" stopIfTrue="1">
      <formula>LEN(TRIM(B14))=0</formula>
    </cfRule>
  </conditionalFormatting>
  <conditionalFormatting sqref="B19:H20">
    <cfRule type="containsText" dxfId="30" priority="21" stopIfTrue="1" operator="containsText" text="Лёша">
      <formula>NOT(ISERROR(SEARCH("Лёша",B19)))</formula>
    </cfRule>
    <cfRule type="containsText" dxfId="29" priority="22" stopIfTrue="1" operator="containsText" text="Боря">
      <formula>NOT(ISERROR(SEARCH("Боря",B19)))</formula>
    </cfRule>
    <cfRule type="containsText" dxfId="28" priority="23" stopIfTrue="1" operator="containsText" text="Витя">
      <formula>NOT(ISERROR(SEARCH("Витя",B19)))</formula>
    </cfRule>
    <cfRule type="containsText" dxfId="27" priority="24" stopIfTrue="1" operator="containsText" text="Галя">
      <formula>NOT(ISERROR(SEARCH("Галя",B19)))</formula>
    </cfRule>
    <cfRule type="containsBlanks" dxfId="26" priority="25" stopIfTrue="1">
      <formula>LEN(TRIM(B19))=0</formula>
    </cfRule>
  </conditionalFormatting>
  <conditionalFormatting sqref="B24:G25">
    <cfRule type="containsText" dxfId="25" priority="16" stopIfTrue="1" operator="containsText" text="Лёша">
      <formula>NOT(ISERROR(SEARCH("Лёша",B24)))</formula>
    </cfRule>
    <cfRule type="containsText" dxfId="24" priority="17" stopIfTrue="1" operator="containsText" text="Боря">
      <formula>NOT(ISERROR(SEARCH("Боря",B24)))</formula>
    </cfRule>
    <cfRule type="containsText" dxfId="23" priority="18" stopIfTrue="1" operator="containsText" text="Витя">
      <formula>NOT(ISERROR(SEARCH("Витя",B24)))</formula>
    </cfRule>
    <cfRule type="containsText" dxfId="22" priority="19" stopIfTrue="1" operator="containsText" text="Галя">
      <formula>NOT(ISERROR(SEARCH("Галя",B24)))</formula>
    </cfRule>
    <cfRule type="containsBlanks" dxfId="21" priority="20" stopIfTrue="1">
      <formula>LEN(TRIM(B24))=0</formula>
    </cfRule>
  </conditionalFormatting>
  <conditionalFormatting sqref="F6">
    <cfRule type="containsText" dxfId="20" priority="11" stopIfTrue="1" operator="containsText" text="Лёша">
      <formula>NOT(ISERROR(SEARCH("Лёша",F6)))</formula>
    </cfRule>
    <cfRule type="containsText" dxfId="19" priority="12" stopIfTrue="1" operator="containsText" text="Боря">
      <formula>NOT(ISERROR(SEARCH("Боря",F6)))</formula>
    </cfRule>
    <cfRule type="containsText" dxfId="18" priority="13" stopIfTrue="1" operator="containsText" text="Витя">
      <formula>NOT(ISERROR(SEARCH("Витя",F6)))</formula>
    </cfRule>
    <cfRule type="containsText" dxfId="17" priority="14" stopIfTrue="1" operator="containsText" text="Галя">
      <formula>NOT(ISERROR(SEARCH("Галя",F6)))</formula>
    </cfRule>
    <cfRule type="containsBlanks" dxfId="16" priority="15" stopIfTrue="1">
      <formula>LEN(TRIM(F6))=0</formula>
    </cfRule>
  </conditionalFormatting>
  <conditionalFormatting sqref="F4:F5">
    <cfRule type="containsText" dxfId="15" priority="6" stopIfTrue="1" operator="containsText" text="Лёша">
      <formula>NOT(ISERROR(SEARCH("Лёша",F4)))</formula>
    </cfRule>
    <cfRule type="containsText" dxfId="14" priority="7" stopIfTrue="1" operator="containsText" text="Боря">
      <formula>NOT(ISERROR(SEARCH("Боря",F4)))</formula>
    </cfRule>
    <cfRule type="containsText" dxfId="13" priority="8" stopIfTrue="1" operator="containsText" text="Витя">
      <formula>NOT(ISERROR(SEARCH("Витя",F4)))</formula>
    </cfRule>
    <cfRule type="containsText" dxfId="12" priority="9" stopIfTrue="1" operator="containsText" text="Галя">
      <formula>NOT(ISERROR(SEARCH("Галя",F4)))</formula>
    </cfRule>
    <cfRule type="containsBlanks" dxfId="11" priority="10" stopIfTrue="1">
      <formula>LEN(TRIM(F4))=0</formula>
    </cfRule>
  </conditionalFormatting>
  <conditionalFormatting sqref="B9:C10">
    <cfRule type="containsText" dxfId="10" priority="1" stopIfTrue="1" operator="containsText" text="Лёша">
      <formula>NOT(ISERROR(SEARCH("Лёша",B9)))</formula>
    </cfRule>
    <cfRule type="containsText" dxfId="9" priority="2" stopIfTrue="1" operator="containsText" text="Боря">
      <formula>NOT(ISERROR(SEARCH("Боря",B9)))</formula>
    </cfRule>
    <cfRule type="containsText" dxfId="8" priority="3" stopIfTrue="1" operator="containsText" text="Витя">
      <formula>NOT(ISERROR(SEARCH("Витя",B9)))</formula>
    </cfRule>
    <cfRule type="containsText" dxfId="7" priority="4" stopIfTrue="1" operator="containsText" text="Галя">
      <formula>NOT(ISERROR(SEARCH("Галя",B9)))</formula>
    </cfRule>
    <cfRule type="containsBlanks" dxfId="6" priority="5" stopIfTrue="1">
      <formula>LEN(TRIM(B9))=0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з.п.янв.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 В.С.</dc:creator>
  <cp:lastModifiedBy>_Boroda_</cp:lastModifiedBy>
  <cp:revision>14</cp:revision>
  <dcterms:created xsi:type="dcterms:W3CDTF">2014-05-29T08:37:30Z</dcterms:created>
  <dcterms:modified xsi:type="dcterms:W3CDTF">2015-01-21T08:23:24Z</dcterms:modified>
</cp:coreProperties>
</file>