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840"/>
  </bookViews>
  <sheets>
    <sheet name="Расчет" sheetId="4" r:id="rId1"/>
    <sheet name="ВВГнг-LS" sheetId="1" r:id="rId2"/>
    <sheet name="ВВГнг-FRLS" sheetId="2" r:id="rId3"/>
    <sheet name="Допустимый ток по ПУЭ" sheetId="3" r:id="rId4"/>
    <sheet name="Проверка по длине кабеля" sheetId="6" r:id="rId5"/>
  </sheets>
  <calcPr calcId="145621"/>
</workbook>
</file>

<file path=xl/calcChain.xml><?xml version="1.0" encoding="utf-8"?>
<calcChain xmlns="http://schemas.openxmlformats.org/spreadsheetml/2006/main">
  <c r="AK4" i="4" l="1"/>
  <c r="AM4" i="4"/>
  <c r="A181" i="4" l="1"/>
  <c r="B181" i="4" s="1"/>
  <c r="A180" i="4"/>
  <c r="B180" i="4" s="1"/>
  <c r="A124" i="4"/>
  <c r="B124" i="4" s="1"/>
  <c r="A121" i="4"/>
  <c r="B121" i="4" s="1"/>
  <c r="A118" i="4"/>
  <c r="B118" i="4" s="1"/>
  <c r="A117" i="4"/>
  <c r="B117" i="4" s="1"/>
  <c r="A116" i="4"/>
  <c r="B116" i="4" s="1"/>
  <c r="A115" i="4"/>
  <c r="B115" i="4" s="1"/>
  <c r="A114" i="4"/>
  <c r="B114" i="4" s="1"/>
  <c r="A113" i="4"/>
  <c r="B113" i="4" s="1"/>
  <c r="A112" i="4"/>
  <c r="B112" i="4" s="1"/>
  <c r="A111" i="4"/>
  <c r="B111" i="4" s="1"/>
  <c r="A110" i="4"/>
  <c r="B110" i="4" s="1"/>
  <c r="AM109" i="4"/>
  <c r="AN109" i="4" s="1"/>
  <c r="AE109" i="4"/>
  <c r="AF109" i="4" s="1"/>
  <c r="AM108" i="4"/>
  <c r="AN108" i="4" s="1"/>
  <c r="AG108" i="4"/>
  <c r="AE108" i="4"/>
  <c r="AF108" i="4" s="1"/>
  <c r="Q108" i="4"/>
  <c r="M108" i="4"/>
  <c r="P108" i="4" s="1"/>
  <c r="AJ108" i="4" s="1"/>
  <c r="AM107" i="4"/>
  <c r="AN107" i="4" s="1"/>
  <c r="AG107" i="4"/>
  <c r="AE107" i="4"/>
  <c r="AF107" i="4" s="1"/>
  <c r="Q107" i="4"/>
  <c r="M107" i="4"/>
  <c r="P107" i="4" s="1"/>
  <c r="AJ107" i="4" s="1"/>
  <c r="AM28" i="4"/>
  <c r="AN28" i="4" s="1"/>
  <c r="AE28" i="4"/>
  <c r="AF28" i="4" s="1"/>
  <c r="Q28" i="4"/>
  <c r="M28" i="4"/>
  <c r="AG28" i="4" s="1"/>
  <c r="AM27" i="4"/>
  <c r="AN27" i="4" s="1"/>
  <c r="AE27" i="4"/>
  <c r="AF27" i="4" s="1"/>
  <c r="Q27" i="4"/>
  <c r="M27" i="4"/>
  <c r="AG27" i="4" s="1"/>
  <c r="AM106" i="4"/>
  <c r="AN106" i="4" s="1"/>
  <c r="AE106" i="4"/>
  <c r="AF106" i="4" s="1"/>
  <c r="O106" i="4"/>
  <c r="M106" i="4"/>
  <c r="AM103" i="4"/>
  <c r="AN103" i="4" s="1"/>
  <c r="AE103" i="4"/>
  <c r="AF103" i="4" s="1"/>
  <c r="O103" i="4"/>
  <c r="M103" i="4"/>
  <c r="P103" i="4" s="1"/>
  <c r="AJ103" i="4" s="1"/>
  <c r="AM100" i="4"/>
  <c r="AN100" i="4" s="1"/>
  <c r="AE100" i="4"/>
  <c r="AF100" i="4" s="1"/>
  <c r="O100" i="4"/>
  <c r="M100" i="4"/>
  <c r="AM97" i="4"/>
  <c r="AN97" i="4" s="1"/>
  <c r="AE97" i="4"/>
  <c r="AF97" i="4" s="1"/>
  <c r="O97" i="4"/>
  <c r="M97" i="4"/>
  <c r="AM94" i="4"/>
  <c r="AN94" i="4" s="1"/>
  <c r="AE94" i="4"/>
  <c r="AF94" i="4" s="1"/>
  <c r="O94" i="4"/>
  <c r="M94" i="4"/>
  <c r="A176" i="4"/>
  <c r="B176" i="4" s="1"/>
  <c r="A175" i="4"/>
  <c r="B175" i="4" s="1"/>
  <c r="A174" i="4"/>
  <c r="B174" i="4" s="1"/>
  <c r="A173" i="4"/>
  <c r="B173" i="4" s="1"/>
  <c r="A172" i="4"/>
  <c r="B172" i="4" s="1"/>
  <c r="A171" i="4"/>
  <c r="B171" i="4" s="1"/>
  <c r="A170" i="4"/>
  <c r="B170" i="4" s="1"/>
  <c r="A169" i="4"/>
  <c r="B169" i="4" s="1"/>
  <c r="AA103" i="4"/>
  <c r="Z106" i="4"/>
  <c r="AB100" i="4"/>
  <c r="AC107" i="4"/>
  <c r="AC103" i="4"/>
  <c r="AB108" i="4"/>
  <c r="AC28" i="4"/>
  <c r="Z94" i="4"/>
  <c r="AB27" i="4"/>
  <c r="AA97" i="4"/>
  <c r="AC109" i="4"/>
  <c r="Z27" i="4"/>
  <c r="AC94" i="4"/>
  <c r="AB109" i="4"/>
  <c r="AA108" i="4"/>
  <c r="Z108" i="4"/>
  <c r="AB28" i="4"/>
  <c r="Z28" i="4"/>
  <c r="AC106" i="4"/>
  <c r="AB103" i="4"/>
  <c r="Z100" i="4"/>
  <c r="Z97" i="4"/>
  <c r="AB94" i="4"/>
  <c r="AA109" i="4"/>
  <c r="AB107" i="4"/>
  <c r="AA107" i="4"/>
  <c r="AC27" i="4"/>
  <c r="AA27" i="4"/>
  <c r="AA106" i="4"/>
  <c r="AC100" i="4"/>
  <c r="AC97" i="4"/>
  <c r="AA94" i="4"/>
  <c r="Z109" i="4"/>
  <c r="AC108" i="4"/>
  <c r="AA28" i="4"/>
  <c r="Z103" i="4"/>
  <c r="AB97" i="4"/>
  <c r="Z107" i="4"/>
  <c r="AB106" i="4"/>
  <c r="AA100" i="4"/>
  <c r="P100" i="4" l="1"/>
  <c r="AJ100" i="4" s="1"/>
  <c r="AG103" i="4"/>
  <c r="P106" i="4"/>
  <c r="AJ106" i="4" s="1"/>
  <c r="AG100" i="4"/>
  <c r="P27" i="4"/>
  <c r="AJ27" i="4" s="1"/>
  <c r="P28" i="4"/>
  <c r="AJ28" i="4" s="1"/>
  <c r="AG106" i="4"/>
  <c r="AG97" i="4"/>
  <c r="P97" i="4"/>
  <c r="AJ97" i="4" s="1"/>
  <c r="AG94" i="4"/>
  <c r="P94" i="4"/>
  <c r="AJ94" i="4" s="1"/>
  <c r="A167" i="4"/>
  <c r="B167" i="4" s="1"/>
  <c r="A166" i="4"/>
  <c r="B166" i="4" s="1"/>
  <c r="A165" i="4"/>
  <c r="B165" i="4" s="1"/>
  <c r="A168" i="4"/>
  <c r="B168" i="4" s="1"/>
  <c r="A163" i="4"/>
  <c r="B163" i="4" s="1"/>
  <c r="A162" i="4"/>
  <c r="B162" i="4" s="1"/>
  <c r="A161" i="4"/>
  <c r="B161" i="4" s="1"/>
  <c r="A164" i="4"/>
  <c r="B164" i="4" s="1"/>
  <c r="A159" i="4"/>
  <c r="B159" i="4" s="1"/>
  <c r="A158" i="4"/>
  <c r="B158" i="4" s="1"/>
  <c r="A157" i="4"/>
  <c r="B157" i="4" s="1"/>
  <c r="A160" i="4"/>
  <c r="B160" i="4" s="1"/>
  <c r="AM29" i="4"/>
  <c r="AN29" i="4" s="1"/>
  <c r="AN4" i="4"/>
  <c r="AM5" i="4"/>
  <c r="AN5" i="4" s="1"/>
  <c r="AM6" i="4"/>
  <c r="AN6" i="4" s="1"/>
  <c r="AM23" i="4"/>
  <c r="AN23" i="4" s="1"/>
  <c r="AM7" i="4"/>
  <c r="AN7" i="4" s="1"/>
  <c r="AM8" i="4"/>
  <c r="AN8" i="4" s="1"/>
  <c r="AM9" i="4"/>
  <c r="AM10" i="4"/>
  <c r="AN10" i="4" s="1"/>
  <c r="AM11" i="4"/>
  <c r="AN11" i="4" s="1"/>
  <c r="AM12" i="4"/>
  <c r="AN12" i="4" s="1"/>
  <c r="AM13" i="4"/>
  <c r="AN13" i="4" s="1"/>
  <c r="AM14" i="4"/>
  <c r="AN14" i="4" s="1"/>
  <c r="AM15" i="4"/>
  <c r="AN15" i="4" s="1"/>
  <c r="AM16" i="4"/>
  <c r="AN16" i="4" s="1"/>
  <c r="AM17" i="4"/>
  <c r="AN17" i="4" s="1"/>
  <c r="AM18" i="4"/>
  <c r="AN18" i="4" s="1"/>
  <c r="AM19" i="4"/>
  <c r="AN19" i="4" s="1"/>
  <c r="AM20" i="4"/>
  <c r="AN20" i="4" s="1"/>
  <c r="AM21" i="4"/>
  <c r="AM22" i="4"/>
  <c r="AN22" i="4" s="1"/>
  <c r="AM24" i="4"/>
  <c r="AN24" i="4" s="1"/>
  <c r="AM25" i="4"/>
  <c r="AN25" i="4" s="1"/>
  <c r="AM26" i="4"/>
  <c r="AN26" i="4" s="1"/>
  <c r="AM30" i="4"/>
  <c r="AN30" i="4" s="1"/>
  <c r="AM31" i="4"/>
  <c r="AN31" i="4" s="1"/>
  <c r="AM32" i="4"/>
  <c r="AN32" i="4" s="1"/>
  <c r="A177" i="4"/>
  <c r="B177" i="4" s="1"/>
  <c r="A132" i="4"/>
  <c r="B132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40" i="4"/>
  <c r="B140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8" i="4"/>
  <c r="B148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52" i="4"/>
  <c r="B152" i="4" s="1"/>
  <c r="A149" i="4"/>
  <c r="B149" i="4" s="1"/>
  <c r="A150" i="4"/>
  <c r="B150" i="4" s="1"/>
  <c r="A151" i="4"/>
  <c r="B151" i="4" s="1"/>
  <c r="A156" i="4"/>
  <c r="B156" i="4" s="1"/>
  <c r="A153" i="4"/>
  <c r="B153" i="4" s="1"/>
  <c r="A154" i="4"/>
  <c r="B154" i="4" s="1"/>
  <c r="A155" i="4"/>
  <c r="B155" i="4" s="1"/>
  <c r="AM91" i="4"/>
  <c r="AN91" i="4" s="1"/>
  <c r="AM37" i="4"/>
  <c r="AN37" i="4" s="1"/>
  <c r="AM33" i="4"/>
  <c r="AN33" i="4" s="1"/>
  <c r="AM34" i="4"/>
  <c r="AN34" i="4" s="1"/>
  <c r="AM35" i="4"/>
  <c r="AN35" i="4" s="1"/>
  <c r="AM36" i="4"/>
  <c r="AN36" i="4" s="1"/>
  <c r="AM41" i="4"/>
  <c r="AN41" i="4" s="1"/>
  <c r="AM38" i="4"/>
  <c r="AN38" i="4" s="1"/>
  <c r="AM39" i="4"/>
  <c r="AN39" i="4" s="1"/>
  <c r="AM40" i="4"/>
  <c r="AN40" i="4" s="1"/>
  <c r="AM47" i="4"/>
  <c r="AN47" i="4" s="1"/>
  <c r="AM42" i="4"/>
  <c r="AN42" i="4" s="1"/>
  <c r="AM43" i="4"/>
  <c r="AN43" i="4" s="1"/>
  <c r="AM44" i="4"/>
  <c r="AN44" i="4" s="1"/>
  <c r="AM45" i="4"/>
  <c r="AN45" i="4" s="1"/>
  <c r="AM46" i="4"/>
  <c r="AN46" i="4" s="1"/>
  <c r="AM51" i="4"/>
  <c r="AN51" i="4" s="1"/>
  <c r="AM48" i="4"/>
  <c r="AN48" i="4" s="1"/>
  <c r="AM49" i="4"/>
  <c r="AN49" i="4" s="1"/>
  <c r="AM50" i="4"/>
  <c r="AN50" i="4" s="1"/>
  <c r="AM57" i="4"/>
  <c r="AN57" i="4" s="1"/>
  <c r="AM52" i="4"/>
  <c r="AN52" i="4" s="1"/>
  <c r="AM53" i="4"/>
  <c r="AN53" i="4" s="1"/>
  <c r="AM54" i="4"/>
  <c r="AN54" i="4" s="1"/>
  <c r="AM55" i="4"/>
  <c r="AN55" i="4" s="1"/>
  <c r="AM56" i="4"/>
  <c r="AN56" i="4" s="1"/>
  <c r="AM62" i="4"/>
  <c r="AN62" i="4" s="1"/>
  <c r="AM58" i="4"/>
  <c r="AN58" i="4" s="1"/>
  <c r="AM59" i="4"/>
  <c r="AN59" i="4" s="1"/>
  <c r="AM60" i="4"/>
  <c r="AN60" i="4" s="1"/>
  <c r="AM61" i="4"/>
  <c r="AN61" i="4" s="1"/>
  <c r="AM65" i="4"/>
  <c r="AN65" i="4" s="1"/>
  <c r="AM63" i="4"/>
  <c r="AN63" i="4" s="1"/>
  <c r="AM64" i="4"/>
  <c r="AN64" i="4" s="1"/>
  <c r="AM72" i="4"/>
  <c r="AN72" i="4" s="1"/>
  <c r="AM66" i="4"/>
  <c r="AN66" i="4" s="1"/>
  <c r="AM67" i="4"/>
  <c r="AN67" i="4" s="1"/>
  <c r="AM68" i="4"/>
  <c r="AN68" i="4" s="1"/>
  <c r="AM69" i="4"/>
  <c r="AN69" i="4" s="1"/>
  <c r="AM70" i="4"/>
  <c r="AN70" i="4" s="1"/>
  <c r="AM71" i="4"/>
  <c r="AN71" i="4" s="1"/>
  <c r="AM80" i="4"/>
  <c r="AN80" i="4" s="1"/>
  <c r="AM73" i="4"/>
  <c r="AN73" i="4" s="1"/>
  <c r="AM74" i="4"/>
  <c r="AN74" i="4" s="1"/>
  <c r="AM75" i="4"/>
  <c r="AN75" i="4" s="1"/>
  <c r="AM76" i="4"/>
  <c r="AN76" i="4" s="1"/>
  <c r="AM77" i="4"/>
  <c r="AN77" i="4" s="1"/>
  <c r="AM78" i="4"/>
  <c r="AN78" i="4" s="1"/>
  <c r="AM79" i="4"/>
  <c r="AN79" i="4" s="1"/>
  <c r="AM83" i="4"/>
  <c r="AN83" i="4" s="1"/>
  <c r="AM81" i="4"/>
  <c r="AN81" i="4" s="1"/>
  <c r="AM82" i="4"/>
  <c r="AN82" i="4" s="1"/>
  <c r="AM86" i="4"/>
  <c r="AN86" i="4" s="1"/>
  <c r="AM84" i="4"/>
  <c r="AN84" i="4" s="1"/>
  <c r="AM85" i="4"/>
  <c r="AN85" i="4" s="1"/>
  <c r="AM90" i="4"/>
  <c r="AN90" i="4" s="1"/>
  <c r="AM87" i="4"/>
  <c r="AN87" i="4" s="1"/>
  <c r="AM88" i="4"/>
  <c r="AN88" i="4" s="1"/>
  <c r="AM89" i="4"/>
  <c r="AN89" i="4" s="1"/>
  <c r="AN9" i="4"/>
  <c r="AN21" i="4"/>
  <c r="AE37" i="4" l="1"/>
  <c r="AF37" i="4" s="1"/>
  <c r="AE33" i="4"/>
  <c r="AF33" i="4" s="1"/>
  <c r="AE34" i="4"/>
  <c r="AF34" i="4" s="1"/>
  <c r="AE35" i="4"/>
  <c r="AF35" i="4" s="1"/>
  <c r="AE36" i="4"/>
  <c r="AF36" i="4" s="1"/>
  <c r="AE41" i="4"/>
  <c r="AF41" i="4" s="1"/>
  <c r="AE38" i="4"/>
  <c r="AF38" i="4" s="1"/>
  <c r="AE39" i="4"/>
  <c r="AF39" i="4" s="1"/>
  <c r="AE40" i="4"/>
  <c r="AF40" i="4" s="1"/>
  <c r="AE47" i="4"/>
  <c r="AF47" i="4" s="1"/>
  <c r="AE42" i="4"/>
  <c r="AF42" i="4" s="1"/>
  <c r="AE43" i="4"/>
  <c r="AF43" i="4" s="1"/>
  <c r="AE44" i="4"/>
  <c r="AF44" i="4" s="1"/>
  <c r="AE45" i="4"/>
  <c r="AF45" i="4" s="1"/>
  <c r="AE46" i="4"/>
  <c r="AF46" i="4" s="1"/>
  <c r="AE51" i="4"/>
  <c r="AF51" i="4" s="1"/>
  <c r="AE48" i="4"/>
  <c r="AF48" i="4" s="1"/>
  <c r="AE49" i="4"/>
  <c r="AF49" i="4" s="1"/>
  <c r="AE50" i="4"/>
  <c r="AF50" i="4" s="1"/>
  <c r="AE57" i="4"/>
  <c r="AF57" i="4" s="1"/>
  <c r="AE52" i="4"/>
  <c r="AF52" i="4" s="1"/>
  <c r="AE53" i="4"/>
  <c r="AF53" i="4" s="1"/>
  <c r="AE54" i="4"/>
  <c r="AF54" i="4" s="1"/>
  <c r="AE55" i="4"/>
  <c r="AF55" i="4" s="1"/>
  <c r="AE56" i="4"/>
  <c r="AF56" i="4" s="1"/>
  <c r="AE62" i="4"/>
  <c r="AF62" i="4" s="1"/>
  <c r="AE58" i="4"/>
  <c r="AF58" i="4" s="1"/>
  <c r="AE59" i="4"/>
  <c r="AF59" i="4" s="1"/>
  <c r="AE60" i="4"/>
  <c r="AF60" i="4" s="1"/>
  <c r="AE61" i="4"/>
  <c r="AF61" i="4" s="1"/>
  <c r="AE65" i="4"/>
  <c r="AF65" i="4" s="1"/>
  <c r="AE63" i="4"/>
  <c r="AF63" i="4" s="1"/>
  <c r="AE64" i="4"/>
  <c r="AF64" i="4" s="1"/>
  <c r="AE72" i="4"/>
  <c r="AF72" i="4" s="1"/>
  <c r="AE66" i="4"/>
  <c r="AF66" i="4" s="1"/>
  <c r="AE67" i="4"/>
  <c r="AF67" i="4" s="1"/>
  <c r="AE68" i="4"/>
  <c r="AF68" i="4" s="1"/>
  <c r="AE69" i="4"/>
  <c r="AF69" i="4" s="1"/>
  <c r="AE70" i="4"/>
  <c r="AF70" i="4" s="1"/>
  <c r="AE71" i="4"/>
  <c r="AF71" i="4" s="1"/>
  <c r="AE80" i="4"/>
  <c r="AF80" i="4" s="1"/>
  <c r="AE73" i="4"/>
  <c r="AF73" i="4" s="1"/>
  <c r="AE74" i="4"/>
  <c r="AF74" i="4" s="1"/>
  <c r="AE75" i="4"/>
  <c r="AF75" i="4" s="1"/>
  <c r="AE76" i="4"/>
  <c r="AF76" i="4" s="1"/>
  <c r="AE77" i="4"/>
  <c r="AF77" i="4" s="1"/>
  <c r="AE78" i="4"/>
  <c r="AF78" i="4" s="1"/>
  <c r="AE79" i="4"/>
  <c r="AF79" i="4" s="1"/>
  <c r="AE83" i="4"/>
  <c r="AF83" i="4" s="1"/>
  <c r="AE81" i="4"/>
  <c r="AF81" i="4" s="1"/>
  <c r="AE82" i="4"/>
  <c r="AF82" i="4" s="1"/>
  <c r="AE86" i="4"/>
  <c r="AF86" i="4" s="1"/>
  <c r="AE84" i="4"/>
  <c r="AF84" i="4" s="1"/>
  <c r="AE85" i="4"/>
  <c r="AF85" i="4" s="1"/>
  <c r="AE90" i="4"/>
  <c r="AF90" i="4" s="1"/>
  <c r="AE87" i="4"/>
  <c r="AF87" i="4" s="1"/>
  <c r="AE88" i="4"/>
  <c r="AF88" i="4" s="1"/>
  <c r="AE89" i="4"/>
  <c r="AF89" i="4" s="1"/>
  <c r="AE91" i="4"/>
  <c r="AF91" i="4" s="1"/>
  <c r="AE4" i="4"/>
  <c r="AF4" i="4" s="1"/>
  <c r="AE5" i="4"/>
  <c r="AF5" i="4" s="1"/>
  <c r="AE6" i="4"/>
  <c r="AF6" i="4" s="1"/>
  <c r="AE23" i="4"/>
  <c r="AF23" i="4" s="1"/>
  <c r="AE7" i="4"/>
  <c r="AF7" i="4" s="1"/>
  <c r="AE8" i="4"/>
  <c r="AF8" i="4" s="1"/>
  <c r="AE9" i="4"/>
  <c r="AF9" i="4" s="1"/>
  <c r="AE10" i="4"/>
  <c r="AF10" i="4" s="1"/>
  <c r="AE11" i="4"/>
  <c r="AF11" i="4" s="1"/>
  <c r="AE12" i="4"/>
  <c r="AF12" i="4" s="1"/>
  <c r="AE13" i="4"/>
  <c r="AF13" i="4" s="1"/>
  <c r="AE14" i="4"/>
  <c r="AF14" i="4" s="1"/>
  <c r="AE15" i="4"/>
  <c r="AF15" i="4" s="1"/>
  <c r="AE16" i="4"/>
  <c r="AF16" i="4" s="1"/>
  <c r="AE17" i="4"/>
  <c r="AF17" i="4" s="1"/>
  <c r="AE18" i="4"/>
  <c r="AF18" i="4" s="1"/>
  <c r="AE19" i="4"/>
  <c r="AF19" i="4" s="1"/>
  <c r="AE20" i="4"/>
  <c r="AF20" i="4" s="1"/>
  <c r="AE21" i="4"/>
  <c r="AF21" i="4" s="1"/>
  <c r="AE22" i="4"/>
  <c r="AF22" i="4" s="1"/>
  <c r="AE24" i="4"/>
  <c r="AF24" i="4" s="1"/>
  <c r="AE25" i="4"/>
  <c r="AF25" i="4" s="1"/>
  <c r="AE26" i="4"/>
  <c r="AF26" i="4" s="1"/>
  <c r="AE30" i="4"/>
  <c r="AF30" i="4" s="1"/>
  <c r="AE31" i="4"/>
  <c r="AF31" i="4" s="1"/>
  <c r="AE32" i="4"/>
  <c r="AF32" i="4" s="1"/>
  <c r="AE29" i="4"/>
  <c r="AF29" i="4" s="1"/>
  <c r="Q88" i="4" l="1"/>
  <c r="M88" i="4"/>
  <c r="AG89" i="4"/>
  <c r="Q89" i="4"/>
  <c r="M89" i="4"/>
  <c r="P89" i="4" s="1"/>
  <c r="AJ89" i="4" s="1"/>
  <c r="Q87" i="4"/>
  <c r="M87" i="4"/>
  <c r="K90" i="4"/>
  <c r="M90" i="4" s="1"/>
  <c r="AG85" i="4"/>
  <c r="Q85" i="4"/>
  <c r="M85" i="4"/>
  <c r="P85" i="4" s="1"/>
  <c r="AJ85" i="4" s="1"/>
  <c r="Q84" i="4"/>
  <c r="M84" i="4"/>
  <c r="K86" i="4"/>
  <c r="M86" i="4" s="1"/>
  <c r="AG82" i="4"/>
  <c r="Q82" i="4"/>
  <c r="M82" i="4"/>
  <c r="P82" i="4" s="1"/>
  <c r="AJ82" i="4" s="1"/>
  <c r="Q81" i="4"/>
  <c r="M81" i="4"/>
  <c r="K83" i="4"/>
  <c r="M83" i="4" s="1"/>
  <c r="K80" i="4"/>
  <c r="M80" i="4" s="1"/>
  <c r="Q75" i="4"/>
  <c r="M75" i="4"/>
  <c r="P75" i="4" s="1"/>
  <c r="AJ75" i="4" s="1"/>
  <c r="AG79" i="4"/>
  <c r="Q79" i="4"/>
  <c r="M79" i="4"/>
  <c r="P79" i="4" s="1"/>
  <c r="AJ79" i="4" s="1"/>
  <c r="Q78" i="4"/>
  <c r="M78" i="4"/>
  <c r="Q77" i="4"/>
  <c r="M77" i="4"/>
  <c r="Q76" i="4"/>
  <c r="M76" i="4"/>
  <c r="Q74" i="4"/>
  <c r="M74" i="4"/>
  <c r="P74" i="4" s="1"/>
  <c r="AJ74" i="4" s="1"/>
  <c r="Q73" i="4"/>
  <c r="M73" i="4"/>
  <c r="Q66" i="4"/>
  <c r="M66" i="4"/>
  <c r="P66" i="4" s="1"/>
  <c r="AJ66" i="4" s="1"/>
  <c r="AG71" i="4"/>
  <c r="Q71" i="4"/>
  <c r="M71" i="4"/>
  <c r="P71" i="4" s="1"/>
  <c r="AJ71" i="4" s="1"/>
  <c r="Q70" i="4"/>
  <c r="M70" i="4"/>
  <c r="Q69" i="4"/>
  <c r="M69" i="4"/>
  <c r="Q68" i="4"/>
  <c r="M68" i="4"/>
  <c r="Q67" i="4"/>
  <c r="M67" i="4"/>
  <c r="P67" i="4" s="1"/>
  <c r="AJ67" i="4" s="1"/>
  <c r="K72" i="4"/>
  <c r="M72" i="4" s="1"/>
  <c r="AG40" i="4"/>
  <c r="Q40" i="4"/>
  <c r="M40" i="4"/>
  <c r="P40" i="4" s="1"/>
  <c r="AJ40" i="4" s="1"/>
  <c r="Q39" i="4"/>
  <c r="M39" i="4"/>
  <c r="Q38" i="4"/>
  <c r="M38" i="4"/>
  <c r="K41" i="4"/>
  <c r="M41" i="4" s="1"/>
  <c r="AG36" i="4"/>
  <c r="Q36" i="4"/>
  <c r="M36" i="4"/>
  <c r="P36" i="4" s="1"/>
  <c r="AJ36" i="4" s="1"/>
  <c r="Q35" i="4"/>
  <c r="M35" i="4"/>
  <c r="Q34" i="4"/>
  <c r="M34" i="4"/>
  <c r="P34" i="4" s="1"/>
  <c r="AJ34" i="4" s="1"/>
  <c r="Q33" i="4"/>
  <c r="M33" i="4"/>
  <c r="P33" i="4" s="1"/>
  <c r="AJ33" i="4" s="1"/>
  <c r="K37" i="4"/>
  <c r="M37" i="4" s="1"/>
  <c r="AC90" i="4"/>
  <c r="AC78" i="4"/>
  <c r="AA77" i="4"/>
  <c r="AB82" i="4"/>
  <c r="AB75" i="4"/>
  <c r="AA85" i="4"/>
  <c r="AC75" i="4"/>
  <c r="AB88" i="4"/>
  <c r="Z66" i="4"/>
  <c r="AA75" i="4"/>
  <c r="AB83" i="4"/>
  <c r="AC85" i="4"/>
  <c r="Z89" i="4"/>
  <c r="AB70" i="4"/>
  <c r="Z78" i="4"/>
  <c r="Z75" i="4"/>
  <c r="Z84" i="4"/>
  <c r="AB84" i="4"/>
  <c r="AC71" i="4"/>
  <c r="AC86" i="4"/>
  <c r="Z74" i="4"/>
  <c r="Z80" i="4"/>
  <c r="AA87" i="4"/>
  <c r="AC79" i="4"/>
  <c r="Z90" i="4"/>
  <c r="AC74" i="4"/>
  <c r="Z85" i="4"/>
  <c r="AB66" i="4"/>
  <c r="AB73" i="4"/>
  <c r="Z87" i="4"/>
  <c r="AB90" i="4"/>
  <c r="AA89" i="4"/>
  <c r="Z79" i="4"/>
  <c r="AA82" i="4"/>
  <c r="AC84" i="4"/>
  <c r="AA66" i="4"/>
  <c r="AC81" i="4"/>
  <c r="AC89" i="4"/>
  <c r="Z81" i="4"/>
  <c r="Z73" i="4"/>
  <c r="Z76" i="4"/>
  <c r="AB87" i="4"/>
  <c r="AA73" i="4"/>
  <c r="AC87" i="4"/>
  <c r="AB79" i="4"/>
  <c r="AC88" i="4"/>
  <c r="AB74" i="4"/>
  <c r="AC77" i="4"/>
  <c r="AA81" i="4"/>
  <c r="AB81" i="4"/>
  <c r="AA90" i="4"/>
  <c r="AA78" i="4"/>
  <c r="AC80" i="4"/>
  <c r="AC83" i="4"/>
  <c r="Z83" i="4"/>
  <c r="AB80" i="4"/>
  <c r="AA79" i="4"/>
  <c r="AC82" i="4"/>
  <c r="AC66" i="4"/>
  <c r="Z82" i="4"/>
  <c r="AA83" i="4"/>
  <c r="AA86" i="4"/>
  <c r="AA76" i="4"/>
  <c r="AB78" i="4"/>
  <c r="AB89" i="4"/>
  <c r="Z77" i="4"/>
  <c r="AB86" i="4"/>
  <c r="AB77" i="4"/>
  <c r="AA84" i="4"/>
  <c r="AC73" i="4"/>
  <c r="AA80" i="4"/>
  <c r="AB85" i="4"/>
  <c r="AA88" i="4"/>
  <c r="AC76" i="4"/>
  <c r="Z86" i="4"/>
  <c r="Z88" i="4"/>
  <c r="AB76" i="4"/>
  <c r="Q86" i="4" l="1"/>
  <c r="O86" i="4" s="1"/>
  <c r="P86" i="4" s="1"/>
  <c r="AJ86" i="4" s="1"/>
  <c r="Q83" i="4"/>
  <c r="O83" i="4" s="1"/>
  <c r="P83" i="4" s="1"/>
  <c r="AJ83" i="4" s="1"/>
  <c r="AG90" i="4"/>
  <c r="Q41" i="4"/>
  <c r="O41" i="4" s="1"/>
  <c r="AG69" i="4"/>
  <c r="AG68" i="4"/>
  <c r="Q37" i="4"/>
  <c r="Q90" i="4"/>
  <c r="O90" i="4" s="1"/>
  <c r="P90" i="4" s="1"/>
  <c r="AJ90" i="4" s="1"/>
  <c r="AG87" i="4"/>
  <c r="AG88" i="4"/>
  <c r="P88" i="4"/>
  <c r="AJ88" i="4" s="1"/>
  <c r="AG73" i="4"/>
  <c r="AG78" i="4"/>
  <c r="AG84" i="4"/>
  <c r="AG86" i="4"/>
  <c r="P87" i="4"/>
  <c r="AJ87" i="4" s="1"/>
  <c r="P84" i="4"/>
  <c r="AJ84" i="4" s="1"/>
  <c r="AG81" i="4"/>
  <c r="AG83" i="4"/>
  <c r="P81" i="4"/>
  <c r="AJ81" i="4" s="1"/>
  <c r="AG80" i="4"/>
  <c r="AG75" i="4"/>
  <c r="AG76" i="4"/>
  <c r="Q80" i="4"/>
  <c r="O80" i="4" s="1"/>
  <c r="P80" i="4" s="1"/>
  <c r="AJ80" i="4" s="1"/>
  <c r="AG74" i="4"/>
  <c r="AG77" i="4"/>
  <c r="AG38" i="4"/>
  <c r="P77" i="4"/>
  <c r="AJ77" i="4" s="1"/>
  <c r="P76" i="4"/>
  <c r="AJ76" i="4" s="1"/>
  <c r="P73" i="4"/>
  <c r="AJ73" i="4" s="1"/>
  <c r="P78" i="4"/>
  <c r="AJ78" i="4" s="1"/>
  <c r="AG67" i="4"/>
  <c r="AG70" i="4"/>
  <c r="Q72" i="4"/>
  <c r="O72" i="4" s="1"/>
  <c r="AG66" i="4"/>
  <c r="P70" i="4"/>
  <c r="AJ70" i="4" s="1"/>
  <c r="AG37" i="4"/>
  <c r="AA68" i="4"/>
  <c r="AA71" i="4"/>
  <c r="AC35" i="4"/>
  <c r="Z33" i="4"/>
  <c r="AB41" i="4"/>
  <c r="AB71" i="4"/>
  <c r="AA33" i="4"/>
  <c r="Z69" i="4"/>
  <c r="AB36" i="4"/>
  <c r="Z40" i="4"/>
  <c r="AC70" i="4"/>
  <c r="Z72" i="4"/>
  <c r="AC33" i="4"/>
  <c r="AB38" i="4"/>
  <c r="AA38" i="4"/>
  <c r="AA40" i="4"/>
  <c r="AA72" i="4"/>
  <c r="AB37" i="4"/>
  <c r="AB39" i="4"/>
  <c r="Z38" i="4"/>
  <c r="AB33" i="4"/>
  <c r="AC40" i="4"/>
  <c r="Z36" i="4"/>
  <c r="AC39" i="4"/>
  <c r="AC41" i="4"/>
  <c r="Z34" i="4"/>
  <c r="AB67" i="4"/>
  <c r="AB69" i="4"/>
  <c r="AA34" i="4"/>
  <c r="AB34" i="4"/>
  <c r="AA69" i="4"/>
  <c r="AC37" i="4"/>
  <c r="Z37" i="4"/>
  <c r="AB35" i="4"/>
  <c r="Z67" i="4"/>
  <c r="AB68" i="4"/>
  <c r="AA37" i="4"/>
  <c r="AC34" i="4"/>
  <c r="AA35" i="4"/>
  <c r="AA39" i="4"/>
  <c r="Z41" i="4"/>
  <c r="AC69" i="4"/>
  <c r="AA70" i="4"/>
  <c r="AA74" i="4"/>
  <c r="Z71" i="4"/>
  <c r="AC36" i="4"/>
  <c r="Z39" i="4"/>
  <c r="Z70" i="4"/>
  <c r="AA67" i="4"/>
  <c r="Z35" i="4"/>
  <c r="AC72" i="4"/>
  <c r="AB72" i="4"/>
  <c r="AB40" i="4"/>
  <c r="AC68" i="4"/>
  <c r="AC67" i="4"/>
  <c r="AA41" i="4"/>
  <c r="Z68" i="4"/>
  <c r="AA36" i="4"/>
  <c r="AC38" i="4"/>
  <c r="AG72" i="4" l="1"/>
  <c r="P72" i="4"/>
  <c r="AJ72" i="4" s="1"/>
  <c r="P69" i="4"/>
  <c r="AJ69" i="4" s="1"/>
  <c r="P68" i="4"/>
  <c r="AJ68" i="4" s="1"/>
  <c r="AG39" i="4"/>
  <c r="AG41" i="4"/>
  <c r="P41" i="4"/>
  <c r="AJ41" i="4" s="1"/>
  <c r="P39" i="4"/>
  <c r="AJ39" i="4" s="1"/>
  <c r="P38" i="4"/>
  <c r="AJ38" i="4" s="1"/>
  <c r="AG34" i="4"/>
  <c r="AG35" i="4"/>
  <c r="O37" i="4"/>
  <c r="P37" i="4" s="1"/>
  <c r="AJ37" i="4" s="1"/>
  <c r="AG33" i="4"/>
  <c r="P35" i="4"/>
  <c r="AJ35" i="4" s="1"/>
  <c r="AG64" i="4"/>
  <c r="Q64" i="4"/>
  <c r="M64" i="4"/>
  <c r="P64" i="4" s="1"/>
  <c r="AJ64" i="4" s="1"/>
  <c r="Q63" i="4"/>
  <c r="M63" i="4"/>
  <c r="P63" i="4" s="1"/>
  <c r="AJ63" i="4" s="1"/>
  <c r="K65" i="4"/>
  <c r="M65" i="4" s="1"/>
  <c r="Z64" i="4"/>
  <c r="AC63" i="4"/>
  <c r="Z65" i="4"/>
  <c r="AB64" i="4"/>
  <c r="AC64" i="4"/>
  <c r="AA63" i="4"/>
  <c r="AB65" i="4"/>
  <c r="AA64" i="4"/>
  <c r="AB63" i="4"/>
  <c r="AC65" i="4"/>
  <c r="Z63" i="4"/>
  <c r="AA65" i="4"/>
  <c r="Q65" i="4" l="1"/>
  <c r="O65" i="4" s="1"/>
  <c r="P65" i="4" s="1"/>
  <c r="AJ65" i="4" s="1"/>
  <c r="AG63" i="4"/>
  <c r="AG65" i="4"/>
  <c r="AG61" i="4"/>
  <c r="Q61" i="4"/>
  <c r="M61" i="4"/>
  <c r="P61" i="4" s="1"/>
  <c r="AJ61" i="4" s="1"/>
  <c r="Q60" i="4"/>
  <c r="M60" i="4"/>
  <c r="P60" i="4" s="1"/>
  <c r="AJ60" i="4" s="1"/>
  <c r="Q59" i="4"/>
  <c r="M59" i="4"/>
  <c r="Q58" i="4"/>
  <c r="M58" i="4"/>
  <c r="P58" i="4" s="1"/>
  <c r="AJ58" i="4" s="1"/>
  <c r="K62" i="4"/>
  <c r="M62" i="4" s="1"/>
  <c r="AG56" i="4"/>
  <c r="Q56" i="4"/>
  <c r="M56" i="4"/>
  <c r="P56" i="4" s="1"/>
  <c r="AJ56" i="4" s="1"/>
  <c r="Q55" i="4"/>
  <c r="M55" i="4"/>
  <c r="Q54" i="4"/>
  <c r="M54" i="4"/>
  <c r="P54" i="4" s="1"/>
  <c r="AJ54" i="4" s="1"/>
  <c r="Q53" i="4"/>
  <c r="M53" i="4"/>
  <c r="Q52" i="4"/>
  <c r="M52" i="4"/>
  <c r="P52" i="4" s="1"/>
  <c r="AJ52" i="4" s="1"/>
  <c r="K57" i="4"/>
  <c r="M57" i="4" s="1"/>
  <c r="K51" i="4"/>
  <c r="M51" i="4" s="1"/>
  <c r="AG50" i="4"/>
  <c r="Q50" i="4"/>
  <c r="M50" i="4"/>
  <c r="P50" i="4" s="1"/>
  <c r="AJ50" i="4" s="1"/>
  <c r="Q49" i="4"/>
  <c r="M49" i="4"/>
  <c r="P49" i="4" s="1"/>
  <c r="AJ49" i="4" s="1"/>
  <c r="Q48" i="4"/>
  <c r="M48" i="4"/>
  <c r="K47" i="4"/>
  <c r="Q46" i="4"/>
  <c r="M46" i="4"/>
  <c r="AG46" i="4" s="1"/>
  <c r="Q44" i="4"/>
  <c r="M44" i="4"/>
  <c r="P44" i="4" s="1"/>
  <c r="AJ44" i="4" s="1"/>
  <c r="Q43" i="4"/>
  <c r="M43" i="4"/>
  <c r="Q42" i="4"/>
  <c r="M42" i="4"/>
  <c r="P42" i="4" s="1"/>
  <c r="AJ42" i="4" s="1"/>
  <c r="Q45" i="4"/>
  <c r="M45" i="4"/>
  <c r="AB62" i="4"/>
  <c r="AB48" i="4"/>
  <c r="AC45" i="4"/>
  <c r="Z55" i="4"/>
  <c r="AA61" i="4"/>
  <c r="AA47" i="4"/>
  <c r="Z58" i="4"/>
  <c r="AA51" i="4"/>
  <c r="AB60" i="4"/>
  <c r="Z48" i="4"/>
  <c r="AC49" i="4"/>
  <c r="AC48" i="4"/>
  <c r="AB46" i="4"/>
  <c r="AB91" i="4"/>
  <c r="AC54" i="4"/>
  <c r="AA55" i="4"/>
  <c r="AB57" i="4"/>
  <c r="AC59" i="4"/>
  <c r="AC56" i="4"/>
  <c r="AB47" i="4"/>
  <c r="AA56" i="4"/>
  <c r="AB49" i="4"/>
  <c r="AA42" i="4"/>
  <c r="AB42" i="4"/>
  <c r="Z47" i="4"/>
  <c r="AC46" i="4"/>
  <c r="AA91" i="4"/>
  <c r="AC91" i="4"/>
  <c r="Z91" i="4"/>
  <c r="AC57" i="4"/>
  <c r="AA48" i="4"/>
  <c r="AB59" i="4"/>
  <c r="AC44" i="4"/>
  <c r="AA58" i="4"/>
  <c r="AC58" i="4"/>
  <c r="Z53" i="4"/>
  <c r="AA52" i="4"/>
  <c r="Z44" i="4"/>
  <c r="AC47" i="4"/>
  <c r="AC50" i="4"/>
  <c r="AB50" i="4"/>
  <c r="AB58" i="4"/>
  <c r="AA50" i="4"/>
  <c r="AC53" i="4"/>
  <c r="AA49" i="4"/>
  <c r="AA46" i="4"/>
  <c r="AC55" i="4"/>
  <c r="Z51" i="4"/>
  <c r="Z42" i="4"/>
  <c r="Z56" i="4"/>
  <c r="Z49" i="4"/>
  <c r="AC42" i="4"/>
  <c r="AB52" i="4"/>
  <c r="Z60" i="4"/>
  <c r="Z62" i="4"/>
  <c r="AA57" i="4"/>
  <c r="AB43" i="4"/>
  <c r="Z54" i="4"/>
  <c r="Z45" i="4"/>
  <c r="AC62" i="4"/>
  <c r="AB54" i="4"/>
  <c r="Z46" i="4"/>
  <c r="AB61" i="4"/>
  <c r="AB55" i="4"/>
  <c r="AB45" i="4"/>
  <c r="AA43" i="4"/>
  <c r="AB44" i="4"/>
  <c r="AC52" i="4"/>
  <c r="AB56" i="4"/>
  <c r="Z52" i="4"/>
  <c r="Z50" i="4"/>
  <c r="AA45" i="4"/>
  <c r="Z61" i="4"/>
  <c r="AC43" i="4"/>
  <c r="Z57" i="4"/>
  <c r="AC60" i="4"/>
  <c r="AC61" i="4"/>
  <c r="AB51" i="4"/>
  <c r="AA59" i="4"/>
  <c r="Z43" i="4"/>
  <c r="AA62" i="4"/>
  <c r="AC51" i="4"/>
  <c r="AA60" i="4"/>
  <c r="AA54" i="4"/>
  <c r="AA53" i="4"/>
  <c r="Z59" i="4"/>
  <c r="M47" i="4" l="1"/>
  <c r="AG47" i="4" s="1"/>
  <c r="K91" i="4"/>
  <c r="AG58" i="4"/>
  <c r="AG59" i="4"/>
  <c r="Q62" i="4"/>
  <c r="O62" i="4" s="1"/>
  <c r="P62" i="4" s="1"/>
  <c r="AJ62" i="4" s="1"/>
  <c r="AG62" i="4"/>
  <c r="AG60" i="4"/>
  <c r="P59" i="4"/>
  <c r="AJ59" i="4" s="1"/>
  <c r="AG55" i="4"/>
  <c r="AG53" i="4"/>
  <c r="Q57" i="4"/>
  <c r="O57" i="4" s="1"/>
  <c r="P57" i="4" s="1"/>
  <c r="AJ57" i="4" s="1"/>
  <c r="AG52" i="4"/>
  <c r="AG54" i="4"/>
  <c r="AG57" i="4"/>
  <c r="P53" i="4"/>
  <c r="AJ53" i="4" s="1"/>
  <c r="P55" i="4"/>
  <c r="AJ55" i="4" s="1"/>
  <c r="AG48" i="4"/>
  <c r="Q47" i="4"/>
  <c r="AG43" i="4"/>
  <c r="Q51" i="4"/>
  <c r="O51" i="4" s="1"/>
  <c r="P51" i="4" s="1"/>
  <c r="AJ51" i="4" s="1"/>
  <c r="AG49" i="4"/>
  <c r="AG51" i="4"/>
  <c r="P48" i="4"/>
  <c r="AJ48" i="4" s="1"/>
  <c r="P46" i="4"/>
  <c r="AJ46" i="4" s="1"/>
  <c r="AG45" i="4"/>
  <c r="AG44" i="4"/>
  <c r="P43" i="4"/>
  <c r="AJ43" i="4" s="1"/>
  <c r="AG42" i="4"/>
  <c r="P45" i="4"/>
  <c r="AJ45" i="4" s="1"/>
  <c r="Q32" i="4"/>
  <c r="M32" i="4"/>
  <c r="Q31" i="4"/>
  <c r="M31" i="4"/>
  <c r="Q30" i="4"/>
  <c r="M30" i="4"/>
  <c r="Q26" i="4"/>
  <c r="M26" i="4"/>
  <c r="Q25" i="4"/>
  <c r="M25" i="4"/>
  <c r="Q24" i="4"/>
  <c r="M24" i="4"/>
  <c r="P24" i="4" s="1"/>
  <c r="AJ24" i="4" s="1"/>
  <c r="K23" i="4"/>
  <c r="K29" i="4" s="1"/>
  <c r="M20" i="4"/>
  <c r="P20" i="4" s="1"/>
  <c r="AJ20" i="4" s="1"/>
  <c r="Q20" i="4"/>
  <c r="AG20" i="4"/>
  <c r="M21" i="4"/>
  <c r="P21" i="4" s="1"/>
  <c r="AJ21" i="4" s="1"/>
  <c r="Q21" i="4"/>
  <c r="AG21" i="4"/>
  <c r="M22" i="4"/>
  <c r="P22" i="4" s="1"/>
  <c r="AJ22" i="4" s="1"/>
  <c r="Q22" i="4"/>
  <c r="AG22" i="4"/>
  <c r="M19" i="4"/>
  <c r="P19" i="4" s="1"/>
  <c r="AJ19" i="4" s="1"/>
  <c r="Q19" i="4"/>
  <c r="M18" i="4"/>
  <c r="P18" i="4" s="1"/>
  <c r="AJ18" i="4" s="1"/>
  <c r="Q18" i="4"/>
  <c r="M17" i="4"/>
  <c r="P17" i="4" s="1"/>
  <c r="AJ17" i="4" s="1"/>
  <c r="Q17" i="4"/>
  <c r="M16" i="4"/>
  <c r="P16" i="4" s="1"/>
  <c r="AJ16" i="4" s="1"/>
  <c r="Q16" i="4"/>
  <c r="M15" i="4"/>
  <c r="P15" i="4" s="1"/>
  <c r="AJ15" i="4" s="1"/>
  <c r="Q15" i="4"/>
  <c r="M14" i="4"/>
  <c r="P14" i="4" s="1"/>
  <c r="AJ14" i="4" s="1"/>
  <c r="Q14" i="4"/>
  <c r="M13" i="4"/>
  <c r="P13" i="4" s="1"/>
  <c r="AJ13" i="4" s="1"/>
  <c r="Q13" i="4"/>
  <c r="M12" i="4"/>
  <c r="P12" i="4" s="1"/>
  <c r="AJ12" i="4" s="1"/>
  <c r="Q12" i="4"/>
  <c r="M11" i="4"/>
  <c r="P11" i="4" s="1"/>
  <c r="AJ11" i="4" s="1"/>
  <c r="Q11" i="4"/>
  <c r="M10" i="4"/>
  <c r="P10" i="4" s="1"/>
  <c r="AJ10" i="4" s="1"/>
  <c r="Q10" i="4"/>
  <c r="M7" i="4"/>
  <c r="P7" i="4" s="1"/>
  <c r="AJ7" i="4" s="1"/>
  <c r="Q7" i="4"/>
  <c r="M8" i="4"/>
  <c r="P8" i="4" s="1"/>
  <c r="AJ8" i="4" s="1"/>
  <c r="Q8" i="4"/>
  <c r="M9" i="4"/>
  <c r="P9" i="4" s="1"/>
  <c r="AJ9" i="4" s="1"/>
  <c r="Q9" i="4"/>
  <c r="M6" i="4"/>
  <c r="P6" i="4" s="1"/>
  <c r="AJ6" i="4" s="1"/>
  <c r="Q6" i="4"/>
  <c r="M5" i="4"/>
  <c r="P5" i="4" s="1"/>
  <c r="AJ5" i="4" s="1"/>
  <c r="Q5" i="4"/>
  <c r="Z16" i="4"/>
  <c r="AA5" i="4"/>
  <c r="AA18" i="4"/>
  <c r="AA44" i="4"/>
  <c r="AC20" i="4"/>
  <c r="AA19" i="4"/>
  <c r="AB6" i="4"/>
  <c r="AC5" i="4"/>
  <c r="AB53" i="4"/>
  <c r="Z21" i="4"/>
  <c r="Z29" i="4"/>
  <c r="AC26" i="4"/>
  <c r="AA30" i="4"/>
  <c r="AC9" i="4"/>
  <c r="Z30" i="4"/>
  <c r="AB11" i="4"/>
  <c r="Z12" i="4"/>
  <c r="AA12" i="4"/>
  <c r="AA29" i="4"/>
  <c r="AA21" i="4"/>
  <c r="Z5" i="4"/>
  <c r="Z32" i="4"/>
  <c r="AA8" i="4"/>
  <c r="Z10" i="4"/>
  <c r="AC22" i="4"/>
  <c r="Z20" i="4"/>
  <c r="AB16" i="4"/>
  <c r="AC8" i="4"/>
  <c r="AB8" i="4"/>
  <c r="AB25" i="4"/>
  <c r="AB31" i="4"/>
  <c r="AB10" i="4"/>
  <c r="AB26" i="4"/>
  <c r="AB30" i="4"/>
  <c r="Z7" i="4"/>
  <c r="AB21" i="4"/>
  <c r="AA24" i="4"/>
  <c r="AA10" i="4"/>
  <c r="AC13" i="4"/>
  <c r="AC29" i="4"/>
  <c r="AC7" i="4"/>
  <c r="AB15" i="4"/>
  <c r="AC17" i="4"/>
  <c r="AC21" i="4"/>
  <c r="AB14" i="4"/>
  <c r="Z13" i="4"/>
  <c r="AC11" i="4"/>
  <c r="AC32" i="4"/>
  <c r="AC24" i="4"/>
  <c r="AC12" i="4"/>
  <c r="AB19" i="4"/>
  <c r="AB18" i="4"/>
  <c r="AC14" i="4"/>
  <c r="AB7" i="4"/>
  <c r="AC6" i="4"/>
  <c r="AA26" i="4"/>
  <c r="Z17" i="4"/>
  <c r="AC30" i="4"/>
  <c r="AA32" i="4"/>
  <c r="Z23" i="4"/>
  <c r="AB9" i="4"/>
  <c r="AC31" i="4"/>
  <c r="Z31" i="4"/>
  <c r="AA25" i="4"/>
  <c r="Z24" i="4"/>
  <c r="Z15" i="4"/>
  <c r="AB12" i="4"/>
  <c r="AB17" i="4"/>
  <c r="AC15" i="4"/>
  <c r="AC18" i="4"/>
  <c r="AA23" i="4"/>
  <c r="AC25" i="4"/>
  <c r="Z8" i="4"/>
  <c r="AC19" i="4"/>
  <c r="AC23" i="4"/>
  <c r="Z11" i="4"/>
  <c r="AA7" i="4"/>
  <c r="AB13" i="4"/>
  <c r="AA20" i="4"/>
  <c r="Z25" i="4"/>
  <c r="Z9" i="4"/>
  <c r="AB24" i="4"/>
  <c r="AB22" i="4"/>
  <c r="AA22" i="4"/>
  <c r="AA17" i="4"/>
  <c r="Z26" i="4"/>
  <c r="AA16" i="4"/>
  <c r="AA11" i="4"/>
  <c r="Z19" i="4"/>
  <c r="AB20" i="4"/>
  <c r="Z6" i="4"/>
  <c r="Z18" i="4"/>
  <c r="AA9" i="4"/>
  <c r="AA13" i="4"/>
  <c r="AB29" i="4"/>
  <c r="AC16" i="4"/>
  <c r="AB32" i="4"/>
  <c r="AA31" i="4"/>
  <c r="AC10" i="4"/>
  <c r="AA6" i="4"/>
  <c r="AA15" i="4"/>
  <c r="Z22" i="4"/>
  <c r="AB23" i="4"/>
  <c r="AB5" i="4"/>
  <c r="Z14" i="4"/>
  <c r="AA14" i="4"/>
  <c r="M91" i="4" l="1"/>
  <c r="AG91" i="4" s="1"/>
  <c r="K109" i="4"/>
  <c r="M109" i="4" s="1"/>
  <c r="O47" i="4"/>
  <c r="P47" i="4" s="1"/>
  <c r="AJ47" i="4" s="1"/>
  <c r="Q91" i="4"/>
  <c r="AG6" i="4"/>
  <c r="AG5" i="4"/>
  <c r="AG31" i="4"/>
  <c r="AG32" i="4"/>
  <c r="P32" i="4"/>
  <c r="AJ32" i="4" s="1"/>
  <c r="P31" i="4"/>
  <c r="AJ31" i="4" s="1"/>
  <c r="AG24" i="4"/>
  <c r="AG26" i="4"/>
  <c r="AG30" i="4"/>
  <c r="P30" i="4"/>
  <c r="AJ30" i="4" s="1"/>
  <c r="AG17" i="4"/>
  <c r="AG15" i="4"/>
  <c r="AG9" i="4"/>
  <c r="Q23" i="4"/>
  <c r="AG11" i="4"/>
  <c r="AG18" i="4"/>
  <c r="AG13" i="4"/>
  <c r="P26" i="4"/>
  <c r="AJ26" i="4" s="1"/>
  <c r="AG25" i="4"/>
  <c r="P25" i="4"/>
  <c r="AJ25" i="4" s="1"/>
  <c r="AG8" i="4"/>
  <c r="AG7" i="4"/>
  <c r="AG12" i="4"/>
  <c r="AG14" i="4"/>
  <c r="AG16" i="4"/>
  <c r="AG19" i="4"/>
  <c r="AG10" i="4"/>
  <c r="M23" i="4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3" i="2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5" i="1"/>
  <c r="Q4" i="4"/>
  <c r="Z4" i="4"/>
  <c r="AG109" i="4" l="1"/>
  <c r="O91" i="4"/>
  <c r="P91" i="4" s="1"/>
  <c r="AJ91" i="4" s="1"/>
  <c r="Q109" i="4"/>
  <c r="O109" i="4" s="1"/>
  <c r="P109" i="4" s="1"/>
  <c r="AJ109" i="4" s="1"/>
  <c r="AG23" i="4"/>
  <c r="O23" i="4"/>
  <c r="P23" i="4" s="1"/>
  <c r="AJ23" i="4" s="1"/>
  <c r="Q29" i="4"/>
  <c r="O29" i="4" s="1"/>
  <c r="M4" i="4"/>
  <c r="P4" i="4" s="1"/>
  <c r="AJ4" i="4" s="1"/>
  <c r="AA4" i="4"/>
  <c r="AB4" i="4"/>
  <c r="AC4" i="4"/>
  <c r="M29" i="4" l="1"/>
  <c r="AG29" i="4" s="1"/>
  <c r="AG4" i="4"/>
  <c r="L29" i="4" l="1"/>
  <c r="P29" i="4"/>
  <c r="AJ29" i="4" s="1"/>
</calcChain>
</file>

<file path=xl/sharedStrings.xml><?xml version="1.0" encoding="utf-8"?>
<sst xmlns="http://schemas.openxmlformats.org/spreadsheetml/2006/main" count="1110" uniqueCount="213">
  <si>
    <t>ВВГнг-LS</t>
  </si>
  <si>
    <t>0,66 кВ</t>
  </si>
  <si>
    <t>1 кВ</t>
  </si>
  <si>
    <t>Масса 1 км кабеля, кг</t>
  </si>
  <si>
    <t>Наружный диаметр, мм</t>
  </si>
  <si>
    <t>Сечение</t>
  </si>
  <si>
    <t>Назвоние щита</t>
  </si>
  <si>
    <t>cosφ</t>
  </si>
  <si>
    <t>Марка</t>
  </si>
  <si>
    <t>Сече-ние</t>
  </si>
  <si>
    <t>Информация о длине</t>
  </si>
  <si>
    <t>Информация о кабеле</t>
  </si>
  <si>
    <t>1ЩО1</t>
  </si>
  <si>
    <t>№ группы щита</t>
  </si>
  <si>
    <t>Кабель с круглыми жилами</t>
  </si>
  <si>
    <t>Кабель с секторными жилами</t>
  </si>
  <si>
    <t>-</t>
  </si>
  <si>
    <t>х</t>
  </si>
  <si>
    <t>ВВГнг-FRLS</t>
  </si>
  <si>
    <t>Нар. диамерт, мм</t>
  </si>
  <si>
    <t>Масса 1 км, кг</t>
  </si>
  <si>
    <t>Потери, %</t>
  </si>
  <si>
    <t>Допустимый длительный ток для проводов с медными жилами с резиновой изоляцией в металлических защитных оболочках и кабелей с медными жилами с резиновой изоляцией в свинцовой, поливинилхлоридной, найритовой или резиновой оболочке, бронированных и небронированных</t>
  </si>
  <si>
    <t>Медь</t>
  </si>
  <si>
    <t>Ток, А, для проводов и кабелей</t>
  </si>
  <si>
    <t>При прокладке</t>
  </si>
  <si>
    <t>№ п/п</t>
  </si>
  <si>
    <t xml:space="preserve"> </t>
  </si>
  <si>
    <t>Допустимый длительный ток для проводов с алюминиевыми жилами с резиновой или пластмассовой изоляцией в свинцовой, поливинилхлоридной, найритовой или резиновой оболочках, бронированных и небронированных</t>
  </si>
  <si>
    <t>Алюминий</t>
  </si>
  <si>
    <t>Максимальная длина в метрах цепей с медными проводами, защищенных автоматическими выключателями цепи:</t>
  </si>
  <si>
    <t>Ном. ток для автомат. выключат., А</t>
  </si>
  <si>
    <t>Сечение проводов, мм.кв</t>
  </si>
  <si>
    <t>Тип B</t>
  </si>
  <si>
    <t>Тип C</t>
  </si>
  <si>
    <t>Тип D</t>
  </si>
  <si>
    <t>3 фазы</t>
  </si>
  <si>
    <t>Материал жил</t>
  </si>
  <si>
    <t>Наме-рил, м</t>
  </si>
  <si>
    <t>15%, м</t>
  </si>
  <si>
    <t>8%, м</t>
  </si>
  <si>
    <t>Хар-ка</t>
  </si>
  <si>
    <t>Информация о защите</t>
  </si>
  <si>
    <t>Допустимый ток</t>
  </si>
  <si>
    <t>По ПУЭ</t>
  </si>
  <si>
    <t>По ГОСТ</t>
  </si>
  <si>
    <t>?</t>
  </si>
  <si>
    <t>Автом. выкл.</t>
  </si>
  <si>
    <t>0ЩО1</t>
  </si>
  <si>
    <t>0ЩО2</t>
  </si>
  <si>
    <t>1ЩО2</t>
  </si>
  <si>
    <t>2ЩО</t>
  </si>
  <si>
    <t>ЩС3</t>
  </si>
  <si>
    <t>№ группы потреб.</t>
  </si>
  <si>
    <t>Назвоние потреб.</t>
  </si>
  <si>
    <t>ЩУВ1</t>
  </si>
  <si>
    <t>ЩУВ1.1</t>
  </si>
  <si>
    <t>ЩУВ2</t>
  </si>
  <si>
    <t>ЩУВ3</t>
  </si>
  <si>
    <t>ЩУВ2.1</t>
  </si>
  <si>
    <t>1 фаза</t>
  </si>
  <si>
    <t>ЩУВ4</t>
  </si>
  <si>
    <t>ЩУВ3.1</t>
  </si>
  <si>
    <t>ЩУВ5</t>
  </si>
  <si>
    <t>ЩУВ6</t>
  </si>
  <si>
    <t>ЩУВ7</t>
  </si>
  <si>
    <t>ЩУВ8</t>
  </si>
  <si>
    <t>ЩУВ9</t>
  </si>
  <si>
    <t>ЩУВ10</t>
  </si>
  <si>
    <t>ЩУВ11</t>
  </si>
  <si>
    <t>ЩУВ12</t>
  </si>
  <si>
    <t>Резерв</t>
  </si>
  <si>
    <t>Гр.ЩУВ1</t>
  </si>
  <si>
    <t>Гр.ЩУВ1.1</t>
  </si>
  <si>
    <t>Гр.ЩУВ2</t>
  </si>
  <si>
    <t>Гр.ЩУВ2.1</t>
  </si>
  <si>
    <t>Гр.ЩУВ3</t>
  </si>
  <si>
    <t>Гр.ЩУВ3.1</t>
  </si>
  <si>
    <t>Гр.ЩУВ4</t>
  </si>
  <si>
    <t>Гр.ЩУВ5</t>
  </si>
  <si>
    <t>Гр.ЩУВ6</t>
  </si>
  <si>
    <t>Гр.ЩУВ7</t>
  </si>
  <si>
    <t>Гр.ЩУВ8</t>
  </si>
  <si>
    <t>Гр.ЩУВ9</t>
  </si>
  <si>
    <t>Гр.ЩУВ10</t>
  </si>
  <si>
    <t>2ЩК1</t>
  </si>
  <si>
    <t>2ЩК2</t>
  </si>
  <si>
    <t>ЩБ</t>
  </si>
  <si>
    <t>Секция</t>
  </si>
  <si>
    <t>1 секция</t>
  </si>
  <si>
    <t>3ЩО1</t>
  </si>
  <si>
    <t>ЩВ2</t>
  </si>
  <si>
    <t>Гр.В43</t>
  </si>
  <si>
    <t>В43</t>
  </si>
  <si>
    <t>Гр.В25</t>
  </si>
  <si>
    <t>В25</t>
  </si>
  <si>
    <t>Гр.В26</t>
  </si>
  <si>
    <t>В26</t>
  </si>
  <si>
    <t>Гр.В41</t>
  </si>
  <si>
    <t>В41</t>
  </si>
  <si>
    <t>Гр.В29</t>
  </si>
  <si>
    <t>Гр.В42</t>
  </si>
  <si>
    <t>В29</t>
  </si>
  <si>
    <t>В42</t>
  </si>
  <si>
    <t>Гр.ЩУВ11</t>
  </si>
  <si>
    <t>Гр.В47</t>
  </si>
  <si>
    <t>В47</t>
  </si>
  <si>
    <t>Гр.В48</t>
  </si>
  <si>
    <t>Гр.В54</t>
  </si>
  <si>
    <t>Гр.В55</t>
  </si>
  <si>
    <t>В48</t>
  </si>
  <si>
    <t>В54</t>
  </si>
  <si>
    <t>В55</t>
  </si>
  <si>
    <t>Гр.ЩУВ12</t>
  </si>
  <si>
    <t>Гр.В49</t>
  </si>
  <si>
    <t>Гр.В50</t>
  </si>
  <si>
    <t>Гр.В51</t>
  </si>
  <si>
    <t>В49</t>
  </si>
  <si>
    <t>В50</t>
  </si>
  <si>
    <t>В51</t>
  </si>
  <si>
    <t>Гр.ЩУВ13</t>
  </si>
  <si>
    <t>ЩУВ13</t>
  </si>
  <si>
    <t>Гр.В35</t>
  </si>
  <si>
    <t>Гр.В27</t>
  </si>
  <si>
    <t>В27</t>
  </si>
  <si>
    <t>Гр.В28</t>
  </si>
  <si>
    <t>В28</t>
  </si>
  <si>
    <t>Гр.В33</t>
  </si>
  <si>
    <t>В33</t>
  </si>
  <si>
    <t>Гр.В52</t>
  </si>
  <si>
    <t>Гр.В53</t>
  </si>
  <si>
    <t>В52</t>
  </si>
  <si>
    <t>В53</t>
  </si>
  <si>
    <t>Гр.ЩУВ18</t>
  </si>
  <si>
    <t>ЩУВ18</t>
  </si>
  <si>
    <t>Гр.В37</t>
  </si>
  <si>
    <t>Гр.В38</t>
  </si>
  <si>
    <t>Гр.В39</t>
  </si>
  <si>
    <t>Гр.В40</t>
  </si>
  <si>
    <t>Гр.В35.1</t>
  </si>
  <si>
    <t>В35.1</t>
  </si>
  <si>
    <t>В37</t>
  </si>
  <si>
    <t>В38</t>
  </si>
  <si>
    <t>В39</t>
  </si>
  <si>
    <t>В40</t>
  </si>
  <si>
    <t>Гр.В30</t>
  </si>
  <si>
    <t>В30</t>
  </si>
  <si>
    <t>Гр.В31</t>
  </si>
  <si>
    <t>Гр.В32</t>
  </si>
  <si>
    <t>Гр.В34</t>
  </si>
  <si>
    <t>Гр.В44</t>
  </si>
  <si>
    <t>Гр.В45</t>
  </si>
  <si>
    <t>Гр.ЩУ24</t>
  </si>
  <si>
    <t>В31</t>
  </si>
  <si>
    <t>В32</t>
  </si>
  <si>
    <t>В34</t>
  </si>
  <si>
    <t>В44</t>
  </si>
  <si>
    <t>В45</t>
  </si>
  <si>
    <t>Гр.ЩУ25</t>
  </si>
  <si>
    <t>ЩУ25</t>
  </si>
  <si>
    <t>Гр.В56</t>
  </si>
  <si>
    <t>В56</t>
  </si>
  <si>
    <t>Гр.ЩУ27</t>
  </si>
  <si>
    <t>ЩУ27</t>
  </si>
  <si>
    <t>Гр.В36</t>
  </si>
  <si>
    <t>В36</t>
  </si>
  <si>
    <t>Гр.ЩУ28</t>
  </si>
  <si>
    <t>ЩУ28</t>
  </si>
  <si>
    <t>Гр.В60</t>
  </si>
  <si>
    <t>Гр.ПЕ3</t>
  </si>
  <si>
    <t>В60</t>
  </si>
  <si>
    <t>ПЕ3</t>
  </si>
  <si>
    <t>ЩУ24</t>
  </si>
  <si>
    <t>Гр.ЩВ2</t>
  </si>
  <si>
    <t>По длине</t>
  </si>
  <si>
    <r>
      <t>N</t>
    </r>
    <r>
      <rPr>
        <b/>
        <sz val="7"/>
        <rFont val="Times New Roman"/>
        <family val="1"/>
        <charset val="204"/>
      </rPr>
      <t>ниток</t>
    </r>
    <r>
      <rPr>
        <b/>
        <sz val="8"/>
        <rFont val="Times New Roman"/>
        <family val="1"/>
        <charset val="204"/>
      </rPr>
      <t>, шт.</t>
    </r>
  </si>
  <si>
    <r>
      <t>N</t>
    </r>
    <r>
      <rPr>
        <b/>
        <sz val="7"/>
        <rFont val="Times New Roman"/>
        <family val="1"/>
        <charset val="204"/>
      </rPr>
      <t>жил</t>
    </r>
    <r>
      <rPr>
        <b/>
        <sz val="8"/>
        <rFont val="Times New Roman"/>
        <family val="1"/>
        <charset val="204"/>
      </rPr>
      <t>, шт.</t>
    </r>
  </si>
  <si>
    <r>
      <t>I</t>
    </r>
    <r>
      <rPr>
        <b/>
        <sz val="7"/>
        <rFont val="Times New Roman"/>
        <family val="1"/>
        <charset val="204"/>
      </rPr>
      <t>ном</t>
    </r>
    <r>
      <rPr>
        <b/>
        <sz val="8"/>
        <rFont val="Times New Roman"/>
        <family val="1"/>
        <charset val="204"/>
      </rPr>
      <t>, А</t>
    </r>
  </si>
  <si>
    <r>
      <t>Р</t>
    </r>
    <r>
      <rPr>
        <b/>
        <sz val="7"/>
        <color theme="9" tint="-0.249977111117893"/>
        <rFont val="Times New Roman"/>
        <family val="1"/>
        <charset val="204"/>
      </rPr>
      <t>уст.</t>
    </r>
    <r>
      <rPr>
        <b/>
        <sz val="8"/>
        <color theme="9" tint="-0.249977111117893"/>
        <rFont val="Times New Roman"/>
        <family val="1"/>
        <charset val="204"/>
      </rPr>
      <t>,     кВт</t>
    </r>
  </si>
  <si>
    <r>
      <t>К</t>
    </r>
    <r>
      <rPr>
        <b/>
        <sz val="7"/>
        <color theme="9" tint="-0.249977111117893"/>
        <rFont val="Times New Roman"/>
        <family val="1"/>
        <charset val="204"/>
      </rPr>
      <t>с</t>
    </r>
  </si>
  <si>
    <r>
      <t>Р</t>
    </r>
    <r>
      <rPr>
        <b/>
        <sz val="7"/>
        <color theme="9" tint="-0.249977111117893"/>
        <rFont val="Times New Roman"/>
        <family val="1"/>
        <charset val="204"/>
      </rPr>
      <t>расч.</t>
    </r>
    <r>
      <rPr>
        <b/>
        <sz val="8"/>
        <color theme="9" tint="-0.249977111117893"/>
        <rFont val="Times New Roman"/>
        <family val="1"/>
        <charset val="204"/>
      </rPr>
      <t>, кВт</t>
    </r>
  </si>
  <si>
    <r>
      <t>U</t>
    </r>
    <r>
      <rPr>
        <b/>
        <sz val="7"/>
        <color theme="9" tint="-0.249977111117893"/>
        <rFont val="Times New Roman"/>
        <family val="1"/>
        <charset val="204"/>
      </rPr>
      <t>ном</t>
    </r>
    <r>
      <rPr>
        <b/>
        <sz val="8"/>
        <color theme="9" tint="-0.249977111117893"/>
        <rFont val="Times New Roman"/>
        <family val="1"/>
        <charset val="204"/>
      </rPr>
      <t>,   кВ</t>
    </r>
  </si>
  <si>
    <r>
      <t>I</t>
    </r>
    <r>
      <rPr>
        <b/>
        <sz val="7"/>
        <color theme="9" tint="-0.249977111117893"/>
        <rFont val="Times New Roman"/>
        <family val="1"/>
        <charset val="204"/>
      </rPr>
      <t>расч.</t>
    </r>
    <r>
      <rPr>
        <b/>
        <sz val="8"/>
        <color theme="9" tint="-0.249977111117893"/>
        <rFont val="Times New Roman"/>
        <family val="1"/>
        <charset val="204"/>
      </rPr>
      <t>,     А</t>
    </r>
  </si>
  <si>
    <r>
      <t>Р</t>
    </r>
    <r>
      <rPr>
        <b/>
        <sz val="7"/>
        <color theme="9" tint="-0.249977111117893"/>
        <rFont val="Times New Roman"/>
        <family val="1"/>
        <charset val="204"/>
      </rPr>
      <t>уст</t>
    </r>
    <r>
      <rPr>
        <b/>
        <sz val="8"/>
        <color theme="9" tint="-0.249977111117893"/>
        <rFont val="Times New Roman"/>
        <family val="1"/>
        <charset val="204"/>
      </rPr>
      <t>*cosφ</t>
    </r>
  </si>
  <si>
    <t>Гр.ЩС3</t>
  </si>
  <si>
    <t>Гр.2ЩО</t>
  </si>
  <si>
    <t>Гр.1ЩО1</t>
  </si>
  <si>
    <t>Гр.0ЩО1</t>
  </si>
  <si>
    <t>Гр.2ЩК1</t>
  </si>
  <si>
    <t>Гр.2ЩК2</t>
  </si>
  <si>
    <t>Гр.ЩБ</t>
  </si>
  <si>
    <t>ВРУ2</t>
  </si>
  <si>
    <t>Гр.0ЩО2</t>
  </si>
  <si>
    <t>Гр.1ЩО2</t>
  </si>
  <si>
    <t>Гр.3ЩО1</t>
  </si>
  <si>
    <t>Гр.ЩВТЗ</t>
  </si>
  <si>
    <t>ЩВТЗ</t>
  </si>
  <si>
    <t>Гр.ЩФ1</t>
  </si>
  <si>
    <t>ЩФ2</t>
  </si>
  <si>
    <t>Гр.ЩС1.1</t>
  </si>
  <si>
    <t>ЩС1.1</t>
  </si>
  <si>
    <t>Гр.ЩБК</t>
  </si>
  <si>
    <t>ЩБК</t>
  </si>
  <si>
    <t>Гр.ЩС16</t>
  </si>
  <si>
    <t>ЩС16</t>
  </si>
  <si>
    <t>2 секция</t>
  </si>
  <si>
    <t>Однож.</t>
  </si>
  <si>
    <t>Двухж.</t>
  </si>
  <si>
    <t>Трехж.</t>
  </si>
  <si>
    <t>возд.</t>
  </si>
  <si>
    <t>зем.</t>
  </si>
  <si>
    <t>Кабель</t>
  </si>
  <si>
    <t>Тип прокладки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</si>
</sst>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sz val="8"/>
      <color theme="9" tint="-0.249977111117893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0" fontId="7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7" fillId="6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center" vertical="center"/>
    </xf>
    <xf numFmtId="0" fontId="7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8" fillId="7" borderId="1" xfId="0" applyNumberFormat="1" applyFont="1" applyFill="1" applyBorder="1" applyAlignment="1">
      <alignment horizontal="center" vertical="center"/>
    </xf>
    <xf numFmtId="4" fontId="10" fillId="7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8" fillId="8" borderId="1" xfId="0" applyNumberFormat="1" applyFont="1" applyFill="1" applyBorder="1" applyAlignment="1">
      <alignment horizontal="center" vertical="center"/>
    </xf>
    <xf numFmtId="4" fontId="10" fillId="8" borderId="1" xfId="0" applyNumberFormat="1" applyFont="1" applyFill="1" applyBorder="1" applyAlignment="1">
      <alignment horizontal="center" vertical="center"/>
    </xf>
    <xf numFmtId="4" fontId="8" fillId="8" borderId="6" xfId="0" applyNumberFormat="1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4" fontId="10" fillId="8" borderId="6" xfId="0" applyNumberFormat="1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4" fontId="5" fillId="8" borderId="6" xfId="0" applyNumberFormat="1" applyFont="1" applyFill="1" applyBorder="1" applyAlignment="1">
      <alignment horizontal="center" vertical="center"/>
    </xf>
    <xf numFmtId="0" fontId="7" fillId="8" borderId="6" xfId="0" applyNumberFormat="1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textRotation="90" wrapText="1"/>
    </xf>
    <xf numFmtId="0" fontId="2" fillId="0" borderId="22" xfId="0" applyFont="1" applyBorder="1" applyAlignment="1">
      <alignment vertical="center" textRotation="90" wrapText="1"/>
    </xf>
    <xf numFmtId="0" fontId="2" fillId="0" borderId="25" xfId="0" applyFont="1" applyBorder="1" applyAlignment="1">
      <alignment vertical="center" textRotation="90" wrapText="1"/>
    </xf>
    <xf numFmtId="0" fontId="5" fillId="0" borderId="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left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0"/>
  <sheetViews>
    <sheetView tabSelected="1" zoomScaleNormal="100" workbookViewId="0">
      <pane ySplit="3" topLeftCell="A4" activePane="bottomLeft" state="frozen"/>
      <selection pane="bottomLeft" activeCell="AF217" sqref="AF217"/>
    </sheetView>
  </sheetViews>
  <sheetFormatPr defaultRowHeight="11.25" outlineLevelRow="4" outlineLevelCol="1" x14ac:dyDescent="0.25"/>
  <cols>
    <col min="1" max="1" width="8.125" style="64" customWidth="1"/>
    <col min="2" max="2" width="6.375" style="64" bestFit="1" customWidth="1"/>
    <col min="3" max="10" width="8.125" style="64" customWidth="1"/>
    <col min="11" max="14" width="6.25" style="92" customWidth="1"/>
    <col min="15" max="15" width="6" style="92" bestFit="1" customWidth="1"/>
    <col min="16" max="16" width="6.25" style="92" customWidth="1"/>
    <col min="17" max="17" width="7.125" style="92" bestFit="1" customWidth="1"/>
    <col min="18" max="18" width="7.5" style="64" customWidth="1"/>
    <col min="19" max="19" width="5.875" style="64" bestFit="1" customWidth="1"/>
    <col min="20" max="20" width="8.125" style="64" customWidth="1"/>
    <col min="21" max="21" width="9" style="64"/>
    <col min="22" max="22" width="5.125" style="64" customWidth="1"/>
    <col min="23" max="23" width="5.375" style="64" customWidth="1"/>
    <col min="24" max="24" width="1.625" style="64" bestFit="1" customWidth="1"/>
    <col min="25" max="25" width="5.375" style="64" customWidth="1"/>
    <col min="26" max="29" width="6.25" style="64" hidden="1" customWidth="1" outlineLevel="1"/>
    <col min="30" max="30" width="5.625" style="98" customWidth="1" collapsed="1"/>
    <col min="31" max="32" width="5.625" style="64" customWidth="1"/>
    <col min="33" max="33" width="7.875" style="64" bestFit="1" customWidth="1"/>
    <col min="34" max="34" width="5.375" style="64" bestFit="1" customWidth="1"/>
    <col min="35" max="35" width="5.25" style="64" bestFit="1" customWidth="1"/>
    <col min="36" max="36" width="6" style="86" bestFit="1" customWidth="1"/>
    <col min="37" max="38" width="9" style="64"/>
    <col min="39" max="39" width="4.125" style="64" bestFit="1" customWidth="1"/>
    <col min="40" max="40" width="4.25" style="64" bestFit="1" customWidth="1"/>
    <col min="41" max="16384" width="9" style="64"/>
  </cols>
  <sheetData>
    <row r="1" spans="1:40" s="48" customFormat="1" ht="10.5" x14ac:dyDescent="0.25">
      <c r="A1" s="125" t="s">
        <v>6</v>
      </c>
      <c r="B1" s="147" t="s">
        <v>88</v>
      </c>
      <c r="C1" s="147" t="s">
        <v>13</v>
      </c>
      <c r="D1" s="147" t="s">
        <v>6</v>
      </c>
      <c r="E1" s="147" t="s">
        <v>53</v>
      </c>
      <c r="F1" s="147" t="s">
        <v>54</v>
      </c>
      <c r="G1" s="147" t="s">
        <v>53</v>
      </c>
      <c r="H1" s="147" t="s">
        <v>54</v>
      </c>
      <c r="I1" s="147" t="s">
        <v>53</v>
      </c>
      <c r="J1" s="147" t="s">
        <v>54</v>
      </c>
      <c r="K1" s="152" t="s">
        <v>178</v>
      </c>
      <c r="L1" s="152" t="s">
        <v>179</v>
      </c>
      <c r="M1" s="152" t="s">
        <v>180</v>
      </c>
      <c r="N1" s="152" t="s">
        <v>181</v>
      </c>
      <c r="O1" s="152" t="s">
        <v>7</v>
      </c>
      <c r="P1" s="152" t="s">
        <v>182</v>
      </c>
      <c r="Q1" s="152" t="s">
        <v>183</v>
      </c>
      <c r="R1" s="147" t="s">
        <v>11</v>
      </c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 t="s">
        <v>10</v>
      </c>
      <c r="AE1" s="147"/>
      <c r="AF1" s="147"/>
      <c r="AG1" s="147"/>
      <c r="AH1" s="148" t="s">
        <v>42</v>
      </c>
      <c r="AI1" s="148"/>
      <c r="AJ1" s="148"/>
      <c r="AK1" s="148"/>
      <c r="AL1" s="148"/>
      <c r="AM1" s="148"/>
      <c r="AN1" s="148"/>
    </row>
    <row r="2" spans="1:40" s="48" customFormat="1" ht="10.5" x14ac:dyDescent="0.25">
      <c r="A2" s="126"/>
      <c r="B2" s="148"/>
      <c r="C2" s="148"/>
      <c r="D2" s="148"/>
      <c r="E2" s="148"/>
      <c r="F2" s="148"/>
      <c r="G2" s="148"/>
      <c r="H2" s="148"/>
      <c r="I2" s="148"/>
      <c r="J2" s="148"/>
      <c r="K2" s="153"/>
      <c r="L2" s="153"/>
      <c r="M2" s="153"/>
      <c r="N2" s="153"/>
      <c r="O2" s="153"/>
      <c r="P2" s="153"/>
      <c r="Q2" s="153"/>
      <c r="R2" s="148" t="s">
        <v>37</v>
      </c>
      <c r="S2" s="123" t="s">
        <v>211</v>
      </c>
      <c r="T2" s="123" t="s">
        <v>212</v>
      </c>
      <c r="U2" s="148" t="s">
        <v>8</v>
      </c>
      <c r="V2" s="148" t="s">
        <v>175</v>
      </c>
      <c r="W2" s="148" t="s">
        <v>176</v>
      </c>
      <c r="X2" s="148" t="s">
        <v>17</v>
      </c>
      <c r="Y2" s="148" t="s">
        <v>9</v>
      </c>
      <c r="Z2" s="148" t="s">
        <v>19</v>
      </c>
      <c r="AA2" s="148"/>
      <c r="AB2" s="148" t="s">
        <v>20</v>
      </c>
      <c r="AC2" s="148"/>
      <c r="AD2" s="150" t="s">
        <v>38</v>
      </c>
      <c r="AE2" s="148" t="s">
        <v>39</v>
      </c>
      <c r="AF2" s="148" t="s">
        <v>40</v>
      </c>
      <c r="AG2" s="148" t="s">
        <v>21</v>
      </c>
      <c r="AH2" s="148" t="s">
        <v>47</v>
      </c>
      <c r="AI2" s="148"/>
      <c r="AJ2" s="148"/>
      <c r="AK2" s="148" t="s">
        <v>43</v>
      </c>
      <c r="AL2" s="148"/>
      <c r="AM2" s="155" t="s">
        <v>174</v>
      </c>
      <c r="AN2" s="156"/>
    </row>
    <row r="3" spans="1:40" s="48" customFormat="1" ht="12" thickBot="1" x14ac:dyDescent="0.3">
      <c r="A3" s="127"/>
      <c r="B3" s="149"/>
      <c r="C3" s="149"/>
      <c r="D3" s="149"/>
      <c r="E3" s="149"/>
      <c r="F3" s="149"/>
      <c r="G3" s="149"/>
      <c r="H3" s="149"/>
      <c r="I3" s="149"/>
      <c r="J3" s="149"/>
      <c r="K3" s="154"/>
      <c r="L3" s="154"/>
      <c r="M3" s="154"/>
      <c r="N3" s="154"/>
      <c r="O3" s="154"/>
      <c r="P3" s="154"/>
      <c r="Q3" s="154"/>
      <c r="R3" s="149"/>
      <c r="S3" s="124"/>
      <c r="T3" s="124"/>
      <c r="U3" s="149"/>
      <c r="V3" s="149"/>
      <c r="W3" s="149"/>
      <c r="X3" s="149"/>
      <c r="Y3" s="149"/>
      <c r="Z3" s="49" t="s">
        <v>1</v>
      </c>
      <c r="AA3" s="49" t="s">
        <v>2</v>
      </c>
      <c r="AB3" s="49" t="s">
        <v>1</v>
      </c>
      <c r="AC3" s="49" t="s">
        <v>2</v>
      </c>
      <c r="AD3" s="151"/>
      <c r="AE3" s="149"/>
      <c r="AF3" s="149"/>
      <c r="AG3" s="149"/>
      <c r="AH3" s="50" t="s">
        <v>177</v>
      </c>
      <c r="AI3" s="50" t="s">
        <v>41</v>
      </c>
      <c r="AJ3" s="51" t="s">
        <v>46</v>
      </c>
      <c r="AK3" s="50" t="s">
        <v>44</v>
      </c>
      <c r="AL3" s="50" t="s">
        <v>45</v>
      </c>
      <c r="AM3" s="157"/>
      <c r="AN3" s="158"/>
    </row>
    <row r="4" spans="1:40" s="75" customFormat="1" outlineLevel="1" x14ac:dyDescent="0.25">
      <c r="A4" s="140" t="s">
        <v>191</v>
      </c>
      <c r="B4" s="128" t="s">
        <v>89</v>
      </c>
      <c r="C4" s="60" t="s">
        <v>187</v>
      </c>
      <c r="D4" s="65" t="s">
        <v>48</v>
      </c>
      <c r="E4" s="60" t="s">
        <v>16</v>
      </c>
      <c r="F4" s="65" t="s">
        <v>16</v>
      </c>
      <c r="G4" s="60" t="s">
        <v>16</v>
      </c>
      <c r="H4" s="65" t="s">
        <v>16</v>
      </c>
      <c r="I4" s="60" t="s">
        <v>16</v>
      </c>
      <c r="J4" s="65" t="s">
        <v>16</v>
      </c>
      <c r="K4" s="101">
        <v>11.83</v>
      </c>
      <c r="L4" s="101">
        <v>0.8</v>
      </c>
      <c r="M4" s="101">
        <f>K4*L4</f>
        <v>9.4640000000000004</v>
      </c>
      <c r="N4" s="88" t="s">
        <v>36</v>
      </c>
      <c r="O4" s="101">
        <v>0.86</v>
      </c>
      <c r="P4" s="101">
        <f>IF(N4="1 фаза",M4/(0.22*O4),M4/(SQRT(3)*0.38*O4))</f>
        <v>16.719837660987206</v>
      </c>
      <c r="Q4" s="102">
        <f>K4*O4</f>
        <v>10.1738</v>
      </c>
      <c r="R4" s="60" t="s">
        <v>23</v>
      </c>
      <c r="S4" s="60" t="s">
        <v>207</v>
      </c>
      <c r="T4" s="60" t="s">
        <v>209</v>
      </c>
      <c r="U4" s="65" t="s">
        <v>0</v>
      </c>
      <c r="V4" s="65">
        <v>1</v>
      </c>
      <c r="W4" s="65"/>
      <c r="X4" s="65" t="s">
        <v>17</v>
      </c>
      <c r="Y4" s="65">
        <v>2.5</v>
      </c>
      <c r="Z4" s="60" t="e">
        <f ca="1">INDEX(INDIRECT("'"&amp;$U4&amp;"'!$D$3:$G$1000"),MATCH($W4,INDIRECT("'"&amp;$U4&amp;"'!$B$3:$B$1000"),0)+MATCH($Y4,INDIRECT("'"&amp;$U4&amp;"'!$C$3:$C$1000"),0)-1,COLUMN(A1))</f>
        <v>#N/A</v>
      </c>
      <c r="AA4" s="60" t="e">
        <f t="shared" ref="AA4:AB6" ca="1" si="0">INDEX(INDIRECT("'"&amp;$U4&amp;"'!$D$3:$G$1000"),MATCH($W4,INDIRECT("'"&amp;$U4&amp;"'!$B$3:$B$1000"),0)+MATCH($Y4,INDIRECT("'"&amp;$U4&amp;"'!$C$3:$C$1000"),0)-1,COLUMN(C1))</f>
        <v>#N/A</v>
      </c>
      <c r="AB4" s="60" t="e">
        <f t="shared" ca="1" si="0"/>
        <v>#N/A</v>
      </c>
      <c r="AC4" s="60" t="e">
        <f ca="1">INDEX(INDIRECT("'"&amp;$U4&amp;"'!$D$3:$G$1000"),MATCH($W4,INDIRECT("'"&amp;$U4&amp;"'!$B$3:$B$1000"),0)+MATCH($Y4,INDIRECT("'"&amp;$U4&amp;"'!$C$3:$C$1000"),0)-1,COLUMN(#REF!))</f>
        <v>#N/A</v>
      </c>
      <c r="AD4" s="94"/>
      <c r="AE4" s="65">
        <f t="shared" ref="AE4:AE35" si="1">ROUNDUP(AD4*1.15,0)</f>
        <v>0</v>
      </c>
      <c r="AF4" s="65">
        <f t="shared" ref="AF4:AF35" si="2">ROUNDUP(AE4*1.08,0)</f>
        <v>0</v>
      </c>
      <c r="AG4" s="61">
        <f t="shared" ref="AG4:AG28" si="3">IF(N4="3 фазы",(IF(R4="Медь",(M4*AE4)/(V4*72*Y4),(M4*AE4)/(V4*46*Y4))),(IF(R4="Медь",(M4*AE4)/(V4*16*Y4),("-"))))</f>
        <v>0</v>
      </c>
      <c r="AH4" s="60">
        <v>40</v>
      </c>
      <c r="AI4" s="60" t="s">
        <v>34</v>
      </c>
      <c r="AJ4" s="62" t="str">
        <f t="shared" ref="AJ4:AJ28" si="4">IF(AH4&gt;(P4*1.25),"ДА","НЕТ")</f>
        <v>ДА</v>
      </c>
      <c r="AK4" s="60">
        <f>INDEX('Допустимый ток по ПУЭ'!B$7:O$21, MATCH(Y4,'Допустимый ток по ПУЭ'!B$7:B$21,), MATCH(R4,'Допустимый ток по ПУЭ'!A$2:O$2,)+MATCH(S4,'Допустимый ток по ПУЭ'!A$4:O$4,)+MATCH(T4,'Допустимый ток по ПУЭ'!A$6:O$6,))</f>
        <v>2</v>
      </c>
      <c r="AL4" s="60"/>
      <c r="AM4" s="60">
        <f>INDEX('Проверка по длине кабеля'!A$7:AF$22,MATCH(AH4,'Проверка по длине кабеля'!A$7:A$22,),MATCH(AI4,'Проверка по длине кабеля'!$A$4:$AF$4,)+MATCH(Y4,'Проверка по длине кабеля'!B$6:J$6,))</f>
        <v>25</v>
      </c>
      <c r="AN4" s="63" t="str">
        <f t="shared" ref="AN4:AN28" si="5">IF(AD4&gt;AM4,"НЕТ","ДА")</f>
        <v>ДА</v>
      </c>
    </row>
    <row r="5" spans="1:40" s="75" customFormat="1" ht="11.25" customHeight="1" outlineLevel="1" x14ac:dyDescent="0.25">
      <c r="A5" s="129"/>
      <c r="B5" s="129"/>
      <c r="C5" s="60" t="s">
        <v>186</v>
      </c>
      <c r="D5" s="65" t="s">
        <v>12</v>
      </c>
      <c r="E5" s="60" t="s">
        <v>16</v>
      </c>
      <c r="F5" s="65" t="s">
        <v>16</v>
      </c>
      <c r="G5" s="60" t="s">
        <v>16</v>
      </c>
      <c r="H5" s="65" t="s">
        <v>16</v>
      </c>
      <c r="I5" s="60" t="s">
        <v>16</v>
      </c>
      <c r="J5" s="65" t="s">
        <v>16</v>
      </c>
      <c r="K5" s="101">
        <v>28.33</v>
      </c>
      <c r="L5" s="101">
        <v>0.94</v>
      </c>
      <c r="M5" s="101">
        <f>K5*L5</f>
        <v>26.630199999999999</v>
      </c>
      <c r="N5" s="88" t="s">
        <v>36</v>
      </c>
      <c r="O5" s="101">
        <v>0.86</v>
      </c>
      <c r="P5" s="101">
        <f>IF(N5="1 фаза",M5/(0.22*O5),M5/(SQRT(3)*0.38*O5))</f>
        <v>47.046980228193313</v>
      </c>
      <c r="Q5" s="102">
        <f>K5*O5</f>
        <v>24.363799999999998</v>
      </c>
      <c r="R5" s="60" t="s">
        <v>23</v>
      </c>
      <c r="S5" s="60"/>
      <c r="T5" s="60"/>
      <c r="U5" s="65" t="s">
        <v>0</v>
      </c>
      <c r="V5" s="65">
        <v>1</v>
      </c>
      <c r="W5" s="65"/>
      <c r="X5" s="65" t="s">
        <v>17</v>
      </c>
      <c r="Y5" s="65"/>
      <c r="Z5" s="60" t="e">
        <f ca="1">INDEX(INDIRECT("'"&amp;$U5&amp;"'!$D$3:$G$1000"),MATCH($W5,INDIRECT("'"&amp;$U5&amp;"'!$B$3:$B$1000"),0)+MATCH($Y5,INDIRECT("'"&amp;$U5&amp;"'!$C$3:$C$1000"),0)-1,COLUMN(A2))</f>
        <v>#N/A</v>
      </c>
      <c r="AA5" s="60" t="e">
        <f t="shared" ca="1" si="0"/>
        <v>#N/A</v>
      </c>
      <c r="AB5" s="60" t="e">
        <f t="shared" ca="1" si="0"/>
        <v>#N/A</v>
      </c>
      <c r="AC5" s="60" t="e">
        <f ca="1">INDEX(INDIRECT("'"&amp;$U5&amp;"'!$D$3:$G$1000"),MATCH($W5,INDIRECT("'"&amp;$U5&amp;"'!$B$3:$B$1000"),0)+MATCH($Y5,INDIRECT("'"&amp;$U5&amp;"'!$C$3:$C$1000"),0)-1,COLUMN(#REF!))</f>
        <v>#N/A</v>
      </c>
      <c r="AD5" s="94"/>
      <c r="AE5" s="65">
        <f t="shared" si="1"/>
        <v>0</v>
      </c>
      <c r="AF5" s="65">
        <f t="shared" si="2"/>
        <v>0</v>
      </c>
      <c r="AG5" s="61" t="e">
        <f t="shared" si="3"/>
        <v>#DIV/0!</v>
      </c>
      <c r="AH5" s="60">
        <v>80</v>
      </c>
      <c r="AI5" s="60"/>
      <c r="AJ5" s="62" t="str">
        <f t="shared" si="4"/>
        <v>ДА</v>
      </c>
      <c r="AK5" s="60"/>
      <c r="AL5" s="60"/>
      <c r="AM5" s="60" t="e">
        <f>INDEX('Проверка по длине кабеля'!A$7:AF$22,MATCH(AH5,'Проверка по длине кабеля'!A$7:A$22,),MATCH(AI5,'Проверка по длине кабеля'!$A$4:$AF$4,)+MATCH(Y5,'Проверка по длине кабеля'!B$6:J$6,))</f>
        <v>#N/A</v>
      </c>
      <c r="AN5" s="63" t="e">
        <f t="shared" si="5"/>
        <v>#N/A</v>
      </c>
    </row>
    <row r="6" spans="1:40" s="75" customFormat="1" outlineLevel="1" x14ac:dyDescent="0.25">
      <c r="A6" s="129"/>
      <c r="B6" s="129"/>
      <c r="C6" s="60" t="s">
        <v>185</v>
      </c>
      <c r="D6" s="65" t="s">
        <v>51</v>
      </c>
      <c r="E6" s="60" t="s">
        <v>16</v>
      </c>
      <c r="F6" s="65" t="s">
        <v>16</v>
      </c>
      <c r="G6" s="60" t="s">
        <v>16</v>
      </c>
      <c r="H6" s="65" t="s">
        <v>16</v>
      </c>
      <c r="I6" s="60" t="s">
        <v>16</v>
      </c>
      <c r="J6" s="65" t="s">
        <v>16</v>
      </c>
      <c r="K6" s="101">
        <v>22.66</v>
      </c>
      <c r="L6" s="101">
        <v>0.8</v>
      </c>
      <c r="M6" s="101">
        <f>K6*L6</f>
        <v>18.128</v>
      </c>
      <c r="N6" s="88" t="s">
        <v>36</v>
      </c>
      <c r="O6" s="101">
        <v>0.86</v>
      </c>
      <c r="P6" s="101">
        <f>IF(N6="1 фаза",M6/(0.22*O6),M6/(SQRT(3)*0.38*O6))</f>
        <v>32.02633316973543</v>
      </c>
      <c r="Q6" s="102">
        <f>K6*O6</f>
        <v>19.4876</v>
      </c>
      <c r="R6" s="60" t="s">
        <v>23</v>
      </c>
      <c r="S6" s="60"/>
      <c r="T6" s="60"/>
      <c r="U6" s="65" t="s">
        <v>0</v>
      </c>
      <c r="V6" s="65">
        <v>1</v>
      </c>
      <c r="W6" s="65"/>
      <c r="X6" s="65" t="s">
        <v>17</v>
      </c>
      <c r="Y6" s="65"/>
      <c r="Z6" s="60" t="e">
        <f ca="1">INDEX(INDIRECT("'"&amp;$U6&amp;"'!$D$3:$G$1000"),MATCH($W6,INDIRECT("'"&amp;$U6&amp;"'!$B$3:$B$1000"),0)+MATCH($Y6,INDIRECT("'"&amp;$U6&amp;"'!$C$3:$C$1000"),0)-1,COLUMN(A3))</f>
        <v>#N/A</v>
      </c>
      <c r="AA6" s="60" t="e">
        <f t="shared" ca="1" si="0"/>
        <v>#N/A</v>
      </c>
      <c r="AB6" s="60" t="e">
        <f t="shared" ca="1" si="0"/>
        <v>#N/A</v>
      </c>
      <c r="AC6" s="60" t="e">
        <f ca="1">INDEX(INDIRECT("'"&amp;$U6&amp;"'!$D$3:$G$1000"),MATCH($W6,INDIRECT("'"&amp;$U6&amp;"'!$B$3:$B$1000"),0)+MATCH($Y6,INDIRECT("'"&amp;$U6&amp;"'!$C$3:$C$1000"),0)-1,COLUMN(#REF!))</f>
        <v>#N/A</v>
      </c>
      <c r="AD6" s="94"/>
      <c r="AE6" s="65">
        <f t="shared" si="1"/>
        <v>0</v>
      </c>
      <c r="AF6" s="65">
        <f t="shared" si="2"/>
        <v>0</v>
      </c>
      <c r="AG6" s="61" t="e">
        <f t="shared" si="3"/>
        <v>#DIV/0!</v>
      </c>
      <c r="AH6" s="60">
        <v>63</v>
      </c>
      <c r="AI6" s="60"/>
      <c r="AJ6" s="62" t="str">
        <f t="shared" si="4"/>
        <v>ДА</v>
      </c>
      <c r="AK6" s="60"/>
      <c r="AL6" s="60"/>
      <c r="AM6" s="60" t="e">
        <f>INDEX('Проверка по длине кабеля'!A$7:AF$22,MATCH(AH6,'Проверка по длине кабеля'!A$7:A$22,),MATCH(AI6,'Проверка по длине кабеля'!$A$4:$AF$4,)+MATCH(Y6,'Проверка по длине кабеля'!B$6:J$6,))</f>
        <v>#N/A</v>
      </c>
      <c r="AN6" s="63" t="e">
        <f t="shared" si="5"/>
        <v>#N/A</v>
      </c>
    </row>
    <row r="7" spans="1:40" s="75" customFormat="1" ht="11.25" customHeight="1" outlineLevel="2" x14ac:dyDescent="0.25">
      <c r="A7" s="129"/>
      <c r="B7" s="129"/>
      <c r="C7" s="131" t="s">
        <v>184</v>
      </c>
      <c r="D7" s="143" t="s">
        <v>52</v>
      </c>
      <c r="E7" s="83" t="s">
        <v>72</v>
      </c>
      <c r="F7" s="84" t="s">
        <v>55</v>
      </c>
      <c r="G7" s="83" t="s">
        <v>16</v>
      </c>
      <c r="H7" s="84" t="s">
        <v>16</v>
      </c>
      <c r="I7" s="83" t="s">
        <v>16</v>
      </c>
      <c r="J7" s="84" t="s">
        <v>16</v>
      </c>
      <c r="K7" s="103">
        <v>33.049999999999997</v>
      </c>
      <c r="L7" s="103">
        <v>0.9</v>
      </c>
      <c r="M7" s="103">
        <f t="shared" ref="M7:M9" si="6">K7*L7</f>
        <v>29.744999999999997</v>
      </c>
      <c r="N7" s="89" t="s">
        <v>36</v>
      </c>
      <c r="O7" s="103">
        <v>0.84</v>
      </c>
      <c r="P7" s="103">
        <f t="shared" ref="P7:P9" si="7">IF(N7="1 фаза",M7/(0.22*O7),M7/(SQRT(3)*0.38*O7))</f>
        <v>53.801014276458076</v>
      </c>
      <c r="Q7" s="104">
        <f t="shared" ref="Q7:Q9" si="8">K7*O7</f>
        <v>27.761999999999997</v>
      </c>
      <c r="R7" s="83"/>
      <c r="S7" s="83"/>
      <c r="T7" s="83"/>
      <c r="U7" s="84"/>
      <c r="V7" s="84">
        <v>1</v>
      </c>
      <c r="W7" s="84"/>
      <c r="X7" s="84" t="s">
        <v>17</v>
      </c>
      <c r="Y7" s="84"/>
      <c r="Z7" s="83" t="e">
        <f ca="1">INDEX(INDIRECT("'"&amp;$U7&amp;"'!$D$3:$G$1000"),MATCH($W7,INDIRECT("'"&amp;$U7&amp;"'!$B$3:$B$1000"),0)+MATCH($Y7,INDIRECT("'"&amp;$U7&amp;"'!$C$3:$C$1000"),0)-1,COLUMN(#REF!))</f>
        <v>#REF!</v>
      </c>
      <c r="AA7" s="83" t="e">
        <f ca="1">INDEX(INDIRECT("'"&amp;$U7&amp;"'!$D$3:$G$1000"),MATCH($W7,INDIRECT("'"&amp;$U7&amp;"'!$B$3:$B$1000"),0)+MATCH($Y7,INDIRECT("'"&amp;$U7&amp;"'!$C$3:$C$1000"),0)-1,COLUMN(#REF!))</f>
        <v>#REF!</v>
      </c>
      <c r="AB7" s="83" t="e">
        <f ca="1">INDEX(INDIRECT("'"&amp;$U7&amp;"'!$D$3:$G$1000"),MATCH($W7,INDIRECT("'"&amp;$U7&amp;"'!$B$3:$B$1000"),0)+MATCH($Y7,INDIRECT("'"&amp;$U7&amp;"'!$C$3:$C$1000"),0)-1,COLUMN(D5))</f>
        <v>#REF!</v>
      </c>
      <c r="AC7" s="83" t="e">
        <f ca="1">INDEX(INDIRECT("'"&amp;$U7&amp;"'!$D$3:$G$1000"),MATCH($W7,INDIRECT("'"&amp;$U7&amp;"'!$B$3:$B$1000"),0)+MATCH($Y7,INDIRECT("'"&amp;$U7&amp;"'!$C$3:$C$1000"),0)-1,COLUMN(#REF!))</f>
        <v>#REF!</v>
      </c>
      <c r="AD7" s="95"/>
      <c r="AE7" s="84">
        <f t="shared" si="1"/>
        <v>0</v>
      </c>
      <c r="AF7" s="84">
        <f t="shared" si="2"/>
        <v>0</v>
      </c>
      <c r="AG7" s="68" t="e">
        <f t="shared" si="3"/>
        <v>#DIV/0!</v>
      </c>
      <c r="AH7" s="83"/>
      <c r="AI7" s="83"/>
      <c r="AJ7" s="69" t="str">
        <f t="shared" si="4"/>
        <v>НЕТ</v>
      </c>
      <c r="AK7" s="83"/>
      <c r="AL7" s="83"/>
      <c r="AM7" s="83" t="e">
        <f>INDEX('Проверка по длине кабеля'!A$7:AF$22,MATCH(AH7,'Проверка по длине кабеля'!A$7:A$22,),MATCH(AI7,'Проверка по длине кабеля'!$A$4:$AF$4,)+MATCH(Y7,'Проверка по длине кабеля'!B$6:J$6,))</f>
        <v>#N/A</v>
      </c>
      <c r="AN7" s="70" t="e">
        <f t="shared" si="5"/>
        <v>#N/A</v>
      </c>
    </row>
    <row r="8" spans="1:40" s="75" customFormat="1" ht="11.25" customHeight="1" outlineLevel="2" x14ac:dyDescent="0.25">
      <c r="A8" s="129"/>
      <c r="B8" s="129"/>
      <c r="C8" s="132"/>
      <c r="D8" s="143"/>
      <c r="E8" s="83" t="s">
        <v>73</v>
      </c>
      <c r="F8" s="84" t="s">
        <v>56</v>
      </c>
      <c r="G8" s="83" t="s">
        <v>16</v>
      </c>
      <c r="H8" s="84" t="s">
        <v>16</v>
      </c>
      <c r="I8" s="83" t="s">
        <v>16</v>
      </c>
      <c r="J8" s="84" t="s">
        <v>16</v>
      </c>
      <c r="K8" s="103">
        <v>107.92</v>
      </c>
      <c r="L8" s="103">
        <v>1</v>
      </c>
      <c r="M8" s="103">
        <f t="shared" si="6"/>
        <v>107.92</v>
      </c>
      <c r="N8" s="89" t="s">
        <v>36</v>
      </c>
      <c r="O8" s="103">
        <v>0.7</v>
      </c>
      <c r="P8" s="103">
        <f t="shared" si="7"/>
        <v>234.23925207121962</v>
      </c>
      <c r="Q8" s="104">
        <f t="shared" si="8"/>
        <v>75.543999999999997</v>
      </c>
      <c r="R8" s="83"/>
      <c r="S8" s="83"/>
      <c r="T8" s="83"/>
      <c r="U8" s="84"/>
      <c r="V8" s="84">
        <v>1</v>
      </c>
      <c r="W8" s="84"/>
      <c r="X8" s="84" t="s">
        <v>17</v>
      </c>
      <c r="Y8" s="84"/>
      <c r="Z8" s="83" t="e">
        <f ca="1">INDEX(INDIRECT("'"&amp;$U8&amp;"'!$D$3:$G$1000"),MATCH($W8,INDIRECT("'"&amp;$U8&amp;"'!$B$3:$B$1000"),0)+MATCH($Y8,INDIRECT("'"&amp;$U8&amp;"'!$C$3:$C$1000"),0)-1,COLUMN(#REF!))</f>
        <v>#REF!</v>
      </c>
      <c r="AA8" s="83" t="e">
        <f ca="1">INDEX(INDIRECT("'"&amp;$U8&amp;"'!$D$3:$G$1000"),MATCH($W8,INDIRECT("'"&amp;$U8&amp;"'!$B$3:$B$1000"),0)+MATCH($Y8,INDIRECT("'"&amp;$U8&amp;"'!$C$3:$C$1000"),0)-1,COLUMN(#REF!))</f>
        <v>#REF!</v>
      </c>
      <c r="AB8" s="83" t="e">
        <f ca="1">INDEX(INDIRECT("'"&amp;$U8&amp;"'!$D$3:$G$1000"),MATCH($W8,INDIRECT("'"&amp;$U8&amp;"'!$B$3:$B$1000"),0)+MATCH($Y8,INDIRECT("'"&amp;$U8&amp;"'!$C$3:$C$1000"),0)-1,COLUMN(D6))</f>
        <v>#REF!</v>
      </c>
      <c r="AC8" s="83" t="e">
        <f ca="1">INDEX(INDIRECT("'"&amp;$U8&amp;"'!$D$3:$G$1000"),MATCH($W8,INDIRECT("'"&amp;$U8&amp;"'!$B$3:$B$1000"),0)+MATCH($Y8,INDIRECT("'"&amp;$U8&amp;"'!$C$3:$C$1000"),0)-1,COLUMN(#REF!))</f>
        <v>#REF!</v>
      </c>
      <c r="AD8" s="95"/>
      <c r="AE8" s="84">
        <f t="shared" si="1"/>
        <v>0</v>
      </c>
      <c r="AF8" s="84">
        <f t="shared" si="2"/>
        <v>0</v>
      </c>
      <c r="AG8" s="68" t="e">
        <f t="shared" si="3"/>
        <v>#DIV/0!</v>
      </c>
      <c r="AH8" s="83"/>
      <c r="AI8" s="83"/>
      <c r="AJ8" s="69" t="str">
        <f t="shared" si="4"/>
        <v>НЕТ</v>
      </c>
      <c r="AK8" s="83"/>
      <c r="AL8" s="83"/>
      <c r="AM8" s="83" t="e">
        <f>INDEX('Проверка по длине кабеля'!A$7:AF$22,MATCH(AH8,'Проверка по длине кабеля'!A$7:A$22,),MATCH(AI8,'Проверка по длине кабеля'!$A$4:$AF$4,)+MATCH(Y8,'Проверка по длине кабеля'!B$6:J$6,))</f>
        <v>#N/A</v>
      </c>
      <c r="AN8" s="70" t="e">
        <f t="shared" si="5"/>
        <v>#N/A</v>
      </c>
    </row>
    <row r="9" spans="1:40" s="75" customFormat="1" ht="11.25" customHeight="1" outlineLevel="2" x14ac:dyDescent="0.25">
      <c r="A9" s="129"/>
      <c r="B9" s="129"/>
      <c r="C9" s="132"/>
      <c r="D9" s="143"/>
      <c r="E9" s="83" t="s">
        <v>74</v>
      </c>
      <c r="F9" s="84" t="s">
        <v>57</v>
      </c>
      <c r="G9" s="83" t="s">
        <v>16</v>
      </c>
      <c r="H9" s="84" t="s">
        <v>16</v>
      </c>
      <c r="I9" s="83" t="s">
        <v>16</v>
      </c>
      <c r="J9" s="84" t="s">
        <v>16</v>
      </c>
      <c r="K9" s="103">
        <v>25.98</v>
      </c>
      <c r="L9" s="103">
        <v>0.9</v>
      </c>
      <c r="M9" s="103">
        <f t="shared" si="6"/>
        <v>23.382000000000001</v>
      </c>
      <c r="N9" s="89" t="s">
        <v>36</v>
      </c>
      <c r="O9" s="103">
        <v>0.92</v>
      </c>
      <c r="P9" s="103">
        <f t="shared" si="7"/>
        <v>38.614427901006387</v>
      </c>
      <c r="Q9" s="104">
        <f t="shared" si="8"/>
        <v>23.901600000000002</v>
      </c>
      <c r="R9" s="83"/>
      <c r="S9" s="83"/>
      <c r="T9" s="83"/>
      <c r="U9" s="84"/>
      <c r="V9" s="84">
        <v>1</v>
      </c>
      <c r="W9" s="84"/>
      <c r="X9" s="84" t="s">
        <v>17</v>
      </c>
      <c r="Y9" s="84"/>
      <c r="Z9" s="83" t="e">
        <f ca="1">INDEX(INDIRECT("'"&amp;$U9&amp;"'!$D$3:$G$1000"),MATCH($W9,INDIRECT("'"&amp;$U9&amp;"'!$B$3:$B$1000"),0)+MATCH($Y9,INDIRECT("'"&amp;$U9&amp;"'!$C$3:$C$1000"),0)-1,COLUMN(#REF!))</f>
        <v>#REF!</v>
      </c>
      <c r="AA9" s="83" t="e">
        <f ca="1">INDEX(INDIRECT("'"&amp;$U9&amp;"'!$D$3:$G$1000"),MATCH($W9,INDIRECT("'"&amp;$U9&amp;"'!$B$3:$B$1000"),0)+MATCH($Y9,INDIRECT("'"&amp;$U9&amp;"'!$C$3:$C$1000"),0)-1,COLUMN(#REF!))</f>
        <v>#REF!</v>
      </c>
      <c r="AB9" s="83" t="e">
        <f ca="1">INDEX(INDIRECT("'"&amp;$U9&amp;"'!$D$3:$G$1000"),MATCH($W9,INDIRECT("'"&amp;$U9&amp;"'!$B$3:$B$1000"),0)+MATCH($Y9,INDIRECT("'"&amp;$U9&amp;"'!$C$3:$C$1000"),0)-1,COLUMN(D7))</f>
        <v>#REF!</v>
      </c>
      <c r="AC9" s="83" t="e">
        <f ca="1">INDEX(INDIRECT("'"&amp;$U9&amp;"'!$D$3:$G$1000"),MATCH($W9,INDIRECT("'"&amp;$U9&amp;"'!$B$3:$B$1000"),0)+MATCH($Y9,INDIRECT("'"&amp;$U9&amp;"'!$C$3:$C$1000"),0)-1,COLUMN(#REF!))</f>
        <v>#REF!</v>
      </c>
      <c r="AD9" s="95"/>
      <c r="AE9" s="84">
        <f t="shared" si="1"/>
        <v>0</v>
      </c>
      <c r="AF9" s="84">
        <f t="shared" si="2"/>
        <v>0</v>
      </c>
      <c r="AG9" s="68" t="e">
        <f t="shared" si="3"/>
        <v>#DIV/0!</v>
      </c>
      <c r="AH9" s="83"/>
      <c r="AI9" s="83"/>
      <c r="AJ9" s="69" t="str">
        <f t="shared" si="4"/>
        <v>НЕТ</v>
      </c>
      <c r="AK9" s="83"/>
      <c r="AL9" s="83"/>
      <c r="AM9" s="83" t="e">
        <f>INDEX('Проверка по длине кабеля'!A$7:AF$22,MATCH(AH9,'Проверка по длине кабеля'!A$7:A$22,),MATCH(AI9,'Проверка по длине кабеля'!$A$4:$AF$4,)+MATCH(Y9,'Проверка по длине кабеля'!B$6:J$6,))</f>
        <v>#N/A</v>
      </c>
      <c r="AN9" s="70" t="e">
        <f t="shared" si="5"/>
        <v>#N/A</v>
      </c>
    </row>
    <row r="10" spans="1:40" s="75" customFormat="1" ht="11.25" customHeight="1" outlineLevel="2" x14ac:dyDescent="0.25">
      <c r="A10" s="129"/>
      <c r="B10" s="129"/>
      <c r="C10" s="132"/>
      <c r="D10" s="143"/>
      <c r="E10" s="83" t="s">
        <v>75</v>
      </c>
      <c r="F10" s="84" t="s">
        <v>59</v>
      </c>
      <c r="G10" s="83" t="s">
        <v>16</v>
      </c>
      <c r="H10" s="84" t="s">
        <v>16</v>
      </c>
      <c r="I10" s="83" t="s">
        <v>16</v>
      </c>
      <c r="J10" s="84" t="s">
        <v>16</v>
      </c>
      <c r="K10" s="103">
        <v>107.89</v>
      </c>
      <c r="L10" s="103">
        <v>1</v>
      </c>
      <c r="M10" s="103">
        <f t="shared" ref="M10" si="9">K10*L10</f>
        <v>107.89</v>
      </c>
      <c r="N10" s="89" t="s">
        <v>36</v>
      </c>
      <c r="O10" s="103">
        <v>0.7</v>
      </c>
      <c r="P10" s="103">
        <f t="shared" ref="P10" si="10">IF(N10="1 фаза",M10/(0.22*O10),M10/(SQRT(3)*0.38*O10))</f>
        <v>234.17413737920575</v>
      </c>
      <c r="Q10" s="104">
        <f t="shared" ref="Q10" si="11">K10*O10</f>
        <v>75.522999999999996</v>
      </c>
      <c r="R10" s="83"/>
      <c r="S10" s="83"/>
      <c r="T10" s="83"/>
      <c r="U10" s="84"/>
      <c r="V10" s="84">
        <v>1</v>
      </c>
      <c r="W10" s="84"/>
      <c r="X10" s="84" t="s">
        <v>17</v>
      </c>
      <c r="Y10" s="84"/>
      <c r="Z10" s="83" t="e">
        <f ca="1">INDEX(INDIRECT("'"&amp;$U10&amp;"'!$D$3:$G$1000"),MATCH($W10,INDIRECT("'"&amp;$U10&amp;"'!$B$3:$B$1000"),0)+MATCH($Y10,INDIRECT("'"&amp;$U10&amp;"'!$C$3:$C$1000"),0)-1,COLUMN(#REF!))</f>
        <v>#REF!</v>
      </c>
      <c r="AA10" s="83" t="e">
        <f ca="1">INDEX(INDIRECT("'"&amp;$U10&amp;"'!$D$3:$G$1000"),MATCH($W10,INDIRECT("'"&amp;$U10&amp;"'!$B$3:$B$1000"),0)+MATCH($Y10,INDIRECT("'"&amp;$U10&amp;"'!$C$3:$C$1000"),0)-1,COLUMN(#REF!))</f>
        <v>#REF!</v>
      </c>
      <c r="AB10" s="83" t="e">
        <f ca="1">INDEX(INDIRECT("'"&amp;$U10&amp;"'!$D$3:$G$1000"),MATCH($W10,INDIRECT("'"&amp;$U10&amp;"'!$B$3:$B$1000"),0)+MATCH($Y10,INDIRECT("'"&amp;$U10&amp;"'!$C$3:$C$1000"),0)-1,COLUMN(#REF!))</f>
        <v>#REF!</v>
      </c>
      <c r="AC10" s="83" t="e">
        <f ca="1">INDEX(INDIRECT("'"&amp;$U10&amp;"'!$D$3:$G$1000"),MATCH($W10,INDIRECT("'"&amp;$U10&amp;"'!$B$3:$B$1000"),0)+MATCH($Y10,INDIRECT("'"&amp;$U10&amp;"'!$C$3:$C$1000"),0)-1,COLUMN(#REF!))</f>
        <v>#REF!</v>
      </c>
      <c r="AD10" s="95"/>
      <c r="AE10" s="84">
        <f t="shared" si="1"/>
        <v>0</v>
      </c>
      <c r="AF10" s="84">
        <f t="shared" si="2"/>
        <v>0</v>
      </c>
      <c r="AG10" s="68" t="e">
        <f t="shared" si="3"/>
        <v>#DIV/0!</v>
      </c>
      <c r="AH10" s="83"/>
      <c r="AI10" s="83"/>
      <c r="AJ10" s="69" t="str">
        <f t="shared" si="4"/>
        <v>НЕТ</v>
      </c>
      <c r="AK10" s="83"/>
      <c r="AL10" s="83"/>
      <c r="AM10" s="83" t="e">
        <f>INDEX('Проверка по длине кабеля'!A$7:AF$22,MATCH(AH10,'Проверка по длине кабеля'!A$7:A$22,),MATCH(AI10,'Проверка по длине кабеля'!$A$4:$AF$4,)+MATCH(Y10,'Проверка по длине кабеля'!B$6:J$6,))</f>
        <v>#N/A</v>
      </c>
      <c r="AN10" s="70" t="e">
        <f t="shared" si="5"/>
        <v>#N/A</v>
      </c>
    </row>
    <row r="11" spans="1:40" s="75" customFormat="1" ht="11.25" customHeight="1" outlineLevel="2" x14ac:dyDescent="0.25">
      <c r="A11" s="129"/>
      <c r="B11" s="129"/>
      <c r="C11" s="132"/>
      <c r="D11" s="143"/>
      <c r="E11" s="83" t="s">
        <v>76</v>
      </c>
      <c r="F11" s="84" t="s">
        <v>58</v>
      </c>
      <c r="G11" s="83" t="s">
        <v>16</v>
      </c>
      <c r="H11" s="84" t="s">
        <v>16</v>
      </c>
      <c r="I11" s="83" t="s">
        <v>16</v>
      </c>
      <c r="J11" s="84" t="s">
        <v>16</v>
      </c>
      <c r="K11" s="103">
        <v>15.51</v>
      </c>
      <c r="L11" s="103">
        <v>1</v>
      </c>
      <c r="M11" s="103">
        <f t="shared" ref="M11" si="12">K11*L11</f>
        <v>15.51</v>
      </c>
      <c r="N11" s="89" t="s">
        <v>36</v>
      </c>
      <c r="O11" s="103">
        <v>0.8</v>
      </c>
      <c r="P11" s="103">
        <f t="shared" ref="P11" si="13">IF(N11="1 фаза",M11/(0.22*O11),M11/(SQRT(3)*0.38*O11))</f>
        <v>29.456258799773341</v>
      </c>
      <c r="Q11" s="104">
        <f t="shared" ref="Q11" si="14">K11*O11</f>
        <v>12.408000000000001</v>
      </c>
      <c r="R11" s="83"/>
      <c r="S11" s="83"/>
      <c r="T11" s="83"/>
      <c r="U11" s="84"/>
      <c r="V11" s="84">
        <v>1</v>
      </c>
      <c r="W11" s="84"/>
      <c r="X11" s="84" t="s">
        <v>17</v>
      </c>
      <c r="Y11" s="84"/>
      <c r="Z11" s="83" t="e">
        <f ca="1">INDEX(INDIRECT("'"&amp;$U11&amp;"'!$D$3:$G$1000"),MATCH($W11,INDIRECT("'"&amp;$U11&amp;"'!$B$3:$B$1000"),0)+MATCH($Y11,INDIRECT("'"&amp;$U11&amp;"'!$C$3:$C$1000"),0)-1,COLUMN(#REF!))</f>
        <v>#REF!</v>
      </c>
      <c r="AA11" s="83" t="e">
        <f ca="1">INDEX(INDIRECT("'"&amp;$U11&amp;"'!$D$3:$G$1000"),MATCH($W11,INDIRECT("'"&amp;$U11&amp;"'!$B$3:$B$1000"),0)+MATCH($Y11,INDIRECT("'"&amp;$U11&amp;"'!$C$3:$C$1000"),0)-1,COLUMN(#REF!))</f>
        <v>#REF!</v>
      </c>
      <c r="AB11" s="83" t="e">
        <f ca="1">INDEX(INDIRECT("'"&amp;$U11&amp;"'!$D$3:$G$1000"),MATCH($W11,INDIRECT("'"&amp;$U11&amp;"'!$B$3:$B$1000"),0)+MATCH($Y11,INDIRECT("'"&amp;$U11&amp;"'!$C$3:$C$1000"),0)-1,COLUMN(#REF!))</f>
        <v>#REF!</v>
      </c>
      <c r="AC11" s="83" t="e">
        <f ca="1">INDEX(INDIRECT("'"&amp;$U11&amp;"'!$D$3:$G$1000"),MATCH($W11,INDIRECT("'"&amp;$U11&amp;"'!$B$3:$B$1000"),0)+MATCH($Y11,INDIRECT("'"&amp;$U11&amp;"'!$C$3:$C$1000"),0)-1,COLUMN(#REF!))</f>
        <v>#REF!</v>
      </c>
      <c r="AD11" s="95"/>
      <c r="AE11" s="84">
        <f t="shared" si="1"/>
        <v>0</v>
      </c>
      <c r="AF11" s="84">
        <f t="shared" si="2"/>
        <v>0</v>
      </c>
      <c r="AG11" s="68" t="e">
        <f t="shared" si="3"/>
        <v>#DIV/0!</v>
      </c>
      <c r="AH11" s="83"/>
      <c r="AI11" s="83"/>
      <c r="AJ11" s="69" t="str">
        <f t="shared" si="4"/>
        <v>НЕТ</v>
      </c>
      <c r="AK11" s="83"/>
      <c r="AL11" s="83"/>
      <c r="AM11" s="83" t="e">
        <f>INDEX('Проверка по длине кабеля'!A$7:AF$22,MATCH(AH11,'Проверка по длине кабеля'!A$7:A$22,),MATCH(AI11,'Проверка по длине кабеля'!$A$4:$AF$4,)+MATCH(Y11,'Проверка по длине кабеля'!B$6:J$6,))</f>
        <v>#N/A</v>
      </c>
      <c r="AN11" s="70" t="e">
        <f t="shared" si="5"/>
        <v>#N/A</v>
      </c>
    </row>
    <row r="12" spans="1:40" s="75" customFormat="1" ht="11.25" customHeight="1" outlineLevel="2" x14ac:dyDescent="0.25">
      <c r="A12" s="129"/>
      <c r="B12" s="129"/>
      <c r="C12" s="132"/>
      <c r="D12" s="143"/>
      <c r="E12" s="83" t="s">
        <v>77</v>
      </c>
      <c r="F12" s="84" t="s">
        <v>62</v>
      </c>
      <c r="G12" s="83" t="s">
        <v>16</v>
      </c>
      <c r="H12" s="84" t="s">
        <v>16</v>
      </c>
      <c r="I12" s="83" t="s">
        <v>16</v>
      </c>
      <c r="J12" s="84" t="s">
        <v>16</v>
      </c>
      <c r="K12" s="103">
        <v>60</v>
      </c>
      <c r="L12" s="103">
        <v>1</v>
      </c>
      <c r="M12" s="103">
        <f t="shared" ref="M12" si="15">K12*L12</f>
        <v>60</v>
      </c>
      <c r="N12" s="89" t="s">
        <v>36</v>
      </c>
      <c r="O12" s="103">
        <v>0.75</v>
      </c>
      <c r="P12" s="103">
        <f t="shared" ref="P12" si="16">IF(N12="1 фаза",M12/(0.22*O12),M12/(SQRT(3)*0.38*O12))</f>
        <v>121.54742509255281</v>
      </c>
      <c r="Q12" s="104">
        <f t="shared" ref="Q12" si="17">K12*O12</f>
        <v>45</v>
      </c>
      <c r="R12" s="83"/>
      <c r="S12" s="83"/>
      <c r="T12" s="83"/>
      <c r="U12" s="84"/>
      <c r="V12" s="84">
        <v>1</v>
      </c>
      <c r="W12" s="84"/>
      <c r="X12" s="84" t="s">
        <v>17</v>
      </c>
      <c r="Y12" s="84"/>
      <c r="Z12" s="83" t="e">
        <f ca="1">INDEX(INDIRECT("'"&amp;$U12&amp;"'!$D$3:$G$1000"),MATCH($W12,INDIRECT("'"&amp;$U12&amp;"'!$B$3:$B$1000"),0)+MATCH($Y12,INDIRECT("'"&amp;$U12&amp;"'!$C$3:$C$1000"),0)-1,COLUMN(#REF!))</f>
        <v>#REF!</v>
      </c>
      <c r="AA12" s="83" t="e">
        <f ca="1">INDEX(INDIRECT("'"&amp;$U12&amp;"'!$D$3:$G$1000"),MATCH($W12,INDIRECT("'"&amp;$U12&amp;"'!$B$3:$B$1000"),0)+MATCH($Y12,INDIRECT("'"&amp;$U12&amp;"'!$C$3:$C$1000"),0)-1,COLUMN(#REF!))</f>
        <v>#REF!</v>
      </c>
      <c r="AB12" s="83" t="e">
        <f ca="1">INDEX(INDIRECT("'"&amp;$U12&amp;"'!$D$3:$G$1000"),MATCH($W12,INDIRECT("'"&amp;$U12&amp;"'!$B$3:$B$1000"),0)+MATCH($Y12,INDIRECT("'"&amp;$U12&amp;"'!$C$3:$C$1000"),0)-1,COLUMN(#REF!))</f>
        <v>#REF!</v>
      </c>
      <c r="AC12" s="83" t="e">
        <f ca="1">INDEX(INDIRECT("'"&amp;$U12&amp;"'!$D$3:$G$1000"),MATCH($W12,INDIRECT("'"&amp;$U12&amp;"'!$B$3:$B$1000"),0)+MATCH($Y12,INDIRECT("'"&amp;$U12&amp;"'!$C$3:$C$1000"),0)-1,COLUMN(#REF!))</f>
        <v>#REF!</v>
      </c>
      <c r="AD12" s="95"/>
      <c r="AE12" s="84">
        <f t="shared" si="1"/>
        <v>0</v>
      </c>
      <c r="AF12" s="84">
        <f t="shared" si="2"/>
        <v>0</v>
      </c>
      <c r="AG12" s="68" t="e">
        <f t="shared" si="3"/>
        <v>#DIV/0!</v>
      </c>
      <c r="AH12" s="83"/>
      <c r="AI12" s="83"/>
      <c r="AJ12" s="69" t="str">
        <f t="shared" si="4"/>
        <v>НЕТ</v>
      </c>
      <c r="AK12" s="83"/>
      <c r="AL12" s="83"/>
      <c r="AM12" s="83" t="e">
        <f>INDEX('Проверка по длине кабеля'!A$7:AF$22,MATCH(AH12,'Проверка по длине кабеля'!A$7:A$22,),MATCH(AI12,'Проверка по длине кабеля'!$A$4:$AF$4,)+MATCH(Y12,'Проверка по длине кабеля'!B$6:J$6,))</f>
        <v>#N/A</v>
      </c>
      <c r="AN12" s="70" t="e">
        <f t="shared" si="5"/>
        <v>#N/A</v>
      </c>
    </row>
    <row r="13" spans="1:40" s="75" customFormat="1" ht="11.25" customHeight="1" outlineLevel="2" x14ac:dyDescent="0.25">
      <c r="A13" s="129"/>
      <c r="B13" s="129"/>
      <c r="C13" s="132"/>
      <c r="D13" s="143"/>
      <c r="E13" s="83" t="s">
        <v>78</v>
      </c>
      <c r="F13" s="84" t="s">
        <v>61</v>
      </c>
      <c r="G13" s="83" t="s">
        <v>16</v>
      </c>
      <c r="H13" s="84" t="s">
        <v>16</v>
      </c>
      <c r="I13" s="83" t="s">
        <v>16</v>
      </c>
      <c r="J13" s="84" t="s">
        <v>16</v>
      </c>
      <c r="K13" s="103">
        <v>9.9499999999999993</v>
      </c>
      <c r="L13" s="103">
        <v>1</v>
      </c>
      <c r="M13" s="103">
        <f t="shared" ref="M13" si="18">K13*L13</f>
        <v>9.9499999999999993</v>
      </c>
      <c r="N13" s="89" t="s">
        <v>36</v>
      </c>
      <c r="O13" s="103">
        <v>0.7</v>
      </c>
      <c r="P13" s="103">
        <f t="shared" ref="P13" si="19">IF(N13="1 фаза",M13/(0.22*O13),M13/(SQRT(3)*0.38*O13))</f>
        <v>21.596372851266079</v>
      </c>
      <c r="Q13" s="104">
        <f t="shared" ref="Q13" si="20">K13*O13</f>
        <v>6.964999999999999</v>
      </c>
      <c r="R13" s="83"/>
      <c r="S13" s="83"/>
      <c r="T13" s="83"/>
      <c r="U13" s="84"/>
      <c r="V13" s="84">
        <v>1</v>
      </c>
      <c r="W13" s="84"/>
      <c r="X13" s="84" t="s">
        <v>17</v>
      </c>
      <c r="Y13" s="84"/>
      <c r="Z13" s="83" t="e">
        <f ca="1">INDEX(INDIRECT("'"&amp;$U13&amp;"'!$D$3:$G$1000"),MATCH($W13,INDIRECT("'"&amp;$U13&amp;"'!$B$3:$B$1000"),0)+MATCH($Y13,INDIRECT("'"&amp;$U13&amp;"'!$C$3:$C$1000"),0)-1,COLUMN(#REF!))</f>
        <v>#REF!</v>
      </c>
      <c r="AA13" s="83" t="e">
        <f ca="1">INDEX(INDIRECT("'"&amp;$U13&amp;"'!$D$3:$G$1000"),MATCH($W13,INDIRECT("'"&amp;$U13&amp;"'!$B$3:$B$1000"),0)+MATCH($Y13,INDIRECT("'"&amp;$U13&amp;"'!$C$3:$C$1000"),0)-1,COLUMN(#REF!))</f>
        <v>#REF!</v>
      </c>
      <c r="AB13" s="83" t="e">
        <f ca="1">INDEX(INDIRECT("'"&amp;$U13&amp;"'!$D$3:$G$1000"),MATCH($W13,INDIRECT("'"&amp;$U13&amp;"'!$B$3:$B$1000"),0)+MATCH($Y13,INDIRECT("'"&amp;$U13&amp;"'!$C$3:$C$1000"),0)-1,COLUMN(#REF!))</f>
        <v>#REF!</v>
      </c>
      <c r="AC13" s="83" t="e">
        <f ca="1">INDEX(INDIRECT("'"&amp;$U13&amp;"'!$D$3:$G$1000"),MATCH($W13,INDIRECT("'"&amp;$U13&amp;"'!$B$3:$B$1000"),0)+MATCH($Y13,INDIRECT("'"&amp;$U13&amp;"'!$C$3:$C$1000"),0)-1,COLUMN(#REF!))</f>
        <v>#REF!</v>
      </c>
      <c r="AD13" s="95"/>
      <c r="AE13" s="84">
        <f t="shared" si="1"/>
        <v>0</v>
      </c>
      <c r="AF13" s="84">
        <f t="shared" si="2"/>
        <v>0</v>
      </c>
      <c r="AG13" s="68" t="e">
        <f t="shared" si="3"/>
        <v>#DIV/0!</v>
      </c>
      <c r="AH13" s="83"/>
      <c r="AI13" s="83"/>
      <c r="AJ13" s="69" t="str">
        <f t="shared" si="4"/>
        <v>НЕТ</v>
      </c>
      <c r="AK13" s="83"/>
      <c r="AL13" s="83"/>
      <c r="AM13" s="83" t="e">
        <f>INDEX('Проверка по длине кабеля'!A$7:AF$22,MATCH(AH13,'Проверка по длине кабеля'!A$7:A$22,),MATCH(AI13,'Проверка по длине кабеля'!$A$4:$AF$4,)+MATCH(Y13,'Проверка по длине кабеля'!B$6:J$6,))</f>
        <v>#N/A</v>
      </c>
      <c r="AN13" s="70" t="e">
        <f t="shared" si="5"/>
        <v>#N/A</v>
      </c>
    </row>
    <row r="14" spans="1:40" s="75" customFormat="1" ht="11.25" customHeight="1" outlineLevel="2" x14ac:dyDescent="0.25">
      <c r="A14" s="129"/>
      <c r="B14" s="129"/>
      <c r="C14" s="132"/>
      <c r="D14" s="143"/>
      <c r="E14" s="83" t="s">
        <v>79</v>
      </c>
      <c r="F14" s="84" t="s">
        <v>63</v>
      </c>
      <c r="G14" s="83" t="s">
        <v>16</v>
      </c>
      <c r="H14" s="84" t="s">
        <v>16</v>
      </c>
      <c r="I14" s="83" t="s">
        <v>16</v>
      </c>
      <c r="J14" s="84" t="s">
        <v>16</v>
      </c>
      <c r="K14" s="103">
        <v>5.25</v>
      </c>
      <c r="L14" s="103">
        <v>1</v>
      </c>
      <c r="M14" s="103">
        <f t="shared" ref="M14" si="21">K14*L14</f>
        <v>5.25</v>
      </c>
      <c r="N14" s="89" t="s">
        <v>36</v>
      </c>
      <c r="O14" s="103">
        <v>0.7</v>
      </c>
      <c r="P14" s="103">
        <f t="shared" ref="P14" si="22">IF(N14="1 фаза",M14/(0.22*O14),M14/(SQRT(3)*0.38*O14))</f>
        <v>11.395071102426826</v>
      </c>
      <c r="Q14" s="104">
        <f t="shared" ref="Q14" si="23">K14*O14</f>
        <v>3.6749999999999998</v>
      </c>
      <c r="R14" s="83"/>
      <c r="S14" s="83"/>
      <c r="T14" s="83"/>
      <c r="U14" s="84"/>
      <c r="V14" s="84">
        <v>1</v>
      </c>
      <c r="W14" s="84"/>
      <c r="X14" s="84" t="s">
        <v>17</v>
      </c>
      <c r="Y14" s="84"/>
      <c r="Z14" s="83" t="e">
        <f ca="1">INDEX(INDIRECT("'"&amp;$U14&amp;"'!$D$3:$G$1000"),MATCH($W14,INDIRECT("'"&amp;$U14&amp;"'!$B$3:$B$1000"),0)+MATCH($Y14,INDIRECT("'"&amp;$U14&amp;"'!$C$3:$C$1000"),0)-1,COLUMN(#REF!))</f>
        <v>#REF!</v>
      </c>
      <c r="AA14" s="83" t="e">
        <f ca="1">INDEX(INDIRECT("'"&amp;$U14&amp;"'!$D$3:$G$1000"),MATCH($W14,INDIRECT("'"&amp;$U14&amp;"'!$B$3:$B$1000"),0)+MATCH($Y14,INDIRECT("'"&amp;$U14&amp;"'!$C$3:$C$1000"),0)-1,COLUMN(#REF!))</f>
        <v>#REF!</v>
      </c>
      <c r="AB14" s="83" t="e">
        <f ca="1">INDEX(INDIRECT("'"&amp;$U14&amp;"'!$D$3:$G$1000"),MATCH($W14,INDIRECT("'"&amp;$U14&amp;"'!$B$3:$B$1000"),0)+MATCH($Y14,INDIRECT("'"&amp;$U14&amp;"'!$C$3:$C$1000"),0)-1,COLUMN(#REF!))</f>
        <v>#REF!</v>
      </c>
      <c r="AC14" s="83" t="e">
        <f ca="1">INDEX(INDIRECT("'"&amp;$U14&amp;"'!$D$3:$G$1000"),MATCH($W14,INDIRECT("'"&amp;$U14&amp;"'!$B$3:$B$1000"),0)+MATCH($Y14,INDIRECT("'"&amp;$U14&amp;"'!$C$3:$C$1000"),0)-1,COLUMN(#REF!))</f>
        <v>#REF!</v>
      </c>
      <c r="AD14" s="95"/>
      <c r="AE14" s="84">
        <f t="shared" si="1"/>
        <v>0</v>
      </c>
      <c r="AF14" s="84">
        <f t="shared" si="2"/>
        <v>0</v>
      </c>
      <c r="AG14" s="68" t="e">
        <f t="shared" si="3"/>
        <v>#DIV/0!</v>
      </c>
      <c r="AH14" s="83"/>
      <c r="AI14" s="83"/>
      <c r="AJ14" s="69" t="str">
        <f t="shared" si="4"/>
        <v>НЕТ</v>
      </c>
      <c r="AK14" s="83"/>
      <c r="AL14" s="83"/>
      <c r="AM14" s="83" t="e">
        <f>INDEX('Проверка по длине кабеля'!A$7:AF$22,MATCH(AH14,'Проверка по длине кабеля'!A$7:A$22,),MATCH(AI14,'Проверка по длине кабеля'!$A$4:$AF$4,)+MATCH(Y14,'Проверка по длине кабеля'!B$6:J$6,))</f>
        <v>#N/A</v>
      </c>
      <c r="AN14" s="70" t="e">
        <f t="shared" si="5"/>
        <v>#N/A</v>
      </c>
    </row>
    <row r="15" spans="1:40" s="75" customFormat="1" ht="11.25" customHeight="1" outlineLevel="2" x14ac:dyDescent="0.25">
      <c r="A15" s="129"/>
      <c r="B15" s="129"/>
      <c r="C15" s="132"/>
      <c r="D15" s="143"/>
      <c r="E15" s="83" t="s">
        <v>80</v>
      </c>
      <c r="F15" s="84" t="s">
        <v>64</v>
      </c>
      <c r="G15" s="83" t="s">
        <v>16</v>
      </c>
      <c r="H15" s="84" t="s">
        <v>16</v>
      </c>
      <c r="I15" s="83" t="s">
        <v>16</v>
      </c>
      <c r="J15" s="84" t="s">
        <v>16</v>
      </c>
      <c r="K15" s="103">
        <v>2.93</v>
      </c>
      <c r="L15" s="103">
        <v>1</v>
      </c>
      <c r="M15" s="103">
        <f t="shared" ref="M15" si="24">K15*L15</f>
        <v>2.93</v>
      </c>
      <c r="N15" s="89" t="s">
        <v>36</v>
      </c>
      <c r="O15" s="103">
        <v>0.7</v>
      </c>
      <c r="P15" s="103">
        <f t="shared" ref="P15" si="25">IF(N15="1 фаза",M15/(0.22*O15),M15/(SQRT(3)*0.38*O15))</f>
        <v>6.3595349200210665</v>
      </c>
      <c r="Q15" s="104">
        <f t="shared" ref="Q15" si="26">K15*O15</f>
        <v>2.0510000000000002</v>
      </c>
      <c r="R15" s="83"/>
      <c r="S15" s="83"/>
      <c r="T15" s="83"/>
      <c r="U15" s="84"/>
      <c r="V15" s="84">
        <v>1</v>
      </c>
      <c r="W15" s="84"/>
      <c r="X15" s="84" t="s">
        <v>17</v>
      </c>
      <c r="Y15" s="84"/>
      <c r="Z15" s="83" t="e">
        <f ca="1">INDEX(INDIRECT("'"&amp;$U15&amp;"'!$D$3:$G$1000"),MATCH($W15,INDIRECT("'"&amp;$U15&amp;"'!$B$3:$B$1000"),0)+MATCH($Y15,INDIRECT("'"&amp;$U15&amp;"'!$C$3:$C$1000"),0)-1,COLUMN(#REF!))</f>
        <v>#REF!</v>
      </c>
      <c r="AA15" s="83" t="e">
        <f ca="1">INDEX(INDIRECT("'"&amp;$U15&amp;"'!$D$3:$G$1000"),MATCH($W15,INDIRECT("'"&amp;$U15&amp;"'!$B$3:$B$1000"),0)+MATCH($Y15,INDIRECT("'"&amp;$U15&amp;"'!$C$3:$C$1000"),0)-1,COLUMN(#REF!))</f>
        <v>#REF!</v>
      </c>
      <c r="AB15" s="83" t="e">
        <f ca="1">INDEX(INDIRECT("'"&amp;$U15&amp;"'!$D$3:$G$1000"),MATCH($W15,INDIRECT("'"&amp;$U15&amp;"'!$B$3:$B$1000"),0)+MATCH($Y15,INDIRECT("'"&amp;$U15&amp;"'!$C$3:$C$1000"),0)-1,COLUMN(#REF!))</f>
        <v>#REF!</v>
      </c>
      <c r="AC15" s="83" t="e">
        <f ca="1">INDEX(INDIRECT("'"&amp;$U15&amp;"'!$D$3:$G$1000"),MATCH($W15,INDIRECT("'"&amp;$U15&amp;"'!$B$3:$B$1000"),0)+MATCH($Y15,INDIRECT("'"&amp;$U15&amp;"'!$C$3:$C$1000"),0)-1,COLUMN(#REF!))</f>
        <v>#REF!</v>
      </c>
      <c r="AD15" s="95"/>
      <c r="AE15" s="84">
        <f t="shared" si="1"/>
        <v>0</v>
      </c>
      <c r="AF15" s="84">
        <f t="shared" si="2"/>
        <v>0</v>
      </c>
      <c r="AG15" s="68" t="e">
        <f t="shared" si="3"/>
        <v>#DIV/0!</v>
      </c>
      <c r="AH15" s="83"/>
      <c r="AI15" s="83"/>
      <c r="AJ15" s="69" t="str">
        <f t="shared" si="4"/>
        <v>НЕТ</v>
      </c>
      <c r="AK15" s="83"/>
      <c r="AL15" s="83"/>
      <c r="AM15" s="83" t="e">
        <f>INDEX('Проверка по длине кабеля'!A$7:AF$22,MATCH(AH15,'Проверка по длине кабеля'!A$7:A$22,),MATCH(AI15,'Проверка по длине кабеля'!$A$4:$AF$4,)+MATCH(Y15,'Проверка по длине кабеля'!B$6:J$6,))</f>
        <v>#N/A</v>
      </c>
      <c r="AN15" s="70" t="e">
        <f t="shared" si="5"/>
        <v>#N/A</v>
      </c>
    </row>
    <row r="16" spans="1:40" s="75" customFormat="1" ht="11.25" customHeight="1" outlineLevel="2" x14ac:dyDescent="0.25">
      <c r="A16" s="129"/>
      <c r="B16" s="129"/>
      <c r="C16" s="132"/>
      <c r="D16" s="143"/>
      <c r="E16" s="83" t="s">
        <v>81</v>
      </c>
      <c r="F16" s="84" t="s">
        <v>65</v>
      </c>
      <c r="G16" s="83" t="s">
        <v>16</v>
      </c>
      <c r="H16" s="84" t="s">
        <v>16</v>
      </c>
      <c r="I16" s="83" t="s">
        <v>16</v>
      </c>
      <c r="J16" s="84" t="s">
        <v>16</v>
      </c>
      <c r="K16" s="103">
        <v>24.72</v>
      </c>
      <c r="L16" s="103">
        <v>1</v>
      </c>
      <c r="M16" s="103">
        <f t="shared" ref="M16" si="27">K16*L16</f>
        <v>24.72</v>
      </c>
      <c r="N16" s="89" t="s">
        <v>36</v>
      </c>
      <c r="O16" s="103">
        <v>0.8</v>
      </c>
      <c r="P16" s="103">
        <f t="shared" ref="P16" si="28">IF(N16="1 фаза",M16/(0.22*O16),M16/(SQRT(3)*0.38*O16))</f>
        <v>46.947692941998518</v>
      </c>
      <c r="Q16" s="104">
        <f t="shared" ref="Q16" si="29">K16*O16</f>
        <v>19.776</v>
      </c>
      <c r="R16" s="83"/>
      <c r="S16" s="83"/>
      <c r="T16" s="83"/>
      <c r="U16" s="84"/>
      <c r="V16" s="84">
        <v>1</v>
      </c>
      <c r="W16" s="84"/>
      <c r="X16" s="84" t="s">
        <v>17</v>
      </c>
      <c r="Y16" s="84"/>
      <c r="Z16" s="83" t="e">
        <f ca="1">INDEX(INDIRECT("'"&amp;$U16&amp;"'!$D$3:$G$1000"),MATCH($W16,INDIRECT("'"&amp;$U16&amp;"'!$B$3:$B$1000"),0)+MATCH($Y16,INDIRECT("'"&amp;$U16&amp;"'!$C$3:$C$1000"),0)-1,COLUMN(#REF!))</f>
        <v>#REF!</v>
      </c>
      <c r="AA16" s="83" t="e">
        <f ca="1">INDEX(INDIRECT("'"&amp;$U16&amp;"'!$D$3:$G$1000"),MATCH($W16,INDIRECT("'"&amp;$U16&amp;"'!$B$3:$B$1000"),0)+MATCH($Y16,INDIRECT("'"&amp;$U16&amp;"'!$C$3:$C$1000"),0)-1,COLUMN(#REF!))</f>
        <v>#REF!</v>
      </c>
      <c r="AB16" s="83" t="e">
        <f ca="1">INDEX(INDIRECT("'"&amp;$U16&amp;"'!$D$3:$G$1000"),MATCH($W16,INDIRECT("'"&amp;$U16&amp;"'!$B$3:$B$1000"),0)+MATCH($Y16,INDIRECT("'"&amp;$U16&amp;"'!$C$3:$C$1000"),0)-1,COLUMN(#REF!))</f>
        <v>#REF!</v>
      </c>
      <c r="AC16" s="83" t="e">
        <f ca="1">INDEX(INDIRECT("'"&amp;$U16&amp;"'!$D$3:$G$1000"),MATCH($W16,INDIRECT("'"&amp;$U16&amp;"'!$B$3:$B$1000"),0)+MATCH($Y16,INDIRECT("'"&amp;$U16&amp;"'!$C$3:$C$1000"),0)-1,COLUMN(#REF!))</f>
        <v>#REF!</v>
      </c>
      <c r="AD16" s="95"/>
      <c r="AE16" s="84">
        <f t="shared" si="1"/>
        <v>0</v>
      </c>
      <c r="AF16" s="84">
        <f t="shared" si="2"/>
        <v>0</v>
      </c>
      <c r="AG16" s="68" t="e">
        <f t="shared" si="3"/>
        <v>#DIV/0!</v>
      </c>
      <c r="AH16" s="83"/>
      <c r="AI16" s="83"/>
      <c r="AJ16" s="69" t="str">
        <f t="shared" si="4"/>
        <v>НЕТ</v>
      </c>
      <c r="AK16" s="83"/>
      <c r="AL16" s="83"/>
      <c r="AM16" s="83" t="e">
        <f>INDEX('Проверка по длине кабеля'!A$7:AF$22,MATCH(AH16,'Проверка по длине кабеля'!A$7:A$22,),MATCH(AI16,'Проверка по длине кабеля'!$A$4:$AF$4,)+MATCH(Y16,'Проверка по длине кабеля'!B$6:J$6,))</f>
        <v>#N/A</v>
      </c>
      <c r="AN16" s="70" t="e">
        <f t="shared" si="5"/>
        <v>#N/A</v>
      </c>
    </row>
    <row r="17" spans="1:40" s="75" customFormat="1" ht="11.25" customHeight="1" outlineLevel="2" x14ac:dyDescent="0.25">
      <c r="A17" s="129"/>
      <c r="B17" s="129"/>
      <c r="C17" s="132"/>
      <c r="D17" s="143"/>
      <c r="E17" s="83" t="s">
        <v>82</v>
      </c>
      <c r="F17" s="84" t="s">
        <v>66</v>
      </c>
      <c r="G17" s="83" t="s">
        <v>16</v>
      </c>
      <c r="H17" s="84" t="s">
        <v>16</v>
      </c>
      <c r="I17" s="71" t="s">
        <v>16</v>
      </c>
      <c r="J17" s="84" t="s">
        <v>16</v>
      </c>
      <c r="K17" s="103">
        <v>24.72</v>
      </c>
      <c r="L17" s="103">
        <v>1</v>
      </c>
      <c r="M17" s="103">
        <f t="shared" ref="M17" si="30">K17*L17</f>
        <v>24.72</v>
      </c>
      <c r="N17" s="89" t="s">
        <v>36</v>
      </c>
      <c r="O17" s="103">
        <v>0.8</v>
      </c>
      <c r="P17" s="103">
        <f t="shared" ref="P17" si="31">IF(N17="1 фаза",M17/(0.22*O17),M17/(SQRT(3)*0.38*O17))</f>
        <v>46.947692941998518</v>
      </c>
      <c r="Q17" s="104">
        <f t="shared" ref="Q17" si="32">K17*O17</f>
        <v>19.776</v>
      </c>
      <c r="R17" s="83"/>
      <c r="S17" s="83"/>
      <c r="T17" s="83"/>
      <c r="U17" s="84"/>
      <c r="V17" s="84">
        <v>1</v>
      </c>
      <c r="W17" s="84"/>
      <c r="X17" s="84" t="s">
        <v>17</v>
      </c>
      <c r="Y17" s="84"/>
      <c r="Z17" s="83" t="e">
        <f ca="1">INDEX(INDIRECT("'"&amp;$U17&amp;"'!$D$3:$G$1000"),MATCH($W17,INDIRECT("'"&amp;$U17&amp;"'!$B$3:$B$1000"),0)+MATCH($Y17,INDIRECT("'"&amp;$U17&amp;"'!$C$3:$C$1000"),0)-1,COLUMN(#REF!))</f>
        <v>#REF!</v>
      </c>
      <c r="AA17" s="83" t="e">
        <f ca="1">INDEX(INDIRECT("'"&amp;$U17&amp;"'!$D$3:$G$1000"),MATCH($W17,INDIRECT("'"&amp;$U17&amp;"'!$B$3:$B$1000"),0)+MATCH($Y17,INDIRECT("'"&amp;$U17&amp;"'!$C$3:$C$1000"),0)-1,COLUMN(#REF!))</f>
        <v>#REF!</v>
      </c>
      <c r="AB17" s="83" t="e">
        <f ca="1">INDEX(INDIRECT("'"&amp;$U17&amp;"'!$D$3:$G$1000"),MATCH($W17,INDIRECT("'"&amp;$U17&amp;"'!$B$3:$B$1000"),0)+MATCH($Y17,INDIRECT("'"&amp;$U17&amp;"'!$C$3:$C$1000"),0)-1,COLUMN(#REF!))</f>
        <v>#REF!</v>
      </c>
      <c r="AC17" s="83" t="e">
        <f ca="1">INDEX(INDIRECT("'"&amp;$U17&amp;"'!$D$3:$G$1000"),MATCH($W17,INDIRECT("'"&amp;$U17&amp;"'!$B$3:$B$1000"),0)+MATCH($Y17,INDIRECT("'"&amp;$U17&amp;"'!$C$3:$C$1000"),0)-1,COLUMN(#REF!))</f>
        <v>#REF!</v>
      </c>
      <c r="AD17" s="95"/>
      <c r="AE17" s="84">
        <f t="shared" si="1"/>
        <v>0</v>
      </c>
      <c r="AF17" s="84">
        <f t="shared" si="2"/>
        <v>0</v>
      </c>
      <c r="AG17" s="68" t="e">
        <f t="shared" si="3"/>
        <v>#DIV/0!</v>
      </c>
      <c r="AH17" s="83"/>
      <c r="AI17" s="83"/>
      <c r="AJ17" s="69" t="str">
        <f t="shared" si="4"/>
        <v>НЕТ</v>
      </c>
      <c r="AK17" s="83"/>
      <c r="AL17" s="83"/>
      <c r="AM17" s="83" t="e">
        <f>INDEX('Проверка по длине кабеля'!A$7:AF$22,MATCH(AH17,'Проверка по длине кабеля'!A$7:A$22,),MATCH(AI17,'Проверка по длине кабеля'!$A$4:$AF$4,)+MATCH(Y17,'Проверка по длине кабеля'!B$6:J$6,))</f>
        <v>#N/A</v>
      </c>
      <c r="AN17" s="70" t="e">
        <f t="shared" si="5"/>
        <v>#N/A</v>
      </c>
    </row>
    <row r="18" spans="1:40" s="75" customFormat="1" ht="11.25" customHeight="1" outlineLevel="2" x14ac:dyDescent="0.25">
      <c r="A18" s="129"/>
      <c r="B18" s="129"/>
      <c r="C18" s="132"/>
      <c r="D18" s="143"/>
      <c r="E18" s="83" t="s">
        <v>83</v>
      </c>
      <c r="F18" s="84" t="s">
        <v>67</v>
      </c>
      <c r="G18" s="83" t="s">
        <v>16</v>
      </c>
      <c r="H18" s="84" t="s">
        <v>16</v>
      </c>
      <c r="I18" s="83" t="s">
        <v>16</v>
      </c>
      <c r="J18" s="84" t="s">
        <v>16</v>
      </c>
      <c r="K18" s="103">
        <v>9.84</v>
      </c>
      <c r="L18" s="103">
        <v>1</v>
      </c>
      <c r="M18" s="103">
        <f t="shared" ref="M18" si="33">K18*L18</f>
        <v>9.84</v>
      </c>
      <c r="N18" s="89" t="s">
        <v>36</v>
      </c>
      <c r="O18" s="103">
        <v>0.75</v>
      </c>
      <c r="P18" s="103">
        <f t="shared" ref="P18" si="34">IF(N18="1 фаза",M18/(0.22*O18),M18/(SQRT(3)*0.38*O18))</f>
        <v>19.93377771517866</v>
      </c>
      <c r="Q18" s="104">
        <f t="shared" ref="Q18" si="35">K18*O18</f>
        <v>7.38</v>
      </c>
      <c r="R18" s="83"/>
      <c r="S18" s="83"/>
      <c r="T18" s="83"/>
      <c r="U18" s="84"/>
      <c r="V18" s="84">
        <v>1</v>
      </c>
      <c r="W18" s="84"/>
      <c r="X18" s="84" t="s">
        <v>17</v>
      </c>
      <c r="Y18" s="84"/>
      <c r="Z18" s="83" t="e">
        <f ca="1">INDEX(INDIRECT("'"&amp;$U18&amp;"'!$D$3:$G$1000"),MATCH($W18,INDIRECT("'"&amp;$U18&amp;"'!$B$3:$B$1000"),0)+MATCH($Y18,INDIRECT("'"&amp;$U18&amp;"'!$C$3:$C$1000"),0)-1,COLUMN(#REF!))</f>
        <v>#REF!</v>
      </c>
      <c r="AA18" s="83" t="e">
        <f ca="1">INDEX(INDIRECT("'"&amp;$U18&amp;"'!$D$3:$G$1000"),MATCH($W18,INDIRECT("'"&amp;$U18&amp;"'!$B$3:$B$1000"),0)+MATCH($Y18,INDIRECT("'"&amp;$U18&amp;"'!$C$3:$C$1000"),0)-1,COLUMN(#REF!))</f>
        <v>#REF!</v>
      </c>
      <c r="AB18" s="83" t="e">
        <f ca="1">INDEX(INDIRECT("'"&amp;$U18&amp;"'!$D$3:$G$1000"),MATCH($W18,INDIRECT("'"&amp;$U18&amp;"'!$B$3:$B$1000"),0)+MATCH($Y18,INDIRECT("'"&amp;$U18&amp;"'!$C$3:$C$1000"),0)-1,COLUMN(#REF!))</f>
        <v>#REF!</v>
      </c>
      <c r="AC18" s="83" t="e">
        <f ca="1">INDEX(INDIRECT("'"&amp;$U18&amp;"'!$D$3:$G$1000"),MATCH($W18,INDIRECT("'"&amp;$U18&amp;"'!$B$3:$B$1000"),0)+MATCH($Y18,INDIRECT("'"&amp;$U18&amp;"'!$C$3:$C$1000"),0)-1,COLUMN(#REF!))</f>
        <v>#REF!</v>
      </c>
      <c r="AD18" s="95"/>
      <c r="AE18" s="84">
        <f t="shared" si="1"/>
        <v>0</v>
      </c>
      <c r="AF18" s="84">
        <f t="shared" si="2"/>
        <v>0</v>
      </c>
      <c r="AG18" s="68" t="e">
        <f t="shared" si="3"/>
        <v>#DIV/0!</v>
      </c>
      <c r="AH18" s="83"/>
      <c r="AI18" s="83"/>
      <c r="AJ18" s="69" t="str">
        <f t="shared" si="4"/>
        <v>НЕТ</v>
      </c>
      <c r="AK18" s="83"/>
      <c r="AL18" s="83"/>
      <c r="AM18" s="83" t="e">
        <f>INDEX('Проверка по длине кабеля'!A$7:AF$22,MATCH(AH18,'Проверка по длине кабеля'!A$7:A$22,),MATCH(AI18,'Проверка по длине кабеля'!$A$4:$AF$4,)+MATCH(Y18,'Проверка по длине кабеля'!B$6:J$6,))</f>
        <v>#N/A</v>
      </c>
      <c r="AN18" s="70" t="e">
        <f t="shared" si="5"/>
        <v>#N/A</v>
      </c>
    </row>
    <row r="19" spans="1:40" s="75" customFormat="1" ht="11.25" customHeight="1" outlineLevel="2" x14ac:dyDescent="0.25">
      <c r="A19" s="129"/>
      <c r="B19" s="129"/>
      <c r="C19" s="132"/>
      <c r="D19" s="143"/>
      <c r="E19" s="83" t="s">
        <v>84</v>
      </c>
      <c r="F19" s="84" t="s">
        <v>68</v>
      </c>
      <c r="G19" s="83" t="s">
        <v>16</v>
      </c>
      <c r="H19" s="84" t="s">
        <v>16</v>
      </c>
      <c r="I19" s="83" t="s">
        <v>16</v>
      </c>
      <c r="J19" s="84" t="s">
        <v>16</v>
      </c>
      <c r="K19" s="103">
        <v>9.84</v>
      </c>
      <c r="L19" s="103">
        <v>1</v>
      </c>
      <c r="M19" s="103">
        <f t="shared" ref="M19" si="36">K19*L19</f>
        <v>9.84</v>
      </c>
      <c r="N19" s="89" t="s">
        <v>36</v>
      </c>
      <c r="O19" s="103">
        <v>0.75</v>
      </c>
      <c r="P19" s="103">
        <f t="shared" ref="P19" si="37">IF(N19="1 фаза",M19/(0.22*O19),M19/(SQRT(3)*0.38*O19))</f>
        <v>19.93377771517866</v>
      </c>
      <c r="Q19" s="104">
        <f t="shared" ref="Q19" si="38">K19*O19</f>
        <v>7.38</v>
      </c>
      <c r="R19" s="83"/>
      <c r="S19" s="83"/>
      <c r="T19" s="83"/>
      <c r="U19" s="84"/>
      <c r="V19" s="84">
        <v>1</v>
      </c>
      <c r="W19" s="84"/>
      <c r="X19" s="84" t="s">
        <v>17</v>
      </c>
      <c r="Y19" s="84"/>
      <c r="Z19" s="83" t="e">
        <f ca="1">INDEX(INDIRECT("'"&amp;$U19&amp;"'!$D$3:$G$1000"),MATCH($W19,INDIRECT("'"&amp;$U19&amp;"'!$B$3:$B$1000"),0)+MATCH($Y19,INDIRECT("'"&amp;$U19&amp;"'!$C$3:$C$1000"),0)-1,COLUMN(#REF!))</f>
        <v>#REF!</v>
      </c>
      <c r="AA19" s="83" t="e">
        <f ca="1">INDEX(INDIRECT("'"&amp;$U19&amp;"'!$D$3:$G$1000"),MATCH($W19,INDIRECT("'"&amp;$U19&amp;"'!$B$3:$B$1000"),0)+MATCH($Y19,INDIRECT("'"&amp;$U19&amp;"'!$C$3:$C$1000"),0)-1,COLUMN(#REF!))</f>
        <v>#REF!</v>
      </c>
      <c r="AB19" s="83" t="e">
        <f ca="1">INDEX(INDIRECT("'"&amp;$U19&amp;"'!$D$3:$G$1000"),MATCH($W19,INDIRECT("'"&amp;$U19&amp;"'!$B$3:$B$1000"),0)+MATCH($Y19,INDIRECT("'"&amp;$U19&amp;"'!$C$3:$C$1000"),0)-1,COLUMN(#REF!))</f>
        <v>#REF!</v>
      </c>
      <c r="AC19" s="83" t="e">
        <f ca="1">INDEX(INDIRECT("'"&amp;$U19&amp;"'!$D$3:$G$1000"),MATCH($W19,INDIRECT("'"&amp;$U19&amp;"'!$B$3:$B$1000"),0)+MATCH($Y19,INDIRECT("'"&amp;$U19&amp;"'!$C$3:$C$1000"),0)-1,COLUMN(#REF!))</f>
        <v>#REF!</v>
      </c>
      <c r="AD19" s="95"/>
      <c r="AE19" s="84">
        <f t="shared" si="1"/>
        <v>0</v>
      </c>
      <c r="AF19" s="84">
        <f t="shared" si="2"/>
        <v>0</v>
      </c>
      <c r="AG19" s="68" t="e">
        <f t="shared" si="3"/>
        <v>#DIV/0!</v>
      </c>
      <c r="AH19" s="83"/>
      <c r="AI19" s="83"/>
      <c r="AJ19" s="69" t="str">
        <f t="shared" si="4"/>
        <v>НЕТ</v>
      </c>
      <c r="AK19" s="83"/>
      <c r="AL19" s="83"/>
      <c r="AM19" s="83" t="e">
        <f>INDEX('Проверка по длине кабеля'!A$7:AF$22,MATCH(AH19,'Проверка по длине кабеля'!A$7:A$22,),MATCH(AI19,'Проверка по длине кабеля'!$A$4:$AF$4,)+MATCH(Y19,'Проверка по длине кабеля'!B$6:J$6,))</f>
        <v>#N/A</v>
      </c>
      <c r="AN19" s="70" t="e">
        <f t="shared" si="5"/>
        <v>#N/A</v>
      </c>
    </row>
    <row r="20" spans="1:40" s="75" customFormat="1" ht="11.25" customHeight="1" outlineLevel="2" x14ac:dyDescent="0.25">
      <c r="A20" s="129"/>
      <c r="B20" s="129"/>
      <c r="C20" s="132"/>
      <c r="D20" s="143"/>
      <c r="E20" s="83" t="s">
        <v>16</v>
      </c>
      <c r="F20" s="84" t="s">
        <v>71</v>
      </c>
      <c r="G20" s="83" t="s">
        <v>16</v>
      </c>
      <c r="H20" s="84" t="s">
        <v>16</v>
      </c>
      <c r="I20" s="83" t="s">
        <v>16</v>
      </c>
      <c r="J20" s="84" t="s">
        <v>16</v>
      </c>
      <c r="K20" s="103"/>
      <c r="L20" s="103"/>
      <c r="M20" s="103">
        <f t="shared" ref="M20:M22" si="39">K20*L20</f>
        <v>0</v>
      </c>
      <c r="N20" s="89"/>
      <c r="O20" s="103"/>
      <c r="P20" s="103" t="e">
        <f t="shared" ref="P20:P22" si="40">IF(N20="1 фаза",M20/(0.22*O20),M20/(SQRT(3)*0.38*O20))</f>
        <v>#DIV/0!</v>
      </c>
      <c r="Q20" s="104">
        <f t="shared" ref="Q20:Q22" si="41">K20*O20</f>
        <v>0</v>
      </c>
      <c r="R20" s="83"/>
      <c r="S20" s="83"/>
      <c r="T20" s="83"/>
      <c r="U20" s="84"/>
      <c r="V20" s="84"/>
      <c r="W20" s="84"/>
      <c r="X20" s="84" t="s">
        <v>17</v>
      </c>
      <c r="Y20" s="84"/>
      <c r="Z20" s="83" t="e">
        <f ca="1">INDEX(INDIRECT("'"&amp;$U20&amp;"'!$D$3:$G$1000"),MATCH($W20,INDIRECT("'"&amp;$U20&amp;"'!$B$3:$B$1000"),0)+MATCH($Y20,INDIRECT("'"&amp;$U20&amp;"'!$C$3:$C$1000"),0)-1,COLUMN(#REF!))</f>
        <v>#REF!</v>
      </c>
      <c r="AA20" s="83" t="e">
        <f ca="1">INDEX(INDIRECT("'"&amp;$U20&amp;"'!$D$3:$G$1000"),MATCH($W20,INDIRECT("'"&amp;$U20&amp;"'!$B$3:$B$1000"),0)+MATCH($Y20,INDIRECT("'"&amp;$U20&amp;"'!$C$3:$C$1000"),0)-1,COLUMN(#REF!))</f>
        <v>#REF!</v>
      </c>
      <c r="AB20" s="83" t="e">
        <f ca="1">INDEX(INDIRECT("'"&amp;$U20&amp;"'!$D$3:$G$1000"),MATCH($W20,INDIRECT("'"&amp;$U20&amp;"'!$B$3:$B$1000"),0)+MATCH($Y20,INDIRECT("'"&amp;$U20&amp;"'!$C$3:$C$1000"),0)-1,COLUMN(#REF!))</f>
        <v>#REF!</v>
      </c>
      <c r="AC20" s="83" t="e">
        <f ca="1">INDEX(INDIRECT("'"&amp;$U20&amp;"'!$D$3:$G$1000"),MATCH($W20,INDIRECT("'"&amp;$U20&amp;"'!$B$3:$B$1000"),0)+MATCH($Y20,INDIRECT("'"&amp;$U20&amp;"'!$C$3:$C$1000"),0)-1,COLUMN(#REF!))</f>
        <v>#REF!</v>
      </c>
      <c r="AD20" s="95"/>
      <c r="AE20" s="84">
        <f t="shared" si="1"/>
        <v>0</v>
      </c>
      <c r="AF20" s="84">
        <f t="shared" si="2"/>
        <v>0</v>
      </c>
      <c r="AG20" s="68" t="str">
        <f t="shared" si="3"/>
        <v>-</v>
      </c>
      <c r="AH20" s="83"/>
      <c r="AI20" s="83"/>
      <c r="AJ20" s="69" t="e">
        <f t="shared" si="4"/>
        <v>#DIV/0!</v>
      </c>
      <c r="AK20" s="83"/>
      <c r="AL20" s="83"/>
      <c r="AM20" s="83" t="e">
        <f>INDEX('Проверка по длине кабеля'!A$7:AF$22,MATCH(AH20,'Проверка по длине кабеля'!A$7:A$22,),MATCH(AI20,'Проверка по длине кабеля'!$A$4:$AF$4,)+MATCH(Y20,'Проверка по длине кабеля'!B$6:J$6,))</f>
        <v>#N/A</v>
      </c>
      <c r="AN20" s="70" t="e">
        <f t="shared" si="5"/>
        <v>#N/A</v>
      </c>
    </row>
    <row r="21" spans="1:40" s="75" customFormat="1" ht="11.25" customHeight="1" outlineLevel="2" x14ac:dyDescent="0.25">
      <c r="A21" s="129"/>
      <c r="B21" s="129"/>
      <c r="C21" s="132"/>
      <c r="D21" s="143"/>
      <c r="E21" s="83" t="s">
        <v>16</v>
      </c>
      <c r="F21" s="84" t="s">
        <v>71</v>
      </c>
      <c r="G21" s="83" t="s">
        <v>16</v>
      </c>
      <c r="H21" s="84" t="s">
        <v>16</v>
      </c>
      <c r="I21" s="83" t="s">
        <v>16</v>
      </c>
      <c r="J21" s="84" t="s">
        <v>16</v>
      </c>
      <c r="K21" s="103"/>
      <c r="L21" s="103"/>
      <c r="M21" s="103">
        <f t="shared" si="39"/>
        <v>0</v>
      </c>
      <c r="N21" s="89"/>
      <c r="O21" s="103"/>
      <c r="P21" s="103" t="e">
        <f t="shared" si="40"/>
        <v>#DIV/0!</v>
      </c>
      <c r="Q21" s="104">
        <f t="shared" si="41"/>
        <v>0</v>
      </c>
      <c r="R21" s="83"/>
      <c r="S21" s="83"/>
      <c r="T21" s="83"/>
      <c r="U21" s="84"/>
      <c r="V21" s="84"/>
      <c r="W21" s="84"/>
      <c r="X21" s="84" t="s">
        <v>17</v>
      </c>
      <c r="Y21" s="84"/>
      <c r="Z21" s="83" t="e">
        <f ca="1">INDEX(INDIRECT("'"&amp;$U21&amp;"'!$D$3:$G$1000"),MATCH($W21,INDIRECT("'"&amp;$U21&amp;"'!$B$3:$B$1000"),0)+MATCH($Y21,INDIRECT("'"&amp;$U21&amp;"'!$C$3:$C$1000"),0)-1,COLUMN(#REF!))</f>
        <v>#REF!</v>
      </c>
      <c r="AA21" s="83" t="e">
        <f ca="1">INDEX(INDIRECT("'"&amp;$U21&amp;"'!$D$3:$G$1000"),MATCH($W21,INDIRECT("'"&amp;$U21&amp;"'!$B$3:$B$1000"),0)+MATCH($Y21,INDIRECT("'"&amp;$U21&amp;"'!$C$3:$C$1000"),0)-1,COLUMN(#REF!))</f>
        <v>#REF!</v>
      </c>
      <c r="AB21" s="83" t="e">
        <f ca="1">INDEX(INDIRECT("'"&amp;$U21&amp;"'!$D$3:$G$1000"),MATCH($W21,INDIRECT("'"&amp;$U21&amp;"'!$B$3:$B$1000"),0)+MATCH($Y21,INDIRECT("'"&amp;$U21&amp;"'!$C$3:$C$1000"),0)-1,COLUMN(#REF!))</f>
        <v>#REF!</v>
      </c>
      <c r="AC21" s="83" t="e">
        <f ca="1">INDEX(INDIRECT("'"&amp;$U21&amp;"'!$D$3:$G$1000"),MATCH($W21,INDIRECT("'"&amp;$U21&amp;"'!$B$3:$B$1000"),0)+MATCH($Y21,INDIRECT("'"&amp;$U21&amp;"'!$C$3:$C$1000"),0)-1,COLUMN(#REF!))</f>
        <v>#REF!</v>
      </c>
      <c r="AD21" s="95"/>
      <c r="AE21" s="84">
        <f t="shared" si="1"/>
        <v>0</v>
      </c>
      <c r="AF21" s="84">
        <f t="shared" si="2"/>
        <v>0</v>
      </c>
      <c r="AG21" s="68" t="str">
        <f t="shared" si="3"/>
        <v>-</v>
      </c>
      <c r="AH21" s="83"/>
      <c r="AI21" s="83"/>
      <c r="AJ21" s="69" t="e">
        <f t="shared" si="4"/>
        <v>#DIV/0!</v>
      </c>
      <c r="AK21" s="83"/>
      <c r="AL21" s="83"/>
      <c r="AM21" s="83" t="e">
        <f>INDEX('Проверка по длине кабеля'!A$7:AF$22,MATCH(AH21,'Проверка по длине кабеля'!A$7:A$22,),MATCH(AI21,'Проверка по длине кабеля'!$A$4:$AF$4,)+MATCH(Y21,'Проверка по длине кабеля'!B$6:J$6,))</f>
        <v>#N/A</v>
      </c>
      <c r="AN21" s="70" t="e">
        <f t="shared" si="5"/>
        <v>#N/A</v>
      </c>
    </row>
    <row r="22" spans="1:40" s="75" customFormat="1" ht="11.25" customHeight="1" outlineLevel="2" x14ac:dyDescent="0.25">
      <c r="A22" s="129"/>
      <c r="B22" s="129"/>
      <c r="C22" s="132"/>
      <c r="D22" s="143"/>
      <c r="E22" s="83" t="s">
        <v>16</v>
      </c>
      <c r="F22" s="84" t="s">
        <v>71</v>
      </c>
      <c r="G22" s="83" t="s">
        <v>16</v>
      </c>
      <c r="H22" s="84" t="s">
        <v>16</v>
      </c>
      <c r="I22" s="83" t="s">
        <v>16</v>
      </c>
      <c r="J22" s="84" t="s">
        <v>16</v>
      </c>
      <c r="K22" s="103"/>
      <c r="L22" s="103"/>
      <c r="M22" s="103">
        <f t="shared" si="39"/>
        <v>0</v>
      </c>
      <c r="N22" s="89"/>
      <c r="O22" s="103"/>
      <c r="P22" s="103" t="e">
        <f t="shared" si="40"/>
        <v>#DIV/0!</v>
      </c>
      <c r="Q22" s="104">
        <f t="shared" si="41"/>
        <v>0</v>
      </c>
      <c r="R22" s="83"/>
      <c r="S22" s="83"/>
      <c r="T22" s="83"/>
      <c r="U22" s="84"/>
      <c r="V22" s="84"/>
      <c r="W22" s="84"/>
      <c r="X22" s="84" t="s">
        <v>17</v>
      </c>
      <c r="Y22" s="84"/>
      <c r="Z22" s="83" t="e">
        <f ca="1">INDEX(INDIRECT("'"&amp;$U22&amp;"'!$D$3:$G$1000"),MATCH($W22,INDIRECT("'"&amp;$U22&amp;"'!$B$3:$B$1000"),0)+MATCH($Y22,INDIRECT("'"&amp;$U22&amp;"'!$C$3:$C$1000"),0)-1,COLUMN(#REF!))</f>
        <v>#REF!</v>
      </c>
      <c r="AA22" s="83" t="e">
        <f ca="1">INDEX(INDIRECT("'"&amp;$U22&amp;"'!$D$3:$G$1000"),MATCH($W22,INDIRECT("'"&amp;$U22&amp;"'!$B$3:$B$1000"),0)+MATCH($Y22,INDIRECT("'"&amp;$U22&amp;"'!$C$3:$C$1000"),0)-1,COLUMN(#REF!))</f>
        <v>#REF!</v>
      </c>
      <c r="AB22" s="83" t="e">
        <f ca="1">INDEX(INDIRECT("'"&amp;$U22&amp;"'!$D$3:$G$1000"),MATCH($W22,INDIRECT("'"&amp;$U22&amp;"'!$B$3:$B$1000"),0)+MATCH($Y22,INDIRECT("'"&amp;$U22&amp;"'!$C$3:$C$1000"),0)-1,COLUMN(#REF!))</f>
        <v>#REF!</v>
      </c>
      <c r="AC22" s="83" t="e">
        <f ca="1">INDEX(INDIRECT("'"&amp;$U22&amp;"'!$D$3:$G$1000"),MATCH($W22,INDIRECT("'"&amp;$U22&amp;"'!$B$3:$B$1000"),0)+MATCH($Y22,INDIRECT("'"&amp;$U22&amp;"'!$C$3:$C$1000"),0)-1,COLUMN(#REF!))</f>
        <v>#REF!</v>
      </c>
      <c r="AD22" s="95"/>
      <c r="AE22" s="84">
        <f t="shared" si="1"/>
        <v>0</v>
      </c>
      <c r="AF22" s="84">
        <f t="shared" si="2"/>
        <v>0</v>
      </c>
      <c r="AG22" s="68" t="str">
        <f t="shared" si="3"/>
        <v>-</v>
      </c>
      <c r="AH22" s="83"/>
      <c r="AI22" s="83"/>
      <c r="AJ22" s="69" t="e">
        <f t="shared" si="4"/>
        <v>#DIV/0!</v>
      </c>
      <c r="AK22" s="83"/>
      <c r="AL22" s="83"/>
      <c r="AM22" s="83" t="e">
        <f>INDEX('Проверка по длине кабеля'!A$7:AF$22,MATCH(AH22,'Проверка по длине кабеля'!A$7:A$22,),MATCH(AI22,'Проверка по длине кабеля'!$A$4:$AF$4,)+MATCH(Y22,'Проверка по длине кабеля'!B$6:J$6,))</f>
        <v>#N/A</v>
      </c>
      <c r="AN22" s="70" t="e">
        <f t="shared" si="5"/>
        <v>#N/A</v>
      </c>
    </row>
    <row r="23" spans="1:40" s="75" customFormat="1" ht="11.25" customHeight="1" outlineLevel="1" x14ac:dyDescent="0.25">
      <c r="A23" s="129"/>
      <c r="B23" s="129"/>
      <c r="C23" s="133"/>
      <c r="D23" s="143"/>
      <c r="E23" s="60" t="s">
        <v>16</v>
      </c>
      <c r="F23" s="65" t="s">
        <v>16</v>
      </c>
      <c r="G23" s="60" t="s">
        <v>16</v>
      </c>
      <c r="H23" s="65" t="s">
        <v>16</v>
      </c>
      <c r="I23" s="60" t="s">
        <v>16</v>
      </c>
      <c r="J23" s="65" t="s">
        <v>16</v>
      </c>
      <c r="K23" s="101">
        <f>SUM(K7:K22)</f>
        <v>437.59999999999991</v>
      </c>
      <c r="L23" s="101">
        <v>1</v>
      </c>
      <c r="M23" s="101">
        <f>SUM(M7:M22)</f>
        <v>431.697</v>
      </c>
      <c r="N23" s="88" t="s">
        <v>36</v>
      </c>
      <c r="O23" s="101">
        <f>Q23/K23</f>
        <v>0.74758135283363814</v>
      </c>
      <c r="P23" s="101">
        <f t="shared" ref="P23:P65" si="42">IF(N23="1 фаза",M23/(0.22*O23),M23/(SQRT(3)*0.38*O23))</f>
        <v>877.35700220602735</v>
      </c>
      <c r="Q23" s="102">
        <f>SUM(Q7:Q22)</f>
        <v>327.14159999999998</v>
      </c>
      <c r="R23" s="60"/>
      <c r="S23" s="60"/>
      <c r="T23" s="60"/>
      <c r="U23" s="65"/>
      <c r="V23" s="65">
        <v>1</v>
      </c>
      <c r="W23" s="65"/>
      <c r="X23" s="65" t="s">
        <v>17</v>
      </c>
      <c r="Y23" s="65"/>
      <c r="Z23" s="60" t="e">
        <f ca="1">INDEX(INDIRECT("'"&amp;$U23&amp;"'!$D$3:$G$1000"),MATCH($W23,INDIRECT("'"&amp;$U23&amp;"'!$B$3:$B$1000"),0)+MATCH($Y23,INDIRECT("'"&amp;$U23&amp;"'!$C$3:$C$1000"),0)-1,COLUMN(#REF!))</f>
        <v>#REF!</v>
      </c>
      <c r="AA23" s="60" t="e">
        <f ca="1">INDEX(INDIRECT("'"&amp;$U23&amp;"'!$D$3:$G$1000"),MATCH($W23,INDIRECT("'"&amp;$U23&amp;"'!$B$3:$B$1000"),0)+MATCH($Y23,INDIRECT("'"&amp;$U23&amp;"'!$C$3:$C$1000"),0)-1,COLUMN(#REF!))</f>
        <v>#REF!</v>
      </c>
      <c r="AB23" s="60" t="e">
        <f ca="1">INDEX(INDIRECT("'"&amp;$U23&amp;"'!$D$3:$G$1000"),MATCH($W23,INDIRECT("'"&amp;$U23&amp;"'!$B$3:$B$1000"),0)+MATCH($Y23,INDIRECT("'"&amp;$U23&amp;"'!$C$3:$C$1000"),0)-1,COLUMN(D4))</f>
        <v>#REF!</v>
      </c>
      <c r="AC23" s="60" t="e">
        <f ca="1">INDEX(INDIRECT("'"&amp;$U23&amp;"'!$D$3:$G$1000"),MATCH($W23,INDIRECT("'"&amp;$U23&amp;"'!$B$3:$B$1000"),0)+MATCH($Y23,INDIRECT("'"&amp;$U23&amp;"'!$C$3:$C$1000"),0)-1,COLUMN(#REF!))</f>
        <v>#REF!</v>
      </c>
      <c r="AD23" s="94"/>
      <c r="AE23" s="65">
        <f t="shared" si="1"/>
        <v>0</v>
      </c>
      <c r="AF23" s="65">
        <f t="shared" si="2"/>
        <v>0</v>
      </c>
      <c r="AG23" s="61" t="e">
        <f t="shared" si="3"/>
        <v>#DIV/0!</v>
      </c>
      <c r="AH23" s="60"/>
      <c r="AI23" s="60"/>
      <c r="AJ23" s="62" t="str">
        <f t="shared" si="4"/>
        <v>НЕТ</v>
      </c>
      <c r="AK23" s="60"/>
      <c r="AL23" s="60"/>
      <c r="AM23" s="60" t="e">
        <f>INDEX('Проверка по длине кабеля'!A$7:AF$22,MATCH(AH23,'Проверка по длине кабеля'!A$7:A$22,),MATCH(AI23,'Проверка по длине кабеля'!$A$4:$AF$4,)+MATCH(Y23,'Проверка по длине кабеля'!B$6:J$6,))</f>
        <v>#N/A</v>
      </c>
      <c r="AN23" s="63" t="e">
        <f t="shared" si="5"/>
        <v>#N/A</v>
      </c>
    </row>
    <row r="24" spans="1:40" s="75" customFormat="1" outlineLevel="1" x14ac:dyDescent="0.25">
      <c r="A24" s="129"/>
      <c r="B24" s="129"/>
      <c r="C24" s="116" t="s">
        <v>188</v>
      </c>
      <c r="D24" s="118" t="s">
        <v>85</v>
      </c>
      <c r="E24" s="60" t="s">
        <v>16</v>
      </c>
      <c r="F24" s="65" t="s">
        <v>16</v>
      </c>
      <c r="G24" s="60" t="s">
        <v>16</v>
      </c>
      <c r="H24" s="65" t="s">
        <v>16</v>
      </c>
      <c r="I24" s="60" t="s">
        <v>16</v>
      </c>
      <c r="J24" s="65" t="s">
        <v>16</v>
      </c>
      <c r="K24" s="101">
        <v>7.22</v>
      </c>
      <c r="L24" s="101">
        <v>0.8</v>
      </c>
      <c r="M24" s="101">
        <f>K24*L24</f>
        <v>5.7759999999999998</v>
      </c>
      <c r="N24" s="88" t="s">
        <v>36</v>
      </c>
      <c r="O24" s="101">
        <v>0.86</v>
      </c>
      <c r="P24" s="101">
        <f t="shared" si="42"/>
        <v>10.20433033916548</v>
      </c>
      <c r="Q24" s="102">
        <f>K24*O24</f>
        <v>6.2092000000000001</v>
      </c>
      <c r="R24" s="60" t="s">
        <v>23</v>
      </c>
      <c r="S24" s="60"/>
      <c r="T24" s="60"/>
      <c r="U24" s="65" t="s">
        <v>0</v>
      </c>
      <c r="V24" s="65">
        <v>1</v>
      </c>
      <c r="W24" s="65"/>
      <c r="X24" s="65" t="s">
        <v>17</v>
      </c>
      <c r="Y24" s="65"/>
      <c r="Z24" s="60" t="e">
        <f ca="1">INDEX(INDIRECT("'"&amp;$U24&amp;"'!$D$3:$G$1000"),MATCH($W24,INDIRECT("'"&amp;$U24&amp;"'!$B$3:$B$1000"),0)+MATCH($Y24,INDIRECT("'"&amp;$U24&amp;"'!$C$3:$C$1000"),0)-1,COLUMN(#REF!))</f>
        <v>#N/A</v>
      </c>
      <c r="AA24" s="60" t="e">
        <f ca="1">INDEX(INDIRECT("'"&amp;$U24&amp;"'!$D$3:$G$1000"),MATCH($W24,INDIRECT("'"&amp;$U24&amp;"'!$B$3:$B$1000"),0)+MATCH($Y24,INDIRECT("'"&amp;$U24&amp;"'!$C$3:$C$1000"),0)-1,COLUMN(#REF!))</f>
        <v>#N/A</v>
      </c>
      <c r="AB24" s="60" t="e">
        <f ca="1">INDEX(INDIRECT("'"&amp;$U24&amp;"'!$D$3:$G$1000"),MATCH($W24,INDIRECT("'"&amp;$U24&amp;"'!$B$3:$B$1000"),0)+MATCH($Y24,INDIRECT("'"&amp;$U24&amp;"'!$C$3:$C$1000"),0)-1,COLUMN(#REF!))</f>
        <v>#N/A</v>
      </c>
      <c r="AC24" s="60" t="e">
        <f ca="1">INDEX(INDIRECT("'"&amp;$U24&amp;"'!$D$3:$G$1000"),MATCH($W24,INDIRECT("'"&amp;$U24&amp;"'!$B$3:$B$1000"),0)+MATCH($Y24,INDIRECT("'"&amp;$U24&amp;"'!$C$3:$C$1000"),0)-1,COLUMN(#REF!))</f>
        <v>#N/A</v>
      </c>
      <c r="AD24" s="94"/>
      <c r="AE24" s="65">
        <f t="shared" si="1"/>
        <v>0</v>
      </c>
      <c r="AF24" s="65">
        <f t="shared" si="2"/>
        <v>0</v>
      </c>
      <c r="AG24" s="61" t="e">
        <f t="shared" si="3"/>
        <v>#DIV/0!</v>
      </c>
      <c r="AH24" s="60">
        <v>40</v>
      </c>
      <c r="AI24" s="60"/>
      <c r="AJ24" s="62" t="str">
        <f t="shared" si="4"/>
        <v>ДА</v>
      </c>
      <c r="AK24" s="60"/>
      <c r="AL24" s="60"/>
      <c r="AM24" s="60" t="e">
        <f>INDEX('Проверка по длине кабеля'!A$7:AF$22,MATCH(AH24,'Проверка по длине кабеля'!A$7:A$22,),MATCH(AI24,'Проверка по длине кабеля'!$A$4:$AF$4,)+MATCH(Y24,'Проверка по длине кабеля'!B$6:J$6,))</f>
        <v>#N/A</v>
      </c>
      <c r="AN24" s="63" t="e">
        <f t="shared" si="5"/>
        <v>#N/A</v>
      </c>
    </row>
    <row r="25" spans="1:40" s="75" customFormat="1" ht="11.25" customHeight="1" outlineLevel="1" x14ac:dyDescent="0.25">
      <c r="A25" s="129"/>
      <c r="B25" s="129"/>
      <c r="C25" s="116" t="s">
        <v>189</v>
      </c>
      <c r="D25" s="118" t="s">
        <v>86</v>
      </c>
      <c r="E25" s="60" t="s">
        <v>16</v>
      </c>
      <c r="F25" s="65" t="s">
        <v>16</v>
      </c>
      <c r="G25" s="60" t="s">
        <v>16</v>
      </c>
      <c r="H25" s="65" t="s">
        <v>16</v>
      </c>
      <c r="I25" s="60" t="s">
        <v>16</v>
      </c>
      <c r="J25" s="65" t="s">
        <v>16</v>
      </c>
      <c r="K25" s="101"/>
      <c r="L25" s="101">
        <v>0.8</v>
      </c>
      <c r="M25" s="101">
        <f>K25*L25</f>
        <v>0</v>
      </c>
      <c r="N25" s="88" t="s">
        <v>36</v>
      </c>
      <c r="O25" s="101">
        <v>0.86</v>
      </c>
      <c r="P25" s="101">
        <f t="shared" si="42"/>
        <v>0</v>
      </c>
      <c r="Q25" s="102">
        <f>K25*O25</f>
        <v>0</v>
      </c>
      <c r="R25" s="60"/>
      <c r="S25" s="60"/>
      <c r="T25" s="60"/>
      <c r="U25" s="65"/>
      <c r="V25" s="65">
        <v>1</v>
      </c>
      <c r="W25" s="65"/>
      <c r="X25" s="65" t="s">
        <v>17</v>
      </c>
      <c r="Y25" s="65"/>
      <c r="Z25" s="60" t="e">
        <f ca="1">INDEX(INDIRECT("'"&amp;$U25&amp;"'!$D$3:$G$1000"),MATCH($W25,INDIRECT("'"&amp;$U25&amp;"'!$B$3:$B$1000"),0)+MATCH($Y25,INDIRECT("'"&amp;$U25&amp;"'!$C$3:$C$1000"),0)-1,COLUMN(#REF!))</f>
        <v>#REF!</v>
      </c>
      <c r="AA25" s="60" t="e">
        <f ca="1">INDEX(INDIRECT("'"&amp;$U25&amp;"'!$D$3:$G$1000"),MATCH($W25,INDIRECT("'"&amp;$U25&amp;"'!$B$3:$B$1000"),0)+MATCH($Y25,INDIRECT("'"&amp;$U25&amp;"'!$C$3:$C$1000"),0)-1,COLUMN(#REF!))</f>
        <v>#REF!</v>
      </c>
      <c r="AB25" s="60" t="e">
        <f ca="1">INDEX(INDIRECT("'"&amp;$U25&amp;"'!$D$3:$G$1000"),MATCH($W25,INDIRECT("'"&amp;$U25&amp;"'!$B$3:$B$1000"),0)+MATCH($Y25,INDIRECT("'"&amp;$U25&amp;"'!$C$3:$C$1000"),0)-1,COLUMN(#REF!))</f>
        <v>#REF!</v>
      </c>
      <c r="AC25" s="60" t="e">
        <f ca="1">INDEX(INDIRECT("'"&amp;$U25&amp;"'!$D$3:$G$1000"),MATCH($W25,INDIRECT("'"&amp;$U25&amp;"'!$B$3:$B$1000"),0)+MATCH($Y25,INDIRECT("'"&amp;$U25&amp;"'!$C$3:$C$1000"),0)-1,COLUMN(#REF!))</f>
        <v>#REF!</v>
      </c>
      <c r="AD25" s="94"/>
      <c r="AE25" s="65">
        <f t="shared" si="1"/>
        <v>0</v>
      </c>
      <c r="AF25" s="65">
        <f t="shared" si="2"/>
        <v>0</v>
      </c>
      <c r="AG25" s="61" t="e">
        <f t="shared" si="3"/>
        <v>#DIV/0!</v>
      </c>
      <c r="AH25" s="60">
        <v>40</v>
      </c>
      <c r="AI25" s="60"/>
      <c r="AJ25" s="62" t="str">
        <f t="shared" si="4"/>
        <v>ДА</v>
      </c>
      <c r="AK25" s="60"/>
      <c r="AL25" s="60"/>
      <c r="AM25" s="60" t="e">
        <f>INDEX('Проверка по длине кабеля'!A$7:AF$22,MATCH(AH25,'Проверка по длине кабеля'!A$7:A$22,),MATCH(AI25,'Проверка по длине кабеля'!$A$4:$AF$4,)+MATCH(Y25,'Проверка по длине кабеля'!B$6:J$6,))</f>
        <v>#N/A</v>
      </c>
      <c r="AN25" s="63" t="e">
        <f t="shared" si="5"/>
        <v>#N/A</v>
      </c>
    </row>
    <row r="26" spans="1:40" s="75" customFormat="1" outlineLevel="1" x14ac:dyDescent="0.25">
      <c r="A26" s="129"/>
      <c r="B26" s="129"/>
      <c r="C26" s="116" t="s">
        <v>190</v>
      </c>
      <c r="D26" s="118" t="s">
        <v>87</v>
      </c>
      <c r="E26" s="60" t="s">
        <v>16</v>
      </c>
      <c r="F26" s="65" t="s">
        <v>16</v>
      </c>
      <c r="G26" s="60" t="s">
        <v>16</v>
      </c>
      <c r="H26" s="65" t="s">
        <v>16</v>
      </c>
      <c r="I26" s="60" t="s">
        <v>16</v>
      </c>
      <c r="J26" s="65" t="s">
        <v>16</v>
      </c>
      <c r="K26" s="101"/>
      <c r="L26" s="101">
        <v>0.8</v>
      </c>
      <c r="M26" s="101">
        <f>K26*L26</f>
        <v>0</v>
      </c>
      <c r="N26" s="88" t="s">
        <v>36</v>
      </c>
      <c r="O26" s="101">
        <v>0.86</v>
      </c>
      <c r="P26" s="101">
        <f t="shared" si="42"/>
        <v>0</v>
      </c>
      <c r="Q26" s="102">
        <f>K26*O26</f>
        <v>0</v>
      </c>
      <c r="R26" s="60"/>
      <c r="S26" s="60"/>
      <c r="T26" s="60"/>
      <c r="U26" s="65"/>
      <c r="V26" s="65">
        <v>1</v>
      </c>
      <c r="W26" s="65"/>
      <c r="X26" s="65" t="s">
        <v>17</v>
      </c>
      <c r="Y26" s="65"/>
      <c r="Z26" s="60" t="e">
        <f ca="1">INDEX(INDIRECT("'"&amp;$U26&amp;"'!$D$3:$G$1000"),MATCH($W26,INDIRECT("'"&amp;$U26&amp;"'!$B$3:$B$1000"),0)+MATCH($Y26,INDIRECT("'"&amp;$U26&amp;"'!$C$3:$C$1000"),0)-1,COLUMN(#REF!))</f>
        <v>#REF!</v>
      </c>
      <c r="AA26" s="60" t="e">
        <f ca="1">INDEX(INDIRECT("'"&amp;$U26&amp;"'!$D$3:$G$1000"),MATCH($W26,INDIRECT("'"&amp;$U26&amp;"'!$B$3:$B$1000"),0)+MATCH($Y26,INDIRECT("'"&amp;$U26&amp;"'!$C$3:$C$1000"),0)-1,COLUMN(#REF!))</f>
        <v>#REF!</v>
      </c>
      <c r="AB26" s="60" t="e">
        <f ca="1">INDEX(INDIRECT("'"&amp;$U26&amp;"'!$D$3:$G$1000"),MATCH($W26,INDIRECT("'"&amp;$U26&amp;"'!$B$3:$B$1000"),0)+MATCH($Y26,INDIRECT("'"&amp;$U26&amp;"'!$C$3:$C$1000"),0)-1,COLUMN(#REF!))</f>
        <v>#REF!</v>
      </c>
      <c r="AC26" s="60" t="e">
        <f ca="1">INDEX(INDIRECT("'"&amp;$U26&amp;"'!$D$3:$G$1000"),MATCH($W26,INDIRECT("'"&amp;$U26&amp;"'!$B$3:$B$1000"),0)+MATCH($Y26,INDIRECT("'"&amp;$U26&amp;"'!$C$3:$C$1000"),0)-1,COLUMN(#REF!))</f>
        <v>#REF!</v>
      </c>
      <c r="AD26" s="94"/>
      <c r="AE26" s="65">
        <f t="shared" si="1"/>
        <v>0</v>
      </c>
      <c r="AF26" s="65">
        <f t="shared" si="2"/>
        <v>0</v>
      </c>
      <c r="AG26" s="61" t="e">
        <f t="shared" si="3"/>
        <v>#DIV/0!</v>
      </c>
      <c r="AH26" s="60">
        <v>40</v>
      </c>
      <c r="AI26" s="60"/>
      <c r="AJ26" s="62" t="str">
        <f t="shared" si="4"/>
        <v>ДА</v>
      </c>
      <c r="AK26" s="60"/>
      <c r="AL26" s="60"/>
      <c r="AM26" s="60" t="e">
        <f>INDEX('Проверка по длине кабеля'!A$7:AF$22,MATCH(AH26,'Проверка по длине кабеля'!A$7:A$22,),MATCH(AI26,'Проверка по длине кабеля'!$A$4:$AF$4,)+MATCH(Y26,'Проверка по длине кабеля'!B$6:J$6,))</f>
        <v>#N/A</v>
      </c>
      <c r="AN26" s="63" t="e">
        <f t="shared" si="5"/>
        <v>#N/A</v>
      </c>
    </row>
    <row r="27" spans="1:40" s="75" customFormat="1" outlineLevel="1" x14ac:dyDescent="0.25">
      <c r="A27" s="129"/>
      <c r="B27" s="129"/>
      <c r="C27" s="60"/>
      <c r="D27" s="65"/>
      <c r="E27" s="60" t="s">
        <v>16</v>
      </c>
      <c r="F27" s="65" t="s">
        <v>16</v>
      </c>
      <c r="G27" s="60" t="s">
        <v>16</v>
      </c>
      <c r="H27" s="65" t="s">
        <v>16</v>
      </c>
      <c r="I27" s="60" t="s">
        <v>16</v>
      </c>
      <c r="J27" s="65" t="s">
        <v>16</v>
      </c>
      <c r="K27" s="101"/>
      <c r="L27" s="101"/>
      <c r="M27" s="101">
        <f>K27*L27</f>
        <v>0</v>
      </c>
      <c r="N27" s="88"/>
      <c r="O27" s="101"/>
      <c r="P27" s="101" t="e">
        <f t="shared" si="42"/>
        <v>#DIV/0!</v>
      </c>
      <c r="Q27" s="102">
        <f>K27*O27</f>
        <v>0</v>
      </c>
      <c r="R27" s="60"/>
      <c r="S27" s="60"/>
      <c r="T27" s="60"/>
      <c r="U27" s="65"/>
      <c r="V27" s="65">
        <v>1</v>
      </c>
      <c r="W27" s="65"/>
      <c r="X27" s="65" t="s">
        <v>17</v>
      </c>
      <c r="Y27" s="65"/>
      <c r="Z27" s="60" t="e">
        <f ca="1">INDEX(INDIRECT("'"&amp;$U27&amp;"'!$D$3:$G$1000"),MATCH($W27,INDIRECT("'"&amp;$U27&amp;"'!$B$3:$B$1000"),0)+MATCH($Y27,INDIRECT("'"&amp;$U27&amp;"'!$C$3:$C$1000"),0)-1,COLUMN(#REF!))</f>
        <v>#REF!</v>
      </c>
      <c r="AA27" s="60" t="e">
        <f ca="1">INDEX(INDIRECT("'"&amp;$U27&amp;"'!$D$3:$G$1000"),MATCH($W27,INDIRECT("'"&amp;$U27&amp;"'!$B$3:$B$1000"),0)+MATCH($Y27,INDIRECT("'"&amp;$U27&amp;"'!$C$3:$C$1000"),0)-1,COLUMN(#REF!))</f>
        <v>#REF!</v>
      </c>
      <c r="AB27" s="60" t="e">
        <f ca="1">INDEX(INDIRECT("'"&amp;$U27&amp;"'!$D$3:$G$1000"),MATCH($W27,INDIRECT("'"&amp;$U27&amp;"'!$B$3:$B$1000"),0)+MATCH($Y27,INDIRECT("'"&amp;$U27&amp;"'!$C$3:$C$1000"),0)-1,COLUMN(#REF!))</f>
        <v>#REF!</v>
      </c>
      <c r="AC27" s="60" t="e">
        <f ca="1">INDEX(INDIRECT("'"&amp;$U27&amp;"'!$D$3:$G$1000"),MATCH($W27,INDIRECT("'"&amp;$U27&amp;"'!$B$3:$B$1000"),0)+MATCH($Y27,INDIRECT("'"&amp;$U27&amp;"'!$C$3:$C$1000"),0)-1,COLUMN(#REF!))</f>
        <v>#REF!</v>
      </c>
      <c r="AD27" s="94"/>
      <c r="AE27" s="65">
        <f t="shared" si="1"/>
        <v>0</v>
      </c>
      <c r="AF27" s="65">
        <f t="shared" si="2"/>
        <v>0</v>
      </c>
      <c r="AG27" s="61" t="str">
        <f t="shared" si="3"/>
        <v>-</v>
      </c>
      <c r="AH27" s="60"/>
      <c r="AI27" s="60"/>
      <c r="AJ27" s="62" t="e">
        <f t="shared" si="4"/>
        <v>#DIV/0!</v>
      </c>
      <c r="AK27" s="60"/>
      <c r="AL27" s="60"/>
      <c r="AM27" s="60" t="e">
        <f>INDEX('Проверка по длине кабеля'!A$7:AF$22,MATCH(AH27,'Проверка по длине кабеля'!A$7:A$22,),MATCH(AI27,'Проверка по длине кабеля'!$A$4:$AF$4,)+MATCH(Y27,'Проверка по длине кабеля'!B$6:J$6,))</f>
        <v>#N/A</v>
      </c>
      <c r="AN27" s="63" t="e">
        <f t="shared" si="5"/>
        <v>#N/A</v>
      </c>
    </row>
    <row r="28" spans="1:40" s="75" customFormat="1" outlineLevel="1" x14ac:dyDescent="0.25">
      <c r="A28" s="129"/>
      <c r="B28" s="129"/>
      <c r="C28" s="60"/>
      <c r="D28" s="65"/>
      <c r="E28" s="60" t="s">
        <v>16</v>
      </c>
      <c r="F28" s="65" t="s">
        <v>16</v>
      </c>
      <c r="G28" s="60" t="s">
        <v>16</v>
      </c>
      <c r="H28" s="65" t="s">
        <v>16</v>
      </c>
      <c r="I28" s="60" t="s">
        <v>16</v>
      </c>
      <c r="J28" s="65" t="s">
        <v>16</v>
      </c>
      <c r="K28" s="101"/>
      <c r="L28" s="101"/>
      <c r="M28" s="101">
        <f>K28*L28</f>
        <v>0</v>
      </c>
      <c r="N28" s="88"/>
      <c r="O28" s="101"/>
      <c r="P28" s="101" t="e">
        <f t="shared" si="42"/>
        <v>#DIV/0!</v>
      </c>
      <c r="Q28" s="102">
        <f>K28*O28</f>
        <v>0</v>
      </c>
      <c r="R28" s="60"/>
      <c r="S28" s="60"/>
      <c r="T28" s="60"/>
      <c r="U28" s="65"/>
      <c r="V28" s="65">
        <v>1</v>
      </c>
      <c r="W28" s="65"/>
      <c r="X28" s="65" t="s">
        <v>17</v>
      </c>
      <c r="Y28" s="65"/>
      <c r="Z28" s="60" t="e">
        <f ca="1">INDEX(INDIRECT("'"&amp;$U28&amp;"'!$D$3:$G$1000"),MATCH($W28,INDIRECT("'"&amp;$U28&amp;"'!$B$3:$B$1000"),0)+MATCH($Y28,INDIRECT("'"&amp;$U28&amp;"'!$C$3:$C$1000"),0)-1,COLUMN(#REF!))</f>
        <v>#REF!</v>
      </c>
      <c r="AA28" s="60" t="e">
        <f ca="1">INDEX(INDIRECT("'"&amp;$U28&amp;"'!$D$3:$G$1000"),MATCH($W28,INDIRECT("'"&amp;$U28&amp;"'!$B$3:$B$1000"),0)+MATCH($Y28,INDIRECT("'"&amp;$U28&amp;"'!$C$3:$C$1000"),0)-1,COLUMN(#REF!))</f>
        <v>#REF!</v>
      </c>
      <c r="AB28" s="60" t="e">
        <f ca="1">INDEX(INDIRECT("'"&amp;$U28&amp;"'!$D$3:$G$1000"),MATCH($W28,INDIRECT("'"&amp;$U28&amp;"'!$B$3:$B$1000"),0)+MATCH($Y28,INDIRECT("'"&amp;$U28&amp;"'!$C$3:$C$1000"),0)-1,COLUMN(#REF!))</f>
        <v>#REF!</v>
      </c>
      <c r="AC28" s="60" t="e">
        <f ca="1">INDEX(INDIRECT("'"&amp;$U28&amp;"'!$D$3:$G$1000"),MATCH($W28,INDIRECT("'"&amp;$U28&amp;"'!$B$3:$B$1000"),0)+MATCH($Y28,INDIRECT("'"&amp;$U28&amp;"'!$C$3:$C$1000"),0)-1,COLUMN(#REF!))</f>
        <v>#REF!</v>
      </c>
      <c r="AD28" s="94"/>
      <c r="AE28" s="65">
        <f t="shared" si="1"/>
        <v>0</v>
      </c>
      <c r="AF28" s="65">
        <f t="shared" si="2"/>
        <v>0</v>
      </c>
      <c r="AG28" s="61" t="str">
        <f t="shared" si="3"/>
        <v>-</v>
      </c>
      <c r="AH28" s="60"/>
      <c r="AI28" s="60"/>
      <c r="AJ28" s="62" t="e">
        <f t="shared" si="4"/>
        <v>#DIV/0!</v>
      </c>
      <c r="AK28" s="60"/>
      <c r="AL28" s="60"/>
      <c r="AM28" s="60" t="e">
        <f>INDEX('Проверка по длине кабеля'!A$7:AF$22,MATCH(AH28,'Проверка по длине кабеля'!A$7:A$22,),MATCH(AI28,'Проверка по длине кабеля'!$A$4:$AF$4,)+MATCH(Y28,'Проверка по длине кабеля'!B$6:J$6,))</f>
        <v>#N/A</v>
      </c>
      <c r="AN28" s="63" t="e">
        <f t="shared" si="5"/>
        <v>#N/A</v>
      </c>
    </row>
    <row r="29" spans="1:40" s="75" customFormat="1" x14ac:dyDescent="0.25">
      <c r="A29" s="129"/>
      <c r="B29" s="130"/>
      <c r="C29" s="57" t="s">
        <v>16</v>
      </c>
      <c r="D29" s="53" t="s">
        <v>16</v>
      </c>
      <c r="E29" s="53" t="s">
        <v>16</v>
      </c>
      <c r="F29" s="53" t="s">
        <v>16</v>
      </c>
      <c r="G29" s="54" t="s">
        <v>16</v>
      </c>
      <c r="H29" s="53" t="s">
        <v>16</v>
      </c>
      <c r="I29" s="54" t="s">
        <v>16</v>
      </c>
      <c r="J29" s="53" t="s">
        <v>16</v>
      </c>
      <c r="K29" s="99">
        <f>K4+K5+K6+K23+K24+K25+K26</f>
        <v>507.63999999999993</v>
      </c>
      <c r="L29" s="99">
        <f>M29/K29</f>
        <v>0.96859033961074792</v>
      </c>
      <c r="M29" s="99">
        <f>M4+M5+M6+M23+M24+M25+M26</f>
        <v>491.6952</v>
      </c>
      <c r="N29" s="87" t="s">
        <v>36</v>
      </c>
      <c r="O29" s="99">
        <f>Q29/K29</f>
        <v>0.76309195492868964</v>
      </c>
      <c r="P29" s="99">
        <f t="shared" si="42"/>
        <v>978.98236746501766</v>
      </c>
      <c r="Q29" s="100">
        <f>Q4+Q5+Q6+Q23+Q24+Q25+Q26</f>
        <v>387.37599999999998</v>
      </c>
      <c r="R29" s="57" t="s">
        <v>23</v>
      </c>
      <c r="S29" s="57"/>
      <c r="T29" s="57"/>
      <c r="U29" s="56" t="s">
        <v>0</v>
      </c>
      <c r="V29" s="56">
        <v>1</v>
      </c>
      <c r="W29" s="56"/>
      <c r="X29" s="56" t="s">
        <v>17</v>
      </c>
      <c r="Y29" s="56"/>
      <c r="Z29" s="57" t="e">
        <f ca="1">INDEX(INDIRECT("'"&amp;$U29&amp;"'!$D$3:$G$1000"),MATCH($W29,INDIRECT("'"&amp;$U29&amp;"'!$B$3:$B$1000"),0)+MATCH($Y29,INDIRECT("'"&amp;$U29&amp;"'!$C$3:$C$1000"),0)-1,COLUMN(#REF!))</f>
        <v>#N/A</v>
      </c>
      <c r="AA29" s="57" t="e">
        <f ca="1">INDEX(INDIRECT("'"&amp;$U29&amp;"'!$D$3:$G$1000"),MATCH($W29,INDIRECT("'"&amp;$U29&amp;"'!$B$3:$B$1000"),0)+MATCH($Y29,INDIRECT("'"&amp;$U29&amp;"'!$C$3:$C$1000"),0)-1,COLUMN(#REF!))</f>
        <v>#N/A</v>
      </c>
      <c r="AB29" s="57" t="e">
        <f ca="1">INDEX(INDIRECT("'"&amp;$U29&amp;"'!$D$3:$G$1000"),MATCH($W29,INDIRECT("'"&amp;$U29&amp;"'!$B$3:$B$1000"),0)+MATCH($Y29,INDIRECT("'"&amp;$U29&amp;"'!$C$3:$C$1000"),0)-1,COLUMN(#REF!))</f>
        <v>#N/A</v>
      </c>
      <c r="AC29" s="57" t="e">
        <f ca="1">INDEX(INDIRECT("'"&amp;$U29&amp;"'!$D$3:$G$1000"),MATCH($W29,INDIRECT("'"&amp;$U29&amp;"'!$B$3:$B$1000"),0)+MATCH($Y29,INDIRECT("'"&amp;$U29&amp;"'!$C$3:$C$1000"),0)-1,COLUMN(#REF!))</f>
        <v>#N/A</v>
      </c>
      <c r="AD29" s="93"/>
      <c r="AE29" s="56">
        <f t="shared" si="1"/>
        <v>0</v>
      </c>
      <c r="AF29" s="56">
        <f t="shared" si="2"/>
        <v>0</v>
      </c>
      <c r="AG29" s="55" t="e">
        <f t="shared" ref="AG29" si="43">IF(N29="3 фазы",(IF(R29="Медь",(M29*AE29)/(V29*72*Y29),(M29*AE29)/(V29*46*Y29))),(IF(R29="Медь",(M29*AE29)/(V29*16*Y29),("-"))))</f>
        <v>#DIV/0!</v>
      </c>
      <c r="AH29" s="57"/>
      <c r="AI29" s="57"/>
      <c r="AJ29" s="58" t="str">
        <f t="shared" ref="AJ29" si="44">IF(AH29&gt;(P29*1.25),"ДА","НЕТ")</f>
        <v>НЕТ</v>
      </c>
      <c r="AK29" s="57"/>
      <c r="AL29" s="57"/>
      <c r="AM29" s="57" t="e">
        <f>INDEX('Проверка по длине кабеля'!A$7:AF$22,MATCH(AH29,'Проверка по длине кабеля'!A$7:A$22,),MATCH(AI29,'Проверка по длине кабеля'!$A$4:$AF$4,)+MATCH(Y29,'Проверка по длине кабеля'!B$6:J$6,))</f>
        <v>#N/A</v>
      </c>
      <c r="AN29" s="53" t="e">
        <f t="shared" ref="AN29" si="45">IF(AD29&gt;AM29,"НЕТ","ДА")</f>
        <v>#N/A</v>
      </c>
    </row>
    <row r="30" spans="1:40" s="75" customFormat="1" outlineLevel="1" x14ac:dyDescent="0.25">
      <c r="A30" s="129"/>
      <c r="B30" s="128" t="s">
        <v>205</v>
      </c>
      <c r="C30" s="60" t="s">
        <v>192</v>
      </c>
      <c r="D30" s="65" t="s">
        <v>49</v>
      </c>
      <c r="E30" s="60" t="s">
        <v>16</v>
      </c>
      <c r="F30" s="65" t="s">
        <v>16</v>
      </c>
      <c r="G30" s="60" t="s">
        <v>16</v>
      </c>
      <c r="H30" s="65" t="s">
        <v>16</v>
      </c>
      <c r="I30" s="60" t="s">
        <v>16</v>
      </c>
      <c r="J30" s="65" t="s">
        <v>16</v>
      </c>
      <c r="K30" s="101">
        <v>19.128</v>
      </c>
      <c r="L30" s="101">
        <v>0.8</v>
      </c>
      <c r="M30" s="101">
        <f t="shared" ref="M30:M65" si="46">K30*L30</f>
        <v>15.3024</v>
      </c>
      <c r="N30" s="88" t="s">
        <v>36</v>
      </c>
      <c r="O30" s="101">
        <v>0.86</v>
      </c>
      <c r="P30" s="101">
        <f t="shared" si="42"/>
        <v>27.03440868802733</v>
      </c>
      <c r="Q30" s="102">
        <f t="shared" ref="Q30:Q36" si="47">K30*O30</f>
        <v>16.45008</v>
      </c>
      <c r="R30" s="60" t="s">
        <v>23</v>
      </c>
      <c r="S30" s="60"/>
      <c r="T30" s="60"/>
      <c r="U30" s="65" t="s">
        <v>0</v>
      </c>
      <c r="V30" s="65">
        <v>1</v>
      </c>
      <c r="W30" s="65"/>
      <c r="X30" s="65" t="s">
        <v>17</v>
      </c>
      <c r="Y30" s="65"/>
      <c r="Z30" s="60" t="e">
        <f ca="1">INDEX(INDIRECT("'"&amp;$U30&amp;"'!$D$3:$G$1000"),MATCH($W30,INDIRECT("'"&amp;$U30&amp;"'!$B$3:$B$1000"),0)+MATCH($Y30,INDIRECT("'"&amp;$U30&amp;"'!$C$3:$C$1000"),0)-1,COLUMN(#REF!))</f>
        <v>#N/A</v>
      </c>
      <c r="AA30" s="60" t="e">
        <f ca="1">INDEX(INDIRECT("'"&amp;$U30&amp;"'!$D$3:$G$1000"),MATCH($W30,INDIRECT("'"&amp;$U30&amp;"'!$B$3:$B$1000"),0)+MATCH($Y30,INDIRECT("'"&amp;$U30&amp;"'!$C$3:$C$1000"),0)-1,COLUMN(#REF!))</f>
        <v>#N/A</v>
      </c>
      <c r="AB30" s="60" t="e">
        <f ca="1">INDEX(INDIRECT("'"&amp;$U30&amp;"'!$D$3:$G$1000"),MATCH($W30,INDIRECT("'"&amp;$U30&amp;"'!$B$3:$B$1000"),0)+MATCH($Y30,INDIRECT("'"&amp;$U30&amp;"'!$C$3:$C$1000"),0)-1,COLUMN(#REF!))</f>
        <v>#N/A</v>
      </c>
      <c r="AC30" s="60" t="e">
        <f ca="1">INDEX(INDIRECT("'"&amp;$U30&amp;"'!$D$3:$G$1000"),MATCH($W30,INDIRECT("'"&amp;$U30&amp;"'!$B$3:$B$1000"),0)+MATCH($Y30,INDIRECT("'"&amp;$U30&amp;"'!$C$3:$C$1000"),0)-1,COLUMN(#REF!))</f>
        <v>#N/A</v>
      </c>
      <c r="AD30" s="94"/>
      <c r="AE30" s="65">
        <f t="shared" si="1"/>
        <v>0</v>
      </c>
      <c r="AF30" s="65">
        <f t="shared" si="2"/>
        <v>0</v>
      </c>
      <c r="AG30" s="61" t="e">
        <f t="shared" ref="AG30:AG61" si="48">IF(N30="3 фазы",(IF(R30="Медь",(M30*AE30)/(V30*72*Y30),(M30*AE30)/(V30*46*Y30))),(IF(R30="Медь",(M30*AE30)/(V30*16*Y30),("-"))))</f>
        <v>#DIV/0!</v>
      </c>
      <c r="AH30" s="60">
        <v>40</v>
      </c>
      <c r="AI30" s="60"/>
      <c r="AJ30" s="62" t="str">
        <f t="shared" ref="AJ30:AJ61" si="49">IF(AH30&gt;(P30*1.25),"ДА","НЕТ")</f>
        <v>ДА</v>
      </c>
      <c r="AK30" s="60"/>
      <c r="AL30" s="60"/>
      <c r="AM30" s="60" t="e">
        <f>INDEX('Проверка по длине кабеля'!A$7:AF$22,MATCH(AH30,'Проверка по длине кабеля'!A$7:A$22,),MATCH(AI30,'Проверка по длине кабеля'!$A$4:$AF$4,)+MATCH(Y30,'Проверка по длине кабеля'!B$6:J$6,))</f>
        <v>#N/A</v>
      </c>
      <c r="AN30" s="63" t="e">
        <f t="shared" ref="AN30:AN61" si="50">IF(AD30&gt;AM30,"НЕТ","ДА")</f>
        <v>#N/A</v>
      </c>
    </row>
    <row r="31" spans="1:40" s="75" customFormat="1" ht="11.25" customHeight="1" outlineLevel="1" x14ac:dyDescent="0.25">
      <c r="A31" s="129"/>
      <c r="B31" s="129"/>
      <c r="C31" s="60" t="s">
        <v>193</v>
      </c>
      <c r="D31" s="65" t="s">
        <v>50</v>
      </c>
      <c r="E31" s="60" t="s">
        <v>16</v>
      </c>
      <c r="F31" s="65" t="s">
        <v>16</v>
      </c>
      <c r="G31" s="60" t="s">
        <v>16</v>
      </c>
      <c r="H31" s="65" t="s">
        <v>16</v>
      </c>
      <c r="I31" s="60" t="s">
        <v>16</v>
      </c>
      <c r="J31" s="65" t="s">
        <v>16</v>
      </c>
      <c r="K31" s="101">
        <v>6.84</v>
      </c>
      <c r="L31" s="101">
        <v>1</v>
      </c>
      <c r="M31" s="101">
        <f t="shared" si="46"/>
        <v>6.84</v>
      </c>
      <c r="N31" s="88" t="s">
        <v>36</v>
      </c>
      <c r="O31" s="101">
        <v>0.92</v>
      </c>
      <c r="P31" s="101">
        <f t="shared" si="42"/>
        <v>11.295983527623113</v>
      </c>
      <c r="Q31" s="102">
        <f t="shared" si="47"/>
        <v>6.2927999999999997</v>
      </c>
      <c r="R31" s="60" t="s">
        <v>23</v>
      </c>
      <c r="S31" s="60"/>
      <c r="T31" s="60"/>
      <c r="U31" s="65" t="s">
        <v>0</v>
      </c>
      <c r="V31" s="65">
        <v>1</v>
      </c>
      <c r="W31" s="65"/>
      <c r="X31" s="65" t="s">
        <v>17</v>
      </c>
      <c r="Y31" s="65"/>
      <c r="Z31" s="60" t="e">
        <f ca="1">INDEX(INDIRECT("'"&amp;$U31&amp;"'!$D$3:$G$1000"),MATCH($W31,INDIRECT("'"&amp;$U31&amp;"'!$B$3:$B$1000"),0)+MATCH($Y31,INDIRECT("'"&amp;$U31&amp;"'!$C$3:$C$1000"),0)-1,COLUMN(#REF!))</f>
        <v>#N/A</v>
      </c>
      <c r="AA31" s="60" t="e">
        <f ca="1">INDEX(INDIRECT("'"&amp;$U31&amp;"'!$D$3:$G$1000"),MATCH($W31,INDIRECT("'"&amp;$U31&amp;"'!$B$3:$B$1000"),0)+MATCH($Y31,INDIRECT("'"&amp;$U31&amp;"'!$C$3:$C$1000"),0)-1,COLUMN(#REF!))</f>
        <v>#N/A</v>
      </c>
      <c r="AB31" s="60" t="e">
        <f ca="1">INDEX(INDIRECT("'"&amp;$U31&amp;"'!$D$3:$G$1000"),MATCH($W31,INDIRECT("'"&amp;$U31&amp;"'!$B$3:$B$1000"),0)+MATCH($Y31,INDIRECT("'"&amp;$U31&amp;"'!$C$3:$C$1000"),0)-1,COLUMN(D24))</f>
        <v>#N/A</v>
      </c>
      <c r="AC31" s="60" t="e">
        <f ca="1">INDEX(INDIRECT("'"&amp;$U31&amp;"'!$D$3:$G$1000"),MATCH($W31,INDIRECT("'"&amp;$U31&amp;"'!$B$3:$B$1000"),0)+MATCH($Y31,INDIRECT("'"&amp;$U31&amp;"'!$C$3:$C$1000"),0)-1,COLUMN(#REF!))</f>
        <v>#N/A</v>
      </c>
      <c r="AD31" s="94"/>
      <c r="AE31" s="65">
        <f t="shared" si="1"/>
        <v>0</v>
      </c>
      <c r="AF31" s="65">
        <f t="shared" si="2"/>
        <v>0</v>
      </c>
      <c r="AG31" s="61" t="e">
        <f t="shared" si="48"/>
        <v>#DIV/0!</v>
      </c>
      <c r="AH31" s="60">
        <v>40</v>
      </c>
      <c r="AI31" s="60"/>
      <c r="AJ31" s="62" t="str">
        <f t="shared" si="49"/>
        <v>ДА</v>
      </c>
      <c r="AK31" s="60"/>
      <c r="AL31" s="60"/>
      <c r="AM31" s="60" t="e">
        <f>INDEX('Проверка по длине кабеля'!A$7:AF$22,MATCH(AH31,'Проверка по длине кабеля'!A$7:A$22,),MATCH(AI31,'Проверка по длине кабеля'!$A$4:$AF$4,)+MATCH(Y31,'Проверка по длине кабеля'!B$6:J$6,))</f>
        <v>#N/A</v>
      </c>
      <c r="AN31" s="63" t="e">
        <f t="shared" si="50"/>
        <v>#N/A</v>
      </c>
    </row>
    <row r="32" spans="1:40" s="75" customFormat="1" outlineLevel="1" x14ac:dyDescent="0.25">
      <c r="A32" s="129"/>
      <c r="B32" s="129"/>
      <c r="C32" s="60" t="s">
        <v>194</v>
      </c>
      <c r="D32" s="65" t="s">
        <v>90</v>
      </c>
      <c r="E32" s="60" t="s">
        <v>16</v>
      </c>
      <c r="F32" s="65" t="s">
        <v>16</v>
      </c>
      <c r="G32" s="60" t="s">
        <v>16</v>
      </c>
      <c r="H32" s="65" t="s">
        <v>16</v>
      </c>
      <c r="I32" s="60" t="s">
        <v>16</v>
      </c>
      <c r="J32" s="65" t="s">
        <v>16</v>
      </c>
      <c r="K32" s="101">
        <v>5.38</v>
      </c>
      <c r="L32" s="101">
        <v>1</v>
      </c>
      <c r="M32" s="101">
        <f t="shared" si="46"/>
        <v>5.38</v>
      </c>
      <c r="N32" s="88" t="s">
        <v>36</v>
      </c>
      <c r="O32" s="101">
        <v>0.89</v>
      </c>
      <c r="P32" s="101">
        <f t="shared" si="42"/>
        <v>9.1843419522181744</v>
      </c>
      <c r="Q32" s="102">
        <f t="shared" si="47"/>
        <v>4.7881999999999998</v>
      </c>
      <c r="R32" s="60" t="s">
        <v>23</v>
      </c>
      <c r="S32" s="60"/>
      <c r="T32" s="60"/>
      <c r="U32" s="65" t="s">
        <v>0</v>
      </c>
      <c r="V32" s="65">
        <v>1</v>
      </c>
      <c r="W32" s="65"/>
      <c r="X32" s="65" t="s">
        <v>17</v>
      </c>
      <c r="Y32" s="65"/>
      <c r="Z32" s="60" t="e">
        <f ca="1">INDEX(INDIRECT("'"&amp;$U32&amp;"'!$D$3:$G$1000"),MATCH($W32,INDIRECT("'"&amp;$U32&amp;"'!$B$3:$B$1000"),0)+MATCH($Y32,INDIRECT("'"&amp;$U32&amp;"'!$C$3:$C$1000"),0)-1,COLUMN(#REF!))</f>
        <v>#N/A</v>
      </c>
      <c r="AA32" s="60" t="e">
        <f ca="1">INDEX(INDIRECT("'"&amp;$U32&amp;"'!$D$3:$G$1000"),MATCH($W32,INDIRECT("'"&amp;$U32&amp;"'!$B$3:$B$1000"),0)+MATCH($Y32,INDIRECT("'"&amp;$U32&amp;"'!$C$3:$C$1000"),0)-1,COLUMN(#REF!))</f>
        <v>#N/A</v>
      </c>
      <c r="AB32" s="60" t="e">
        <f ca="1">INDEX(INDIRECT("'"&amp;$U32&amp;"'!$D$3:$G$1000"),MATCH($W32,INDIRECT("'"&amp;$U32&amp;"'!$B$3:$B$1000"),0)+MATCH($Y32,INDIRECT("'"&amp;$U32&amp;"'!$C$3:$C$1000"),0)-1,COLUMN(D25))</f>
        <v>#N/A</v>
      </c>
      <c r="AC32" s="60" t="e">
        <f ca="1">INDEX(INDIRECT("'"&amp;$U32&amp;"'!$D$3:$G$1000"),MATCH($W32,INDIRECT("'"&amp;$U32&amp;"'!$B$3:$B$1000"),0)+MATCH($Y32,INDIRECT("'"&amp;$U32&amp;"'!$C$3:$C$1000"),0)-1,COLUMN(#REF!))</f>
        <v>#N/A</v>
      </c>
      <c r="AD32" s="94"/>
      <c r="AE32" s="65">
        <f t="shared" si="1"/>
        <v>0</v>
      </c>
      <c r="AF32" s="65">
        <f t="shared" si="2"/>
        <v>0</v>
      </c>
      <c r="AG32" s="61" t="e">
        <f t="shared" si="48"/>
        <v>#DIV/0!</v>
      </c>
      <c r="AH32" s="60">
        <v>40</v>
      </c>
      <c r="AI32" s="60"/>
      <c r="AJ32" s="62" t="str">
        <f t="shared" si="49"/>
        <v>ДА</v>
      </c>
      <c r="AK32" s="60"/>
      <c r="AL32" s="60"/>
      <c r="AM32" s="60" t="e">
        <f>INDEX('Проверка по длине кабеля'!A$7:AF$22,MATCH(AH32,'Проверка по длине кабеля'!A$7:A$22,),MATCH(AI32,'Проверка по длине кабеля'!$A$4:$AF$4,)+MATCH(Y32,'Проверка по длине кабеля'!B$6:J$6,))</f>
        <v>#N/A</v>
      </c>
      <c r="AN32" s="63" t="e">
        <f t="shared" si="50"/>
        <v>#N/A</v>
      </c>
    </row>
    <row r="33" spans="1:40" ht="11.25" customHeight="1" outlineLevel="3" x14ac:dyDescent="0.25">
      <c r="A33" s="129"/>
      <c r="B33" s="129"/>
      <c r="C33" s="144" t="s">
        <v>173</v>
      </c>
      <c r="D33" s="143" t="s">
        <v>91</v>
      </c>
      <c r="E33" s="142" t="s">
        <v>80</v>
      </c>
      <c r="F33" s="141" t="s">
        <v>64</v>
      </c>
      <c r="G33" s="76" t="s">
        <v>123</v>
      </c>
      <c r="H33" s="77" t="s">
        <v>124</v>
      </c>
      <c r="I33" s="76" t="s">
        <v>16</v>
      </c>
      <c r="J33" s="77" t="s">
        <v>16</v>
      </c>
      <c r="K33" s="107">
        <v>0.16300000000000001</v>
      </c>
      <c r="L33" s="107">
        <v>1</v>
      </c>
      <c r="M33" s="107">
        <f t="shared" si="46"/>
        <v>0.16300000000000001</v>
      </c>
      <c r="N33" s="91" t="s">
        <v>60</v>
      </c>
      <c r="O33" s="107">
        <v>0.65</v>
      </c>
      <c r="P33" s="107">
        <f t="shared" si="42"/>
        <v>1.1398601398601398</v>
      </c>
      <c r="Q33" s="108">
        <f t="shared" si="47"/>
        <v>0.10595</v>
      </c>
      <c r="R33" s="76" t="s">
        <v>23</v>
      </c>
      <c r="S33" s="85"/>
      <c r="T33" s="85"/>
      <c r="U33" s="77" t="s">
        <v>0</v>
      </c>
      <c r="V33" s="77">
        <v>1</v>
      </c>
      <c r="W33" s="77">
        <v>3</v>
      </c>
      <c r="X33" s="77" t="s">
        <v>17</v>
      </c>
      <c r="Y33" s="77">
        <v>1.5</v>
      </c>
      <c r="Z33" s="76">
        <f ca="1">INDEX(INDIRECT("'"&amp;$U33&amp;"'!$D$3:$G$1000"),MATCH($W33,INDIRECT("'"&amp;$U33&amp;"'!$B$3:$B$1000"),0)+MATCH($Y33,INDIRECT("'"&amp;$U33&amp;"'!$C$3:$C$1000"),0)-1,COLUMN(A38))</f>
        <v>8</v>
      </c>
      <c r="AA33" s="76">
        <f t="shared" ref="AA33:AB35" ca="1" si="51">INDEX(INDIRECT("'"&amp;$U33&amp;"'!$D$3:$G$1000"),MATCH($W33,INDIRECT("'"&amp;$U33&amp;"'!$B$3:$B$1000"),0)+MATCH($Y33,INDIRECT("'"&amp;$U33&amp;"'!$C$3:$C$1000"),0)-1,COLUMN(C38))</f>
        <v>115</v>
      </c>
      <c r="AB33" s="76">
        <f t="shared" ca="1" si="51"/>
        <v>148</v>
      </c>
      <c r="AC33" s="76" t="e">
        <f ca="1">INDEX(INDIRECT("'"&amp;$U33&amp;"'!$D$3:$G$1000"),MATCH($W33,INDIRECT("'"&amp;$U33&amp;"'!$B$3:$B$1000"),0)+MATCH($Y33,INDIRECT("'"&amp;$U33&amp;"'!$C$3:$C$1000"),0)-1,COLUMN(#REF!))</f>
        <v>#REF!</v>
      </c>
      <c r="AD33" s="97">
        <v>55</v>
      </c>
      <c r="AE33" s="77">
        <f t="shared" si="1"/>
        <v>64</v>
      </c>
      <c r="AF33" s="77">
        <f t="shared" si="2"/>
        <v>70</v>
      </c>
      <c r="AG33" s="78">
        <f t="shared" si="48"/>
        <v>0.4346666666666667</v>
      </c>
      <c r="AH33" s="76">
        <v>6</v>
      </c>
      <c r="AI33" s="76"/>
      <c r="AJ33" s="79" t="str">
        <f t="shared" si="49"/>
        <v>ДА</v>
      </c>
      <c r="AK33" s="76"/>
      <c r="AL33" s="76"/>
      <c r="AM33" s="76" t="e">
        <f>INDEX('Проверка по длине кабеля'!A$7:AF$22,MATCH(AH33,'Проверка по длине кабеля'!A$7:A$22,),MATCH(AI33,'Проверка по длине кабеля'!$A$4:$AF$4,)+MATCH(Y33,'Проверка по длине кабеля'!B$6:J$6,))</f>
        <v>#N/A</v>
      </c>
      <c r="AN33" s="80" t="e">
        <f t="shared" si="50"/>
        <v>#N/A</v>
      </c>
    </row>
    <row r="34" spans="1:40" ht="11.25" customHeight="1" outlineLevel="3" x14ac:dyDescent="0.25">
      <c r="A34" s="129"/>
      <c r="B34" s="129"/>
      <c r="C34" s="144"/>
      <c r="D34" s="143"/>
      <c r="E34" s="142"/>
      <c r="F34" s="141"/>
      <c r="G34" s="76" t="s">
        <v>125</v>
      </c>
      <c r="H34" s="77" t="s">
        <v>126</v>
      </c>
      <c r="I34" s="76" t="s">
        <v>16</v>
      </c>
      <c r="J34" s="77" t="s">
        <v>16</v>
      </c>
      <c r="K34" s="107">
        <v>0.16300000000000001</v>
      </c>
      <c r="L34" s="107">
        <v>1</v>
      </c>
      <c r="M34" s="107">
        <f t="shared" si="46"/>
        <v>0.16300000000000001</v>
      </c>
      <c r="N34" s="91" t="s">
        <v>60</v>
      </c>
      <c r="O34" s="107">
        <v>0.65</v>
      </c>
      <c r="P34" s="107">
        <f t="shared" si="42"/>
        <v>1.1398601398601398</v>
      </c>
      <c r="Q34" s="108">
        <f t="shared" si="47"/>
        <v>0.10595</v>
      </c>
      <c r="R34" s="76" t="s">
        <v>23</v>
      </c>
      <c r="S34" s="85"/>
      <c r="T34" s="85"/>
      <c r="U34" s="77" t="s">
        <v>0</v>
      </c>
      <c r="V34" s="77">
        <v>1</v>
      </c>
      <c r="W34" s="77">
        <v>3</v>
      </c>
      <c r="X34" s="77" t="s">
        <v>17</v>
      </c>
      <c r="Y34" s="77">
        <v>1.5</v>
      </c>
      <c r="Z34" s="76">
        <f ca="1">INDEX(INDIRECT("'"&amp;$U34&amp;"'!$D$3:$G$1000"),MATCH($W34,INDIRECT("'"&amp;$U34&amp;"'!$B$3:$B$1000"),0)+MATCH($Y34,INDIRECT("'"&amp;$U34&amp;"'!$C$3:$C$1000"),0)-1,COLUMN(A39))</f>
        <v>8</v>
      </c>
      <c r="AA34" s="76">
        <f t="shared" ca="1" si="51"/>
        <v>115</v>
      </c>
      <c r="AB34" s="76">
        <f t="shared" ca="1" si="51"/>
        <v>148</v>
      </c>
      <c r="AC34" s="76" t="e">
        <f ca="1">INDEX(INDIRECT("'"&amp;$U34&amp;"'!$D$3:$G$1000"),MATCH($W34,INDIRECT("'"&amp;$U34&amp;"'!$B$3:$B$1000"),0)+MATCH($Y34,INDIRECT("'"&amp;$U34&amp;"'!$C$3:$C$1000"),0)-1,COLUMN(#REF!))</f>
        <v>#REF!</v>
      </c>
      <c r="AD34" s="97">
        <v>60</v>
      </c>
      <c r="AE34" s="77">
        <f t="shared" si="1"/>
        <v>69</v>
      </c>
      <c r="AF34" s="77">
        <f t="shared" si="2"/>
        <v>75</v>
      </c>
      <c r="AG34" s="78">
        <f t="shared" si="48"/>
        <v>0.46862500000000001</v>
      </c>
      <c r="AH34" s="76">
        <v>6</v>
      </c>
      <c r="AI34" s="76"/>
      <c r="AJ34" s="79" t="str">
        <f t="shared" si="49"/>
        <v>ДА</v>
      </c>
      <c r="AK34" s="76"/>
      <c r="AL34" s="76"/>
      <c r="AM34" s="76" t="e">
        <f>INDEX('Проверка по длине кабеля'!A$7:AF$22,MATCH(AH34,'Проверка по длине кабеля'!A$7:A$22,),MATCH(AI34,'Проверка по длине кабеля'!$A$4:$AF$4,)+MATCH(Y34,'Проверка по длине кабеля'!B$6:J$6,))</f>
        <v>#N/A</v>
      </c>
      <c r="AN34" s="80" t="e">
        <f t="shared" si="50"/>
        <v>#N/A</v>
      </c>
    </row>
    <row r="35" spans="1:40" ht="11.25" customHeight="1" outlineLevel="3" x14ac:dyDescent="0.25">
      <c r="A35" s="129"/>
      <c r="B35" s="129"/>
      <c r="C35" s="144"/>
      <c r="D35" s="143"/>
      <c r="E35" s="142"/>
      <c r="F35" s="141"/>
      <c r="G35" s="76" t="s">
        <v>127</v>
      </c>
      <c r="H35" s="77" t="s">
        <v>128</v>
      </c>
      <c r="I35" s="76" t="s">
        <v>16</v>
      </c>
      <c r="J35" s="77" t="s">
        <v>16</v>
      </c>
      <c r="K35" s="107">
        <v>0.16300000000000001</v>
      </c>
      <c r="L35" s="107">
        <v>1</v>
      </c>
      <c r="M35" s="107">
        <f t="shared" si="46"/>
        <v>0.16300000000000001</v>
      </c>
      <c r="N35" s="91" t="s">
        <v>60</v>
      </c>
      <c r="O35" s="107">
        <v>0.65</v>
      </c>
      <c r="P35" s="107">
        <f t="shared" si="42"/>
        <v>1.1398601398601398</v>
      </c>
      <c r="Q35" s="108">
        <f t="shared" si="47"/>
        <v>0.10595</v>
      </c>
      <c r="R35" s="76" t="s">
        <v>23</v>
      </c>
      <c r="S35" s="85"/>
      <c r="T35" s="85"/>
      <c r="U35" s="77" t="s">
        <v>0</v>
      </c>
      <c r="V35" s="77">
        <v>1</v>
      </c>
      <c r="W35" s="77">
        <v>3</v>
      </c>
      <c r="X35" s="77" t="s">
        <v>17</v>
      </c>
      <c r="Y35" s="77">
        <v>1.5</v>
      </c>
      <c r="Z35" s="76">
        <f ca="1">INDEX(INDIRECT("'"&amp;$U35&amp;"'!$D$3:$G$1000"),MATCH($W35,INDIRECT("'"&amp;$U35&amp;"'!$B$3:$B$1000"),0)+MATCH($Y35,INDIRECT("'"&amp;$U35&amp;"'!$C$3:$C$1000"),0)-1,COLUMN(A40))</f>
        <v>8</v>
      </c>
      <c r="AA35" s="76">
        <f t="shared" ca="1" si="51"/>
        <v>115</v>
      </c>
      <c r="AB35" s="76">
        <f t="shared" ca="1" si="51"/>
        <v>148</v>
      </c>
      <c r="AC35" s="76" t="e">
        <f ca="1">INDEX(INDIRECT("'"&amp;$U35&amp;"'!$D$3:$G$1000"),MATCH($W35,INDIRECT("'"&amp;$U35&amp;"'!$B$3:$B$1000"),0)+MATCH($Y35,INDIRECT("'"&amp;$U35&amp;"'!$C$3:$C$1000"),0)-1,COLUMN(#REF!))</f>
        <v>#REF!</v>
      </c>
      <c r="AD35" s="97">
        <v>55</v>
      </c>
      <c r="AE35" s="77">
        <f t="shared" si="1"/>
        <v>64</v>
      </c>
      <c r="AF35" s="77">
        <f t="shared" si="2"/>
        <v>70</v>
      </c>
      <c r="AG35" s="78">
        <f t="shared" si="48"/>
        <v>0.4346666666666667</v>
      </c>
      <c r="AH35" s="76">
        <v>6</v>
      </c>
      <c r="AI35" s="76"/>
      <c r="AJ35" s="79" t="str">
        <f t="shared" si="49"/>
        <v>ДА</v>
      </c>
      <c r="AK35" s="76"/>
      <c r="AL35" s="76"/>
      <c r="AM35" s="76" t="e">
        <f>INDEX('Проверка по длине кабеля'!A$7:AF$22,MATCH(AH35,'Проверка по длине кабеля'!A$7:A$22,),MATCH(AI35,'Проверка по длине кабеля'!$A$4:$AF$4,)+MATCH(Y35,'Проверка по длине кабеля'!B$6:J$6,))</f>
        <v>#N/A</v>
      </c>
      <c r="AN35" s="80" t="e">
        <f t="shared" si="50"/>
        <v>#N/A</v>
      </c>
    </row>
    <row r="36" spans="1:40" ht="11.25" customHeight="1" outlineLevel="3" x14ac:dyDescent="0.25">
      <c r="A36" s="129"/>
      <c r="B36" s="129"/>
      <c r="C36" s="144"/>
      <c r="D36" s="143"/>
      <c r="E36" s="142"/>
      <c r="F36" s="141"/>
      <c r="G36" s="76" t="s">
        <v>16</v>
      </c>
      <c r="H36" s="77" t="s">
        <v>71</v>
      </c>
      <c r="I36" s="76" t="s">
        <v>16</v>
      </c>
      <c r="J36" s="77" t="s">
        <v>16</v>
      </c>
      <c r="K36" s="107"/>
      <c r="L36" s="107"/>
      <c r="M36" s="107">
        <f t="shared" si="46"/>
        <v>0</v>
      </c>
      <c r="N36" s="91"/>
      <c r="O36" s="107"/>
      <c r="P36" s="107" t="e">
        <f t="shared" si="42"/>
        <v>#DIV/0!</v>
      </c>
      <c r="Q36" s="108">
        <f t="shared" si="47"/>
        <v>0</v>
      </c>
      <c r="R36" s="76"/>
      <c r="S36" s="85"/>
      <c r="T36" s="85"/>
      <c r="U36" s="77"/>
      <c r="V36" s="77"/>
      <c r="W36" s="77"/>
      <c r="X36" s="77" t="s">
        <v>17</v>
      </c>
      <c r="Y36" s="77"/>
      <c r="Z36" s="76" t="e">
        <f ca="1">INDEX(INDIRECT("'"&amp;$U36&amp;"'!$D$3:$G$1000"),MATCH($W36,INDIRECT("'"&amp;$U36&amp;"'!$B$3:$B$1000"),0)+MATCH($Y36,INDIRECT("'"&amp;$U36&amp;"'!$C$3:$C$1000"),0)-1,COLUMN(A38))</f>
        <v>#REF!</v>
      </c>
      <c r="AA36" s="76" t="e">
        <f ca="1">INDEX(INDIRECT("'"&amp;$U36&amp;"'!$D$3:$G$1000"),MATCH($W36,INDIRECT("'"&amp;$U36&amp;"'!$B$3:$B$1000"),0)+MATCH($Y36,INDIRECT("'"&amp;$U36&amp;"'!$C$3:$C$1000"),0)-1,COLUMN(C38))</f>
        <v>#REF!</v>
      </c>
      <c r="AB36" s="76" t="e">
        <f ca="1">INDEX(INDIRECT("'"&amp;$U36&amp;"'!$D$3:$G$1000"),MATCH($W36,INDIRECT("'"&amp;$U36&amp;"'!$B$3:$B$1000"),0)+MATCH($Y36,INDIRECT("'"&amp;$U36&amp;"'!$C$3:$C$1000"),0)-1,COLUMN(D38))</f>
        <v>#REF!</v>
      </c>
      <c r="AC36" s="76" t="e">
        <f ca="1">INDEX(INDIRECT("'"&amp;$U36&amp;"'!$D$3:$G$1000"),MATCH($W36,INDIRECT("'"&amp;$U36&amp;"'!$B$3:$B$1000"),0)+MATCH($Y36,INDIRECT("'"&amp;$U36&amp;"'!$C$3:$C$1000"),0)-1,COLUMN(#REF!))</f>
        <v>#REF!</v>
      </c>
      <c r="AD36" s="97"/>
      <c r="AE36" s="77">
        <f t="shared" ref="AE36:AE67" si="52">ROUNDUP(AD36*1.15,0)</f>
        <v>0</v>
      </c>
      <c r="AF36" s="77">
        <f t="shared" ref="AF36:AF67" si="53">ROUNDUP(AE36*1.08,0)</f>
        <v>0</v>
      </c>
      <c r="AG36" s="78" t="str">
        <f t="shared" si="48"/>
        <v>-</v>
      </c>
      <c r="AH36" s="76">
        <v>6</v>
      </c>
      <c r="AI36" s="76"/>
      <c r="AJ36" s="79" t="e">
        <f t="shared" si="49"/>
        <v>#DIV/0!</v>
      </c>
      <c r="AK36" s="76"/>
      <c r="AL36" s="76"/>
      <c r="AM36" s="76" t="e">
        <f>INDEX('Проверка по длине кабеля'!A$7:AF$22,MATCH(AH36,'Проверка по длине кабеля'!A$7:A$22,),MATCH(AI36,'Проверка по длине кабеля'!$A$4:$AF$4,)+MATCH(Y36,'Проверка по длине кабеля'!B$6:J$6,))</f>
        <v>#N/A</v>
      </c>
      <c r="AN36" s="80" t="e">
        <f t="shared" si="50"/>
        <v>#N/A</v>
      </c>
    </row>
    <row r="37" spans="1:40" ht="11.25" customHeight="1" outlineLevel="2" x14ac:dyDescent="0.25">
      <c r="A37" s="129"/>
      <c r="B37" s="129"/>
      <c r="C37" s="144"/>
      <c r="D37" s="143"/>
      <c r="E37" s="142"/>
      <c r="F37" s="141"/>
      <c r="G37" s="66" t="s">
        <v>16</v>
      </c>
      <c r="H37" s="67" t="s">
        <v>16</v>
      </c>
      <c r="I37" s="66" t="s">
        <v>16</v>
      </c>
      <c r="J37" s="67" t="s">
        <v>16</v>
      </c>
      <c r="K37" s="103">
        <f>SUM(K33:K36)</f>
        <v>0.48899999999999999</v>
      </c>
      <c r="L37" s="103">
        <v>1</v>
      </c>
      <c r="M37" s="103">
        <f t="shared" si="46"/>
        <v>0.48899999999999999</v>
      </c>
      <c r="N37" s="89" t="s">
        <v>60</v>
      </c>
      <c r="O37" s="103">
        <f>Q37/K37</f>
        <v>0.65</v>
      </c>
      <c r="P37" s="103">
        <f t="shared" si="42"/>
        <v>3.4195804195804191</v>
      </c>
      <c r="Q37" s="104">
        <f>SUM(Q33:Q36)</f>
        <v>0.31785000000000002</v>
      </c>
      <c r="R37" s="66" t="s">
        <v>23</v>
      </c>
      <c r="S37" s="83"/>
      <c r="T37" s="83"/>
      <c r="U37" s="67" t="s">
        <v>0</v>
      </c>
      <c r="V37" s="67">
        <v>1</v>
      </c>
      <c r="W37" s="67">
        <v>3</v>
      </c>
      <c r="X37" s="67" t="s">
        <v>17</v>
      </c>
      <c r="Y37" s="67">
        <v>2.5</v>
      </c>
      <c r="Z37" s="66">
        <f ca="1">INDEX(INDIRECT("'"&amp;$U37&amp;"'!$D$3:$G$1000"),MATCH($W37,INDIRECT("'"&amp;$U37&amp;"'!$B$3:$B$1000"),0)+MATCH($Y37,INDIRECT("'"&amp;$U37&amp;"'!$C$3:$C$1000"),0)-1,COLUMN(A36))</f>
        <v>9.4</v>
      </c>
      <c r="AA37" s="66">
        <f ca="1">INDEX(INDIRECT("'"&amp;$U37&amp;"'!$D$3:$G$1000"),MATCH($W37,INDIRECT("'"&amp;$U37&amp;"'!$B$3:$B$1000"),0)+MATCH($Y37,INDIRECT("'"&amp;$U37&amp;"'!$C$3:$C$1000"),0)-1,COLUMN(C36))</f>
        <v>167</v>
      </c>
      <c r="AB37" s="66">
        <f ca="1">INDEX(INDIRECT("'"&amp;$U37&amp;"'!$D$3:$G$1000"),MATCH($W37,INDIRECT("'"&amp;$U37&amp;"'!$B$3:$B$1000"),0)+MATCH($Y37,INDIRECT("'"&amp;$U37&amp;"'!$C$3:$C$1000"),0)-1,COLUMN(D36))</f>
        <v>188</v>
      </c>
      <c r="AC37" s="66" t="e">
        <f ca="1">INDEX(INDIRECT("'"&amp;$U37&amp;"'!$D$3:$G$1000"),MATCH($W37,INDIRECT("'"&amp;$U37&amp;"'!$B$3:$B$1000"),0)+MATCH($Y37,INDIRECT("'"&amp;$U37&amp;"'!$C$3:$C$1000"),0)-1,COLUMN(#REF!))</f>
        <v>#REF!</v>
      </c>
      <c r="AD37" s="95">
        <v>70</v>
      </c>
      <c r="AE37" s="67">
        <f t="shared" si="52"/>
        <v>81</v>
      </c>
      <c r="AF37" s="67">
        <f t="shared" si="53"/>
        <v>88</v>
      </c>
      <c r="AG37" s="68">
        <f t="shared" si="48"/>
        <v>0.99022500000000002</v>
      </c>
      <c r="AH37" s="66">
        <v>20</v>
      </c>
      <c r="AI37" s="66" t="s">
        <v>34</v>
      </c>
      <c r="AJ37" s="69" t="str">
        <f t="shared" si="49"/>
        <v>ДА</v>
      </c>
      <c r="AK37" s="66"/>
      <c r="AL37" s="66"/>
      <c r="AM37" s="66">
        <f>INDEX('Проверка по длине кабеля'!A$7:AF$22,MATCH(AH37,'Проверка по длине кабеля'!A$7:A$22,),MATCH(AI37,'Проверка по длине кабеля'!$A$4:$AF$4,)+MATCH(Y37,'Проверка по длине кабеля'!B$6:J$6,))</f>
        <v>50</v>
      </c>
      <c r="AN37" s="70" t="str">
        <f t="shared" si="50"/>
        <v>НЕТ</v>
      </c>
    </row>
    <row r="38" spans="1:40" ht="11.25" customHeight="1" outlineLevel="3" x14ac:dyDescent="0.25">
      <c r="A38" s="129"/>
      <c r="B38" s="129"/>
      <c r="C38" s="144"/>
      <c r="D38" s="143"/>
      <c r="E38" s="142" t="s">
        <v>82</v>
      </c>
      <c r="F38" s="141" t="s">
        <v>66</v>
      </c>
      <c r="G38" s="76" t="s">
        <v>129</v>
      </c>
      <c r="H38" s="77" t="s">
        <v>131</v>
      </c>
      <c r="I38" s="76" t="s">
        <v>16</v>
      </c>
      <c r="J38" s="77" t="s">
        <v>16</v>
      </c>
      <c r="K38" s="107">
        <v>0.105</v>
      </c>
      <c r="L38" s="107">
        <v>1</v>
      </c>
      <c r="M38" s="107">
        <f t="shared" si="46"/>
        <v>0.105</v>
      </c>
      <c r="N38" s="91" t="s">
        <v>60</v>
      </c>
      <c r="O38" s="107">
        <v>0.65</v>
      </c>
      <c r="P38" s="107">
        <f t="shared" si="42"/>
        <v>0.73426573426573416</v>
      </c>
      <c r="Q38" s="108">
        <f>K38*O38</f>
        <v>6.8250000000000005E-2</v>
      </c>
      <c r="R38" s="76" t="s">
        <v>23</v>
      </c>
      <c r="S38" s="85"/>
      <c r="T38" s="85"/>
      <c r="U38" s="77" t="s">
        <v>0</v>
      </c>
      <c r="V38" s="77">
        <v>1</v>
      </c>
      <c r="W38" s="77">
        <v>3</v>
      </c>
      <c r="X38" s="77" t="s">
        <v>17</v>
      </c>
      <c r="Y38" s="77">
        <v>1.5</v>
      </c>
      <c r="Z38" s="76" t="e">
        <f ca="1">INDEX(INDIRECT("'"&amp;$U38&amp;"'!$D$3:$G$1000"),MATCH($W38,INDIRECT("'"&amp;$U38&amp;"'!$B$3:$B$1000"),0)+MATCH($Y38,INDIRECT("'"&amp;$U38&amp;"'!$C$3:$C$1000"),0)-1,COLUMN(#REF!))</f>
        <v>#REF!</v>
      </c>
      <c r="AA38" s="76" t="e">
        <f ca="1">INDEX(INDIRECT("'"&amp;$U38&amp;"'!$D$3:$G$1000"),MATCH($W38,INDIRECT("'"&amp;$U38&amp;"'!$B$3:$B$1000"),0)+MATCH($Y38,INDIRECT("'"&amp;$U38&amp;"'!$C$3:$C$1000"),0)-1,COLUMN(#REF!))</f>
        <v>#REF!</v>
      </c>
      <c r="AB38" s="76" t="e">
        <f ca="1">INDEX(INDIRECT("'"&amp;$U38&amp;"'!$D$3:$G$1000"),MATCH($W38,INDIRECT("'"&amp;$U38&amp;"'!$B$3:$B$1000"),0)+MATCH($Y38,INDIRECT("'"&amp;$U38&amp;"'!$C$3:$C$1000"),0)-1,COLUMN(#REF!))</f>
        <v>#REF!</v>
      </c>
      <c r="AC38" s="76" t="e">
        <f ca="1">INDEX(INDIRECT("'"&amp;$U38&amp;"'!$D$3:$G$1000"),MATCH($W38,INDIRECT("'"&amp;$U38&amp;"'!$B$3:$B$1000"),0)+MATCH($Y38,INDIRECT("'"&amp;$U38&amp;"'!$C$3:$C$1000"),0)-1,COLUMN(#REF!))</f>
        <v>#REF!</v>
      </c>
      <c r="AD38" s="97">
        <v>30</v>
      </c>
      <c r="AE38" s="77">
        <f t="shared" si="52"/>
        <v>35</v>
      </c>
      <c r="AF38" s="77">
        <f t="shared" si="53"/>
        <v>38</v>
      </c>
      <c r="AG38" s="78">
        <f t="shared" si="48"/>
        <v>0.15312499999999998</v>
      </c>
      <c r="AH38" s="76">
        <v>6</v>
      </c>
      <c r="AI38" s="76"/>
      <c r="AJ38" s="79" t="str">
        <f t="shared" si="49"/>
        <v>ДА</v>
      </c>
      <c r="AK38" s="76"/>
      <c r="AL38" s="76"/>
      <c r="AM38" s="76" t="e">
        <f>INDEX('Проверка по длине кабеля'!A$7:AF$22,MATCH(AH38,'Проверка по длине кабеля'!A$7:A$22,),MATCH(AI38,'Проверка по длине кабеля'!$A$4:$AF$4,)+MATCH(Y38,'Проверка по длине кабеля'!B$6:J$6,))</f>
        <v>#N/A</v>
      </c>
      <c r="AN38" s="80" t="e">
        <f t="shared" si="50"/>
        <v>#N/A</v>
      </c>
    </row>
    <row r="39" spans="1:40" ht="11.25" customHeight="1" outlineLevel="3" x14ac:dyDescent="0.25">
      <c r="A39" s="129"/>
      <c r="B39" s="129"/>
      <c r="C39" s="144"/>
      <c r="D39" s="143"/>
      <c r="E39" s="142"/>
      <c r="F39" s="141"/>
      <c r="G39" s="76" t="s">
        <v>130</v>
      </c>
      <c r="H39" s="77" t="s">
        <v>132</v>
      </c>
      <c r="I39" s="76" t="s">
        <v>16</v>
      </c>
      <c r="J39" s="77" t="s">
        <v>16</v>
      </c>
      <c r="K39" s="107">
        <v>0.105</v>
      </c>
      <c r="L39" s="107">
        <v>1</v>
      </c>
      <c r="M39" s="107">
        <f t="shared" si="46"/>
        <v>0.105</v>
      </c>
      <c r="N39" s="91" t="s">
        <v>60</v>
      </c>
      <c r="O39" s="107">
        <v>0.65</v>
      </c>
      <c r="P39" s="107">
        <f t="shared" si="42"/>
        <v>0.73426573426573416</v>
      </c>
      <c r="Q39" s="108">
        <f>K39*O39</f>
        <v>6.8250000000000005E-2</v>
      </c>
      <c r="R39" s="76" t="s">
        <v>23</v>
      </c>
      <c r="S39" s="85"/>
      <c r="T39" s="85"/>
      <c r="U39" s="77" t="s">
        <v>0</v>
      </c>
      <c r="V39" s="77">
        <v>1</v>
      </c>
      <c r="W39" s="77">
        <v>3</v>
      </c>
      <c r="X39" s="77" t="s">
        <v>17</v>
      </c>
      <c r="Y39" s="77">
        <v>1.5</v>
      </c>
      <c r="Z39" s="76" t="e">
        <f ca="1">INDEX(INDIRECT("'"&amp;$U39&amp;"'!$D$3:$G$1000"),MATCH($W39,INDIRECT("'"&amp;$U39&amp;"'!$B$3:$B$1000"),0)+MATCH($Y39,INDIRECT("'"&amp;$U39&amp;"'!$C$3:$C$1000"),0)-1,COLUMN(#REF!))</f>
        <v>#REF!</v>
      </c>
      <c r="AA39" s="76" t="e">
        <f ca="1">INDEX(INDIRECT("'"&amp;$U39&amp;"'!$D$3:$G$1000"),MATCH($W39,INDIRECT("'"&amp;$U39&amp;"'!$B$3:$B$1000"),0)+MATCH($Y39,INDIRECT("'"&amp;$U39&amp;"'!$C$3:$C$1000"),0)-1,COLUMN(#REF!))</f>
        <v>#REF!</v>
      </c>
      <c r="AB39" s="76" t="e">
        <f ca="1">INDEX(INDIRECT("'"&amp;$U39&amp;"'!$D$3:$G$1000"),MATCH($W39,INDIRECT("'"&amp;$U39&amp;"'!$B$3:$B$1000"),0)+MATCH($Y39,INDIRECT("'"&amp;$U39&amp;"'!$C$3:$C$1000"),0)-1,COLUMN(#REF!))</f>
        <v>#REF!</v>
      </c>
      <c r="AC39" s="76" t="e">
        <f ca="1">INDEX(INDIRECT("'"&amp;$U39&amp;"'!$D$3:$G$1000"),MATCH($W39,INDIRECT("'"&amp;$U39&amp;"'!$B$3:$B$1000"),0)+MATCH($Y39,INDIRECT("'"&amp;$U39&amp;"'!$C$3:$C$1000"),0)-1,COLUMN(#REF!))</f>
        <v>#REF!</v>
      </c>
      <c r="AD39" s="97">
        <v>30</v>
      </c>
      <c r="AE39" s="77">
        <f t="shared" si="52"/>
        <v>35</v>
      </c>
      <c r="AF39" s="77">
        <f t="shared" si="53"/>
        <v>38</v>
      </c>
      <c r="AG39" s="78">
        <f t="shared" si="48"/>
        <v>0.15312499999999998</v>
      </c>
      <c r="AH39" s="76">
        <v>6</v>
      </c>
      <c r="AI39" s="76"/>
      <c r="AJ39" s="79" t="str">
        <f t="shared" si="49"/>
        <v>ДА</v>
      </c>
      <c r="AK39" s="76"/>
      <c r="AL39" s="76"/>
      <c r="AM39" s="76" t="e">
        <f>INDEX('Проверка по длине кабеля'!A$7:AF$22,MATCH(AH39,'Проверка по длине кабеля'!A$7:A$22,),MATCH(AI39,'Проверка по длине кабеля'!$A$4:$AF$4,)+MATCH(Y39,'Проверка по длине кабеля'!B$6:J$6,))</f>
        <v>#N/A</v>
      </c>
      <c r="AN39" s="80" t="e">
        <f t="shared" si="50"/>
        <v>#N/A</v>
      </c>
    </row>
    <row r="40" spans="1:40" ht="11.25" customHeight="1" outlineLevel="3" x14ac:dyDescent="0.25">
      <c r="A40" s="129"/>
      <c r="B40" s="129"/>
      <c r="C40" s="144"/>
      <c r="D40" s="143"/>
      <c r="E40" s="142"/>
      <c r="F40" s="141"/>
      <c r="G40" s="76" t="s">
        <v>16</v>
      </c>
      <c r="H40" s="77" t="s">
        <v>71</v>
      </c>
      <c r="I40" s="76" t="s">
        <v>16</v>
      </c>
      <c r="J40" s="77" t="s">
        <v>16</v>
      </c>
      <c r="K40" s="107"/>
      <c r="L40" s="107"/>
      <c r="M40" s="107">
        <f t="shared" si="46"/>
        <v>0</v>
      </c>
      <c r="N40" s="91"/>
      <c r="O40" s="107"/>
      <c r="P40" s="107" t="e">
        <f t="shared" si="42"/>
        <v>#DIV/0!</v>
      </c>
      <c r="Q40" s="108">
        <f>K40*O40</f>
        <v>0</v>
      </c>
      <c r="R40" s="76"/>
      <c r="S40" s="85"/>
      <c r="T40" s="85"/>
      <c r="U40" s="77"/>
      <c r="V40" s="77"/>
      <c r="W40" s="77"/>
      <c r="X40" s="77" t="s">
        <v>17</v>
      </c>
      <c r="Y40" s="77"/>
      <c r="Z40" s="76" t="e">
        <f ca="1">INDEX(INDIRECT("'"&amp;$U40&amp;"'!$D$3:$G$1000"),MATCH($W40,INDIRECT("'"&amp;$U40&amp;"'!$B$3:$B$1000"),0)+MATCH($Y40,INDIRECT("'"&amp;$U40&amp;"'!$C$3:$C$1000"),0)-1,COLUMN(#REF!))</f>
        <v>#REF!</v>
      </c>
      <c r="AA40" s="76" t="e">
        <f ca="1">INDEX(INDIRECT("'"&amp;$U40&amp;"'!$D$3:$G$1000"),MATCH($W40,INDIRECT("'"&amp;$U40&amp;"'!$B$3:$B$1000"),0)+MATCH($Y40,INDIRECT("'"&amp;$U40&amp;"'!$C$3:$C$1000"),0)-1,COLUMN(#REF!))</f>
        <v>#REF!</v>
      </c>
      <c r="AB40" s="76" t="e">
        <f ca="1">INDEX(INDIRECT("'"&amp;$U40&amp;"'!$D$3:$G$1000"),MATCH($W40,INDIRECT("'"&amp;$U40&amp;"'!$B$3:$B$1000"),0)+MATCH($Y40,INDIRECT("'"&amp;$U40&amp;"'!$C$3:$C$1000"),0)-1,COLUMN(#REF!))</f>
        <v>#REF!</v>
      </c>
      <c r="AC40" s="76" t="e">
        <f ca="1">INDEX(INDIRECT("'"&amp;$U40&amp;"'!$D$3:$G$1000"),MATCH($W40,INDIRECT("'"&amp;$U40&amp;"'!$B$3:$B$1000"),0)+MATCH($Y40,INDIRECT("'"&amp;$U40&amp;"'!$C$3:$C$1000"),0)-1,COLUMN(#REF!))</f>
        <v>#REF!</v>
      </c>
      <c r="AD40" s="97"/>
      <c r="AE40" s="77">
        <f t="shared" si="52"/>
        <v>0</v>
      </c>
      <c r="AF40" s="77">
        <f t="shared" si="53"/>
        <v>0</v>
      </c>
      <c r="AG40" s="78" t="str">
        <f t="shared" si="48"/>
        <v>-</v>
      </c>
      <c r="AH40" s="76">
        <v>6</v>
      </c>
      <c r="AI40" s="76"/>
      <c r="AJ40" s="79" t="e">
        <f t="shared" si="49"/>
        <v>#DIV/0!</v>
      </c>
      <c r="AK40" s="76"/>
      <c r="AL40" s="76"/>
      <c r="AM40" s="76" t="e">
        <f>INDEX('Проверка по длине кабеля'!A$7:AF$22,MATCH(AH40,'Проверка по длине кабеля'!A$7:A$22,),MATCH(AI40,'Проверка по длине кабеля'!$A$4:$AF$4,)+MATCH(Y40,'Проверка по длине кабеля'!B$6:J$6,))</f>
        <v>#N/A</v>
      </c>
      <c r="AN40" s="80" t="e">
        <f t="shared" si="50"/>
        <v>#N/A</v>
      </c>
    </row>
    <row r="41" spans="1:40" outlineLevel="2" x14ac:dyDescent="0.25">
      <c r="A41" s="129"/>
      <c r="B41" s="129"/>
      <c r="C41" s="144"/>
      <c r="D41" s="143"/>
      <c r="E41" s="142"/>
      <c r="F41" s="141"/>
      <c r="G41" s="66" t="s">
        <v>16</v>
      </c>
      <c r="H41" s="67" t="s">
        <v>16</v>
      </c>
      <c r="I41" s="66" t="s">
        <v>16</v>
      </c>
      <c r="J41" s="67" t="s">
        <v>16</v>
      </c>
      <c r="K41" s="103">
        <f>SUM(K38:K40)</f>
        <v>0.21</v>
      </c>
      <c r="L41" s="103">
        <v>1</v>
      </c>
      <c r="M41" s="103">
        <f t="shared" si="46"/>
        <v>0.21</v>
      </c>
      <c r="N41" s="89" t="s">
        <v>60</v>
      </c>
      <c r="O41" s="103">
        <f>Q41/K41</f>
        <v>0.65</v>
      </c>
      <c r="P41" s="103">
        <f t="shared" si="42"/>
        <v>1.4685314685314683</v>
      </c>
      <c r="Q41" s="104">
        <f>SUM(Q38:Q40)</f>
        <v>0.13650000000000001</v>
      </c>
      <c r="R41" s="66" t="s">
        <v>23</v>
      </c>
      <c r="S41" s="83"/>
      <c r="T41" s="83"/>
      <c r="U41" s="67" t="s">
        <v>0</v>
      </c>
      <c r="V41" s="67">
        <v>1</v>
      </c>
      <c r="W41" s="67">
        <v>3</v>
      </c>
      <c r="X41" s="67" t="s">
        <v>17</v>
      </c>
      <c r="Y41" s="67">
        <v>2.5</v>
      </c>
      <c r="Z41" s="66" t="e">
        <f ca="1">INDEX(INDIRECT("'"&amp;$U41&amp;"'!$D$3:$G$1000"),MATCH($W41,INDIRECT("'"&amp;$U41&amp;"'!$B$3:$B$1000"),0)+MATCH($Y41,INDIRECT("'"&amp;$U41&amp;"'!$C$3:$C$1000"),0)-1,COLUMN(#REF!))</f>
        <v>#REF!</v>
      </c>
      <c r="AA41" s="66" t="e">
        <f ca="1">INDEX(INDIRECT("'"&amp;$U41&amp;"'!$D$3:$G$1000"),MATCH($W41,INDIRECT("'"&amp;$U41&amp;"'!$B$3:$B$1000"),0)+MATCH($Y41,INDIRECT("'"&amp;$U41&amp;"'!$C$3:$C$1000"),0)-1,COLUMN(#REF!))</f>
        <v>#REF!</v>
      </c>
      <c r="AB41" s="66" t="e">
        <f ca="1">INDEX(INDIRECT("'"&amp;$U41&amp;"'!$D$3:$G$1000"),MATCH($W41,INDIRECT("'"&amp;$U41&amp;"'!$B$3:$B$1000"),0)+MATCH($Y41,INDIRECT("'"&amp;$U41&amp;"'!$C$3:$C$1000"),0)-1,COLUMN(#REF!))</f>
        <v>#REF!</v>
      </c>
      <c r="AC41" s="66" t="e">
        <f ca="1">INDEX(INDIRECT("'"&amp;$U41&amp;"'!$D$3:$G$1000"),MATCH($W41,INDIRECT("'"&amp;$U41&amp;"'!$B$3:$B$1000"),0)+MATCH($Y41,INDIRECT("'"&amp;$U41&amp;"'!$C$3:$C$1000"),0)-1,COLUMN(#REF!))</f>
        <v>#REF!</v>
      </c>
      <c r="AD41" s="95">
        <v>65</v>
      </c>
      <c r="AE41" s="67">
        <f t="shared" si="52"/>
        <v>75</v>
      </c>
      <c r="AF41" s="67">
        <f t="shared" si="53"/>
        <v>81</v>
      </c>
      <c r="AG41" s="68">
        <f t="shared" si="48"/>
        <v>0.39374999999999999</v>
      </c>
      <c r="AH41" s="66">
        <v>20</v>
      </c>
      <c r="AI41" s="66" t="s">
        <v>34</v>
      </c>
      <c r="AJ41" s="69" t="str">
        <f t="shared" si="49"/>
        <v>ДА</v>
      </c>
      <c r="AK41" s="66"/>
      <c r="AL41" s="66"/>
      <c r="AM41" s="66">
        <f>INDEX('Проверка по длине кабеля'!A$7:AF$22,MATCH(AH41,'Проверка по длине кабеля'!A$7:A$22,),MATCH(AI41,'Проверка по длине кабеля'!$A$4:$AF$4,)+MATCH(Y41,'Проверка по длине кабеля'!B$6:J$6,))</f>
        <v>50</v>
      </c>
      <c r="AN41" s="70" t="str">
        <f t="shared" si="50"/>
        <v>НЕТ</v>
      </c>
    </row>
    <row r="42" spans="1:40" ht="11.25" customHeight="1" outlineLevel="3" x14ac:dyDescent="0.25">
      <c r="A42" s="129"/>
      <c r="B42" s="129"/>
      <c r="C42" s="144"/>
      <c r="D42" s="143"/>
      <c r="E42" s="142" t="s">
        <v>83</v>
      </c>
      <c r="F42" s="141" t="s">
        <v>67</v>
      </c>
      <c r="G42" s="76" t="s">
        <v>94</v>
      </c>
      <c r="H42" s="77" t="s">
        <v>95</v>
      </c>
      <c r="I42" s="76" t="s">
        <v>16</v>
      </c>
      <c r="J42" s="77" t="s">
        <v>16</v>
      </c>
      <c r="K42" s="107">
        <v>0.313</v>
      </c>
      <c r="L42" s="107">
        <v>1</v>
      </c>
      <c r="M42" s="107">
        <f t="shared" si="46"/>
        <v>0.313</v>
      </c>
      <c r="N42" s="91" t="s">
        <v>60</v>
      </c>
      <c r="O42" s="107">
        <v>0.65</v>
      </c>
      <c r="P42" s="107">
        <f t="shared" si="42"/>
        <v>2.1888111888111887</v>
      </c>
      <c r="Q42" s="108">
        <f>K42*O42</f>
        <v>0.20345000000000002</v>
      </c>
      <c r="R42" s="76" t="s">
        <v>23</v>
      </c>
      <c r="S42" s="85"/>
      <c r="T42" s="85"/>
      <c r="U42" s="77" t="s">
        <v>0</v>
      </c>
      <c r="V42" s="77">
        <v>1</v>
      </c>
      <c r="W42" s="77">
        <v>3</v>
      </c>
      <c r="X42" s="77" t="s">
        <v>17</v>
      </c>
      <c r="Y42" s="77">
        <v>1.5</v>
      </c>
      <c r="Z42" s="76" t="e">
        <f ca="1">INDEX(INDIRECT("'"&amp;$U42&amp;"'!$D$3:$G$1000"),MATCH($W42,INDIRECT("'"&amp;$U42&amp;"'!$B$3:$B$1000"),0)+MATCH($Y42,INDIRECT("'"&amp;$U42&amp;"'!$C$3:$C$1000"),0)-1,COLUMN(#REF!))</f>
        <v>#REF!</v>
      </c>
      <c r="AA42" s="76" t="e">
        <f ca="1">INDEX(INDIRECT("'"&amp;$U42&amp;"'!$D$3:$G$1000"),MATCH($W42,INDIRECT("'"&amp;$U42&amp;"'!$B$3:$B$1000"),0)+MATCH($Y42,INDIRECT("'"&amp;$U42&amp;"'!$C$3:$C$1000"),0)-1,COLUMN(#REF!))</f>
        <v>#REF!</v>
      </c>
      <c r="AB42" s="76">
        <f ca="1">INDEX(INDIRECT("'"&amp;$U42&amp;"'!$D$3:$G$1000"),MATCH($W42,INDIRECT("'"&amp;$U42&amp;"'!$B$3:$B$1000"),0)+MATCH($Y42,INDIRECT("'"&amp;$U42&amp;"'!$C$3:$C$1000"),0)-1,COLUMN(D31))</f>
        <v>148</v>
      </c>
      <c r="AC42" s="76" t="e">
        <f ca="1">INDEX(INDIRECT("'"&amp;$U42&amp;"'!$D$3:$G$1000"),MATCH($W42,INDIRECT("'"&amp;$U42&amp;"'!$B$3:$B$1000"),0)+MATCH($Y42,INDIRECT("'"&amp;$U42&amp;"'!$C$3:$C$1000"),0)-1,COLUMN(#REF!))</f>
        <v>#REF!</v>
      </c>
      <c r="AD42" s="97">
        <v>35</v>
      </c>
      <c r="AE42" s="77">
        <f t="shared" si="52"/>
        <v>41</v>
      </c>
      <c r="AF42" s="77">
        <f t="shared" si="53"/>
        <v>45</v>
      </c>
      <c r="AG42" s="78">
        <f t="shared" si="48"/>
        <v>0.53470833333333334</v>
      </c>
      <c r="AH42" s="76">
        <v>10</v>
      </c>
      <c r="AI42" s="76"/>
      <c r="AJ42" s="79" t="str">
        <f t="shared" si="49"/>
        <v>ДА</v>
      </c>
      <c r="AK42" s="76"/>
      <c r="AL42" s="76"/>
      <c r="AM42" s="76" t="e">
        <f>INDEX('Проверка по длине кабеля'!A$7:AF$22,MATCH(AH42,'Проверка по длине кабеля'!A$7:A$22,),MATCH(AI42,'Проверка по длине кабеля'!$A$4:$AF$4,)+MATCH(Y42,'Проверка по длине кабеля'!B$6:J$6,))</f>
        <v>#N/A</v>
      </c>
      <c r="AN42" s="80" t="e">
        <f t="shared" si="50"/>
        <v>#N/A</v>
      </c>
    </row>
    <row r="43" spans="1:40" ht="11.25" customHeight="1" outlineLevel="3" x14ac:dyDescent="0.25">
      <c r="A43" s="129"/>
      <c r="B43" s="129"/>
      <c r="C43" s="144"/>
      <c r="D43" s="143"/>
      <c r="E43" s="142"/>
      <c r="F43" s="141"/>
      <c r="G43" s="76" t="s">
        <v>96</v>
      </c>
      <c r="H43" s="77" t="s">
        <v>97</v>
      </c>
      <c r="I43" s="76" t="s">
        <v>16</v>
      </c>
      <c r="J43" s="77" t="s">
        <v>16</v>
      </c>
      <c r="K43" s="107">
        <v>0.23</v>
      </c>
      <c r="L43" s="107">
        <v>1</v>
      </c>
      <c r="M43" s="107">
        <f t="shared" si="46"/>
        <v>0.23</v>
      </c>
      <c r="N43" s="91" t="s">
        <v>60</v>
      </c>
      <c r="O43" s="107">
        <v>0.65</v>
      </c>
      <c r="P43" s="107">
        <f t="shared" si="42"/>
        <v>1.6083916083916083</v>
      </c>
      <c r="Q43" s="108">
        <f>K43*O43</f>
        <v>0.14950000000000002</v>
      </c>
      <c r="R43" s="76" t="s">
        <v>23</v>
      </c>
      <c r="S43" s="85"/>
      <c r="T43" s="85"/>
      <c r="U43" s="77" t="s">
        <v>0</v>
      </c>
      <c r="V43" s="77">
        <v>1</v>
      </c>
      <c r="W43" s="77">
        <v>3</v>
      </c>
      <c r="X43" s="77" t="s">
        <v>17</v>
      </c>
      <c r="Y43" s="77">
        <v>1.5</v>
      </c>
      <c r="Z43" s="76" t="e">
        <f ca="1">INDEX(INDIRECT("'"&amp;$U43&amp;"'!$D$3:$G$1000"),MATCH($W43,INDIRECT("'"&amp;$U43&amp;"'!$B$3:$B$1000"),0)+MATCH($Y43,INDIRECT("'"&amp;$U43&amp;"'!$C$3:$C$1000"),0)-1,COLUMN(#REF!))</f>
        <v>#REF!</v>
      </c>
      <c r="AA43" s="76" t="e">
        <f ca="1">INDEX(INDIRECT("'"&amp;$U43&amp;"'!$D$3:$G$1000"),MATCH($W43,INDIRECT("'"&amp;$U43&amp;"'!$B$3:$B$1000"),0)+MATCH($Y43,INDIRECT("'"&amp;$U43&amp;"'!$C$3:$C$1000"),0)-1,COLUMN(#REF!))</f>
        <v>#REF!</v>
      </c>
      <c r="AB43" s="76">
        <f ca="1">INDEX(INDIRECT("'"&amp;$U43&amp;"'!$D$3:$G$1000"),MATCH($W43,INDIRECT("'"&amp;$U43&amp;"'!$B$3:$B$1000"),0)+MATCH($Y43,INDIRECT("'"&amp;$U43&amp;"'!$C$3:$C$1000"),0)-1,COLUMN(D32))</f>
        <v>148</v>
      </c>
      <c r="AC43" s="76" t="e">
        <f ca="1">INDEX(INDIRECT("'"&amp;$U43&amp;"'!$D$3:$G$1000"),MATCH($W43,INDIRECT("'"&amp;$U43&amp;"'!$B$3:$B$1000"),0)+MATCH($Y43,INDIRECT("'"&amp;$U43&amp;"'!$C$3:$C$1000"),0)-1,COLUMN(#REF!))</f>
        <v>#REF!</v>
      </c>
      <c r="AD43" s="97">
        <v>35</v>
      </c>
      <c r="AE43" s="77">
        <f t="shared" si="52"/>
        <v>41</v>
      </c>
      <c r="AF43" s="77">
        <f t="shared" si="53"/>
        <v>45</v>
      </c>
      <c r="AG43" s="78">
        <f t="shared" si="48"/>
        <v>0.39291666666666664</v>
      </c>
      <c r="AH43" s="76">
        <v>6</v>
      </c>
      <c r="AI43" s="76"/>
      <c r="AJ43" s="79" t="str">
        <f t="shared" si="49"/>
        <v>ДА</v>
      </c>
      <c r="AK43" s="76"/>
      <c r="AL43" s="76"/>
      <c r="AM43" s="76" t="e">
        <f>INDEX('Проверка по длине кабеля'!A$7:AF$22,MATCH(AH43,'Проверка по длине кабеля'!A$7:A$22,),MATCH(AI43,'Проверка по длине кабеля'!$A$4:$AF$4,)+MATCH(Y43,'Проверка по длине кабеля'!B$6:J$6,))</f>
        <v>#N/A</v>
      </c>
      <c r="AN43" s="80" t="e">
        <f t="shared" si="50"/>
        <v>#N/A</v>
      </c>
    </row>
    <row r="44" spans="1:40" ht="11.25" customHeight="1" outlineLevel="3" x14ac:dyDescent="0.25">
      <c r="A44" s="129"/>
      <c r="B44" s="129"/>
      <c r="C44" s="144"/>
      <c r="D44" s="143"/>
      <c r="E44" s="142"/>
      <c r="F44" s="141"/>
      <c r="G44" s="76" t="s">
        <v>98</v>
      </c>
      <c r="H44" s="77" t="s">
        <v>99</v>
      </c>
      <c r="I44" s="76" t="s">
        <v>16</v>
      </c>
      <c r="J44" s="77" t="s">
        <v>16</v>
      </c>
      <c r="K44" s="107">
        <v>0.16300000000000001</v>
      </c>
      <c r="L44" s="107">
        <v>1</v>
      </c>
      <c r="M44" s="107">
        <f t="shared" si="46"/>
        <v>0.16300000000000001</v>
      </c>
      <c r="N44" s="91" t="s">
        <v>60</v>
      </c>
      <c r="O44" s="107">
        <v>0.65</v>
      </c>
      <c r="P44" s="107">
        <f t="shared" si="42"/>
        <v>1.1398601398601398</v>
      </c>
      <c r="Q44" s="108">
        <f>K44*O44</f>
        <v>0.10595</v>
      </c>
      <c r="R44" s="76" t="s">
        <v>23</v>
      </c>
      <c r="S44" s="85"/>
      <c r="T44" s="85"/>
      <c r="U44" s="77" t="s">
        <v>0</v>
      </c>
      <c r="V44" s="77">
        <v>1</v>
      </c>
      <c r="W44" s="77">
        <v>3</v>
      </c>
      <c r="X44" s="77" t="s">
        <v>17</v>
      </c>
      <c r="Y44" s="77">
        <v>1.5</v>
      </c>
      <c r="Z44" s="76" t="e">
        <f ca="1">INDEX(INDIRECT("'"&amp;$U44&amp;"'!$D$3:$G$1000"),MATCH($W44,INDIRECT("'"&amp;$U44&amp;"'!$B$3:$B$1000"),0)+MATCH($Y44,INDIRECT("'"&amp;$U44&amp;"'!$C$3:$C$1000"),0)-1,COLUMN(#REF!))</f>
        <v>#REF!</v>
      </c>
      <c r="AA44" s="76" t="e">
        <f ca="1">INDEX(INDIRECT("'"&amp;$U44&amp;"'!$D$3:$G$1000"),MATCH($W44,INDIRECT("'"&amp;$U44&amp;"'!$B$3:$B$1000"),0)+MATCH($Y44,INDIRECT("'"&amp;$U44&amp;"'!$C$3:$C$1000"),0)-1,COLUMN(#REF!))</f>
        <v>#REF!</v>
      </c>
      <c r="AB44" s="76" t="e">
        <f ca="1">INDEX(INDIRECT("'"&amp;$U44&amp;"'!$D$3:$G$1000"),MATCH($W44,INDIRECT("'"&amp;$U44&amp;"'!$B$3:$B$1000"),0)+MATCH($Y44,INDIRECT("'"&amp;$U44&amp;"'!$C$3:$C$1000"),0)-1,COLUMN(#REF!))</f>
        <v>#REF!</v>
      </c>
      <c r="AC44" s="76" t="e">
        <f ca="1">INDEX(INDIRECT("'"&amp;$U44&amp;"'!$D$3:$G$1000"),MATCH($W44,INDIRECT("'"&amp;$U44&amp;"'!$B$3:$B$1000"),0)+MATCH($Y44,INDIRECT("'"&amp;$U44&amp;"'!$C$3:$C$1000"),0)-1,COLUMN(#REF!))</f>
        <v>#REF!</v>
      </c>
      <c r="AD44" s="97">
        <v>35</v>
      </c>
      <c r="AE44" s="77">
        <f t="shared" si="52"/>
        <v>41</v>
      </c>
      <c r="AF44" s="77">
        <f t="shared" si="53"/>
        <v>45</v>
      </c>
      <c r="AG44" s="78">
        <f t="shared" si="48"/>
        <v>0.27845833333333331</v>
      </c>
      <c r="AH44" s="76">
        <v>6</v>
      </c>
      <c r="AI44" s="76"/>
      <c r="AJ44" s="79" t="str">
        <f t="shared" si="49"/>
        <v>ДА</v>
      </c>
      <c r="AK44" s="76"/>
      <c r="AL44" s="76"/>
      <c r="AM44" s="76" t="e">
        <f>INDEX('Проверка по длине кабеля'!A$7:AF$22,MATCH(AH44,'Проверка по длине кабеля'!A$7:A$22,),MATCH(AI44,'Проверка по длине кабеля'!$A$4:$AF$4,)+MATCH(Y44,'Проверка по длине кабеля'!B$6:J$6,))</f>
        <v>#N/A</v>
      </c>
      <c r="AN44" s="80" t="e">
        <f t="shared" si="50"/>
        <v>#N/A</v>
      </c>
    </row>
    <row r="45" spans="1:40" ht="11.25" customHeight="1" outlineLevel="3" x14ac:dyDescent="0.25">
      <c r="A45" s="129"/>
      <c r="B45" s="129"/>
      <c r="C45" s="144"/>
      <c r="D45" s="143"/>
      <c r="E45" s="142"/>
      <c r="F45" s="141"/>
      <c r="G45" s="76" t="s">
        <v>92</v>
      </c>
      <c r="H45" s="77" t="s">
        <v>93</v>
      </c>
      <c r="I45" s="76" t="s">
        <v>16</v>
      </c>
      <c r="J45" s="77" t="s">
        <v>16</v>
      </c>
      <c r="K45" s="107">
        <v>1.74</v>
      </c>
      <c r="L45" s="107">
        <v>1</v>
      </c>
      <c r="M45" s="107">
        <f t="shared" si="46"/>
        <v>1.74</v>
      </c>
      <c r="N45" s="91" t="s">
        <v>36</v>
      </c>
      <c r="O45" s="107">
        <v>0.65</v>
      </c>
      <c r="P45" s="107">
        <f t="shared" si="42"/>
        <v>4.0671638396354206</v>
      </c>
      <c r="Q45" s="108">
        <f>K45*O45</f>
        <v>1.131</v>
      </c>
      <c r="R45" s="76" t="s">
        <v>23</v>
      </c>
      <c r="S45" s="85"/>
      <c r="T45" s="85"/>
      <c r="U45" s="77" t="s">
        <v>0</v>
      </c>
      <c r="V45" s="77">
        <v>1</v>
      </c>
      <c r="W45" s="77">
        <v>5</v>
      </c>
      <c r="X45" s="77" t="s">
        <v>17</v>
      </c>
      <c r="Y45" s="77">
        <v>1.5</v>
      </c>
      <c r="Z45" s="76" t="e">
        <f ca="1">INDEX(INDIRECT("'"&amp;$U45&amp;"'!$D$3:$G$1000"),MATCH($W45,INDIRECT("'"&amp;$U45&amp;"'!$B$3:$B$1000"),0)+MATCH($Y45,INDIRECT("'"&amp;$U45&amp;"'!$C$3:$C$1000"),0)-1,COLUMN(#REF!))</f>
        <v>#REF!</v>
      </c>
      <c r="AA45" s="76" t="e">
        <f ca="1">INDEX(INDIRECT("'"&amp;$U45&amp;"'!$D$3:$G$1000"),MATCH($W45,INDIRECT("'"&amp;$U45&amp;"'!$B$3:$B$1000"),0)+MATCH($Y45,INDIRECT("'"&amp;$U45&amp;"'!$C$3:$C$1000"),0)-1,COLUMN(#REF!))</f>
        <v>#REF!</v>
      </c>
      <c r="AB45" s="76">
        <f ca="1">INDEX(INDIRECT("'"&amp;$U45&amp;"'!$D$3:$G$1000"),MATCH($W45,INDIRECT("'"&amp;$U45&amp;"'!$B$3:$B$1000"),0)+MATCH($Y45,INDIRECT("'"&amp;$U45&amp;"'!$C$3:$C$1000"),0)-1,COLUMN(D30))</f>
        <v>188</v>
      </c>
      <c r="AC45" s="76" t="e">
        <f ca="1">INDEX(INDIRECT("'"&amp;$U45&amp;"'!$D$3:$G$1000"),MATCH($W45,INDIRECT("'"&amp;$U45&amp;"'!$B$3:$B$1000"),0)+MATCH($Y45,INDIRECT("'"&amp;$U45&amp;"'!$C$3:$C$1000"),0)-1,COLUMN(#REF!))</f>
        <v>#REF!</v>
      </c>
      <c r="AD45" s="97">
        <v>35</v>
      </c>
      <c r="AE45" s="77">
        <f t="shared" si="52"/>
        <v>41</v>
      </c>
      <c r="AF45" s="77">
        <f t="shared" si="53"/>
        <v>45</v>
      </c>
      <c r="AG45" s="78">
        <f t="shared" si="48"/>
        <v>0.66055555555555556</v>
      </c>
      <c r="AH45" s="76">
        <v>10</v>
      </c>
      <c r="AI45" s="76"/>
      <c r="AJ45" s="79" t="str">
        <f t="shared" si="49"/>
        <v>ДА</v>
      </c>
      <c r="AK45" s="76"/>
      <c r="AL45" s="76"/>
      <c r="AM45" s="76" t="e">
        <f>INDEX('Проверка по длине кабеля'!A$7:AF$22,MATCH(AH45,'Проверка по длине кабеля'!A$7:A$22,),MATCH(AI45,'Проверка по длине кабеля'!$A$4:$AF$4,)+MATCH(Y45,'Проверка по длине кабеля'!B$6:J$6,))</f>
        <v>#N/A</v>
      </c>
      <c r="AN45" s="80" t="e">
        <f t="shared" si="50"/>
        <v>#N/A</v>
      </c>
    </row>
    <row r="46" spans="1:40" ht="11.25" customHeight="1" outlineLevel="3" x14ac:dyDescent="0.25">
      <c r="A46" s="129"/>
      <c r="B46" s="129"/>
      <c r="C46" s="144"/>
      <c r="D46" s="143"/>
      <c r="E46" s="142"/>
      <c r="F46" s="141"/>
      <c r="G46" s="76" t="s">
        <v>16</v>
      </c>
      <c r="H46" s="77" t="s">
        <v>71</v>
      </c>
      <c r="I46" s="76" t="s">
        <v>16</v>
      </c>
      <c r="J46" s="77" t="s">
        <v>16</v>
      </c>
      <c r="K46" s="107"/>
      <c r="L46" s="107"/>
      <c r="M46" s="107">
        <f t="shared" si="46"/>
        <v>0</v>
      </c>
      <c r="N46" s="91"/>
      <c r="O46" s="107"/>
      <c r="P46" s="107" t="e">
        <f t="shared" si="42"/>
        <v>#DIV/0!</v>
      </c>
      <c r="Q46" s="108">
        <f>K46*O46</f>
        <v>0</v>
      </c>
      <c r="R46" s="76"/>
      <c r="S46" s="85"/>
      <c r="T46" s="85"/>
      <c r="U46" s="77"/>
      <c r="V46" s="77"/>
      <c r="W46" s="77"/>
      <c r="X46" s="77" t="s">
        <v>17</v>
      </c>
      <c r="Y46" s="77"/>
      <c r="Z46" s="76" t="e">
        <f ca="1">INDEX(INDIRECT("'"&amp;$U46&amp;"'!$D$3:$G$1000"),MATCH($W46,INDIRECT("'"&amp;$U46&amp;"'!$B$3:$B$1000"),0)+MATCH($Y46,INDIRECT("'"&amp;$U46&amp;"'!$C$3:$C$1000"),0)-1,COLUMN(#REF!))</f>
        <v>#REF!</v>
      </c>
      <c r="AA46" s="76" t="e">
        <f ca="1">INDEX(INDIRECT("'"&amp;$U46&amp;"'!$D$3:$G$1000"),MATCH($W46,INDIRECT("'"&amp;$U46&amp;"'!$B$3:$B$1000"),0)+MATCH($Y46,INDIRECT("'"&amp;$U46&amp;"'!$C$3:$C$1000"),0)-1,COLUMN(#REF!))</f>
        <v>#REF!</v>
      </c>
      <c r="AB46" s="76" t="e">
        <f ca="1">INDEX(INDIRECT("'"&amp;$U46&amp;"'!$D$3:$G$1000"),MATCH($W46,INDIRECT("'"&amp;$U46&amp;"'!$B$3:$B$1000"),0)+MATCH($Y46,INDIRECT("'"&amp;$U46&amp;"'!$C$3:$C$1000"),0)-1,COLUMN(D31))</f>
        <v>#REF!</v>
      </c>
      <c r="AC46" s="76" t="e">
        <f ca="1">INDEX(INDIRECT("'"&amp;$U46&amp;"'!$D$3:$G$1000"),MATCH($W46,INDIRECT("'"&amp;$U46&amp;"'!$B$3:$B$1000"),0)+MATCH($Y46,INDIRECT("'"&amp;$U46&amp;"'!$C$3:$C$1000"),0)-1,COLUMN(#REF!))</f>
        <v>#REF!</v>
      </c>
      <c r="AD46" s="97"/>
      <c r="AE46" s="77">
        <f t="shared" si="52"/>
        <v>0</v>
      </c>
      <c r="AF46" s="77">
        <f t="shared" si="53"/>
        <v>0</v>
      </c>
      <c r="AG46" s="78" t="str">
        <f t="shared" si="48"/>
        <v>-</v>
      </c>
      <c r="AH46" s="76">
        <v>10</v>
      </c>
      <c r="AI46" s="76"/>
      <c r="AJ46" s="79" t="e">
        <f t="shared" si="49"/>
        <v>#DIV/0!</v>
      </c>
      <c r="AK46" s="76"/>
      <c r="AL46" s="76"/>
      <c r="AM46" s="76" t="e">
        <f>INDEX('Проверка по длине кабеля'!A$7:AF$22,MATCH(AH46,'Проверка по длине кабеля'!A$7:A$22,),MATCH(AI46,'Проверка по длине кабеля'!$A$4:$AF$4,)+MATCH(Y46,'Проверка по длине кабеля'!B$6:J$6,))</f>
        <v>#N/A</v>
      </c>
      <c r="AN46" s="80" t="e">
        <f t="shared" si="50"/>
        <v>#N/A</v>
      </c>
    </row>
    <row r="47" spans="1:40" ht="11.25" customHeight="1" outlineLevel="2" x14ac:dyDescent="0.25">
      <c r="A47" s="129"/>
      <c r="B47" s="129"/>
      <c r="C47" s="144"/>
      <c r="D47" s="143"/>
      <c r="E47" s="142"/>
      <c r="F47" s="141"/>
      <c r="G47" s="66" t="s">
        <v>16</v>
      </c>
      <c r="H47" s="67" t="s">
        <v>16</v>
      </c>
      <c r="I47" s="66" t="s">
        <v>16</v>
      </c>
      <c r="J47" s="67" t="s">
        <v>16</v>
      </c>
      <c r="K47" s="103">
        <f>SUM(K42:K46)</f>
        <v>2.4460000000000002</v>
      </c>
      <c r="L47" s="103">
        <v>1</v>
      </c>
      <c r="M47" s="103">
        <f t="shared" si="46"/>
        <v>2.4460000000000002</v>
      </c>
      <c r="N47" s="89" t="s">
        <v>36</v>
      </c>
      <c r="O47" s="103">
        <f>Q47/K47</f>
        <v>0.65</v>
      </c>
      <c r="P47" s="103">
        <f t="shared" si="42"/>
        <v>5.7174038803150795</v>
      </c>
      <c r="Q47" s="104">
        <f>SUM(Q42:Q46)</f>
        <v>1.5899000000000001</v>
      </c>
      <c r="R47" s="66" t="s">
        <v>23</v>
      </c>
      <c r="S47" s="83"/>
      <c r="T47" s="83"/>
      <c r="U47" s="67" t="s">
        <v>0</v>
      </c>
      <c r="V47" s="67">
        <v>1</v>
      </c>
      <c r="W47" s="67">
        <v>5</v>
      </c>
      <c r="X47" s="67" t="s">
        <v>17</v>
      </c>
      <c r="Y47" s="67">
        <v>2.5</v>
      </c>
      <c r="Z47" s="66" t="e">
        <f ca="1">INDEX(INDIRECT("'"&amp;$U47&amp;"'!$D$3:$G$1000"),MATCH($W47,INDIRECT("'"&amp;$U47&amp;"'!$B$3:$B$1000"),0)+MATCH($Y47,INDIRECT("'"&amp;$U47&amp;"'!$C$3:$C$1000"),0)-1,COLUMN(#REF!))</f>
        <v>#REF!</v>
      </c>
      <c r="AA47" s="66" t="e">
        <f ca="1">INDEX(INDIRECT("'"&amp;$U47&amp;"'!$D$3:$G$1000"),MATCH($W47,INDIRECT("'"&amp;$U47&amp;"'!$B$3:$B$1000"),0)+MATCH($Y47,INDIRECT("'"&amp;$U47&amp;"'!$C$3:$C$1000"),0)-1,COLUMN(#REF!))</f>
        <v>#REF!</v>
      </c>
      <c r="AB47" s="66" t="e">
        <f ca="1">INDEX(INDIRECT("'"&amp;$U47&amp;"'!$D$3:$G$1000"),MATCH($W47,INDIRECT("'"&amp;$U47&amp;"'!$B$3:$B$1000"),0)+MATCH($Y47,INDIRECT("'"&amp;$U47&amp;"'!$C$3:$C$1000"),0)-1,COLUMN(#REF!))</f>
        <v>#REF!</v>
      </c>
      <c r="AC47" s="66" t="e">
        <f ca="1">INDEX(INDIRECT("'"&amp;$U47&amp;"'!$D$3:$G$1000"),MATCH($W47,INDIRECT("'"&amp;$U47&amp;"'!$B$3:$B$1000"),0)+MATCH($Y47,INDIRECT("'"&amp;$U47&amp;"'!$C$3:$C$1000"),0)-1,COLUMN(#REF!))</f>
        <v>#REF!</v>
      </c>
      <c r="AD47" s="95">
        <v>80</v>
      </c>
      <c r="AE47" s="67">
        <f t="shared" si="52"/>
        <v>92</v>
      </c>
      <c r="AF47" s="67">
        <f t="shared" si="53"/>
        <v>100</v>
      </c>
      <c r="AG47" s="68">
        <f t="shared" si="48"/>
        <v>1.2501777777777778</v>
      </c>
      <c r="AH47" s="66">
        <v>20</v>
      </c>
      <c r="AI47" s="66" t="s">
        <v>34</v>
      </c>
      <c r="AJ47" s="69" t="str">
        <f t="shared" si="49"/>
        <v>ДА</v>
      </c>
      <c r="AK47" s="66"/>
      <c r="AL47" s="66"/>
      <c r="AM47" s="66">
        <f>INDEX('Проверка по длине кабеля'!A$7:AF$22,MATCH(AH47,'Проверка по длине кабеля'!A$7:A$22,),MATCH(AI47,'Проверка по длине кабеля'!$A$4:$AF$4,)+MATCH(Y47,'Проверка по длине кабеля'!B$6:J$6,))</f>
        <v>50</v>
      </c>
      <c r="AN47" s="70" t="str">
        <f t="shared" si="50"/>
        <v>НЕТ</v>
      </c>
    </row>
    <row r="48" spans="1:40" ht="11.25" customHeight="1" outlineLevel="3" x14ac:dyDescent="0.25">
      <c r="A48" s="129"/>
      <c r="B48" s="129"/>
      <c r="C48" s="144"/>
      <c r="D48" s="143"/>
      <c r="E48" s="142" t="s">
        <v>84</v>
      </c>
      <c r="F48" s="141" t="s">
        <v>68</v>
      </c>
      <c r="G48" s="76" t="s">
        <v>100</v>
      </c>
      <c r="H48" s="77" t="s">
        <v>102</v>
      </c>
      <c r="I48" s="76" t="s">
        <v>16</v>
      </c>
      <c r="J48" s="77" t="s">
        <v>16</v>
      </c>
      <c r="K48" s="107">
        <v>3.35</v>
      </c>
      <c r="L48" s="107">
        <v>1</v>
      </c>
      <c r="M48" s="107">
        <f t="shared" si="46"/>
        <v>3.35</v>
      </c>
      <c r="N48" s="91" t="s">
        <v>36</v>
      </c>
      <c r="O48" s="107">
        <v>0.65</v>
      </c>
      <c r="P48" s="107">
        <f t="shared" si="42"/>
        <v>7.8304591165394593</v>
      </c>
      <c r="Q48" s="108">
        <f>K48*O48</f>
        <v>2.1775000000000002</v>
      </c>
      <c r="R48" s="76" t="s">
        <v>23</v>
      </c>
      <c r="S48" s="85"/>
      <c r="T48" s="85"/>
      <c r="U48" s="77" t="s">
        <v>0</v>
      </c>
      <c r="V48" s="77">
        <v>1</v>
      </c>
      <c r="W48" s="77">
        <v>5</v>
      </c>
      <c r="X48" s="77" t="s">
        <v>17</v>
      </c>
      <c r="Y48" s="77">
        <v>2.5</v>
      </c>
      <c r="Z48" s="76" t="e">
        <f ca="1">INDEX(INDIRECT("'"&amp;$U48&amp;"'!$D$3:$G$1000"),MATCH($W48,INDIRECT("'"&amp;$U48&amp;"'!$B$3:$B$1000"),0)+MATCH($Y48,INDIRECT("'"&amp;$U48&amp;"'!$C$3:$C$1000"),0)-1,COLUMN(#REF!))</f>
        <v>#REF!</v>
      </c>
      <c r="AA48" s="76" t="e">
        <f ca="1">INDEX(INDIRECT("'"&amp;$U48&amp;"'!$D$3:$G$1000"),MATCH($W48,INDIRECT("'"&amp;$U48&amp;"'!$B$3:$B$1000"),0)+MATCH($Y48,INDIRECT("'"&amp;$U48&amp;"'!$C$3:$C$1000"),0)-1,COLUMN(#REF!))</f>
        <v>#REF!</v>
      </c>
      <c r="AB48" s="76" t="e">
        <f ca="1">INDEX(INDIRECT("'"&amp;$U48&amp;"'!$D$3:$G$1000"),MATCH($W48,INDIRECT("'"&amp;$U48&amp;"'!$B$3:$B$1000"),0)+MATCH($Y48,INDIRECT("'"&amp;$U48&amp;"'!$C$3:$C$1000"),0)-1,COLUMN(#REF!))</f>
        <v>#REF!</v>
      </c>
      <c r="AC48" s="76" t="e">
        <f ca="1">INDEX(INDIRECT("'"&amp;$U48&amp;"'!$D$3:$G$1000"),MATCH($W48,INDIRECT("'"&amp;$U48&amp;"'!$B$3:$B$1000"),0)+MATCH($Y48,INDIRECT("'"&amp;$U48&amp;"'!$C$3:$C$1000"),0)-1,COLUMN(#REF!))</f>
        <v>#REF!</v>
      </c>
      <c r="AD48" s="97">
        <v>60</v>
      </c>
      <c r="AE48" s="77">
        <f t="shared" si="52"/>
        <v>69</v>
      </c>
      <c r="AF48" s="77">
        <f t="shared" si="53"/>
        <v>75</v>
      </c>
      <c r="AG48" s="78">
        <f t="shared" si="48"/>
        <v>1.2841666666666667</v>
      </c>
      <c r="AH48" s="76">
        <v>10</v>
      </c>
      <c r="AI48" s="76"/>
      <c r="AJ48" s="79" t="str">
        <f t="shared" si="49"/>
        <v>ДА</v>
      </c>
      <c r="AK48" s="76"/>
      <c r="AL48" s="76"/>
      <c r="AM48" s="76" t="e">
        <f>INDEX('Проверка по длине кабеля'!A$7:AF$22,MATCH(AH48,'Проверка по длине кабеля'!A$7:A$22,),MATCH(AI48,'Проверка по длине кабеля'!$A$4:$AF$4,)+MATCH(Y48,'Проверка по длине кабеля'!B$6:J$6,))</f>
        <v>#N/A</v>
      </c>
      <c r="AN48" s="80" t="e">
        <f t="shared" si="50"/>
        <v>#N/A</v>
      </c>
    </row>
    <row r="49" spans="1:40" ht="11.25" customHeight="1" outlineLevel="3" x14ac:dyDescent="0.25">
      <c r="A49" s="129"/>
      <c r="B49" s="129"/>
      <c r="C49" s="144"/>
      <c r="D49" s="143"/>
      <c r="E49" s="142"/>
      <c r="F49" s="141"/>
      <c r="G49" s="76" t="s">
        <v>101</v>
      </c>
      <c r="H49" s="77" t="s">
        <v>103</v>
      </c>
      <c r="I49" s="76" t="s">
        <v>16</v>
      </c>
      <c r="J49" s="77" t="s">
        <v>16</v>
      </c>
      <c r="K49" s="107">
        <v>0.93799999999999994</v>
      </c>
      <c r="L49" s="107">
        <v>1</v>
      </c>
      <c r="M49" s="107">
        <f t="shared" si="46"/>
        <v>0.93799999999999994</v>
      </c>
      <c r="N49" s="91" t="s">
        <v>36</v>
      </c>
      <c r="O49" s="107">
        <v>0.65</v>
      </c>
      <c r="P49" s="107">
        <f t="shared" si="42"/>
        <v>2.1925285526310483</v>
      </c>
      <c r="Q49" s="108">
        <f>K49*O49</f>
        <v>0.60970000000000002</v>
      </c>
      <c r="R49" s="76" t="s">
        <v>23</v>
      </c>
      <c r="S49" s="85"/>
      <c r="T49" s="85"/>
      <c r="U49" s="77" t="s">
        <v>0</v>
      </c>
      <c r="V49" s="77">
        <v>1</v>
      </c>
      <c r="W49" s="77">
        <v>5</v>
      </c>
      <c r="X49" s="77" t="s">
        <v>17</v>
      </c>
      <c r="Y49" s="77">
        <v>1.5</v>
      </c>
      <c r="Z49" s="76" t="e">
        <f ca="1">INDEX(INDIRECT("'"&amp;$U49&amp;"'!$D$3:$G$1000"),MATCH($W49,INDIRECT("'"&amp;$U49&amp;"'!$B$3:$B$1000"),0)+MATCH($Y49,INDIRECT("'"&amp;$U49&amp;"'!$C$3:$C$1000"),0)-1,COLUMN(#REF!))</f>
        <v>#REF!</v>
      </c>
      <c r="AA49" s="76" t="e">
        <f ca="1">INDEX(INDIRECT("'"&amp;$U49&amp;"'!$D$3:$G$1000"),MATCH($W49,INDIRECT("'"&amp;$U49&amp;"'!$B$3:$B$1000"),0)+MATCH($Y49,INDIRECT("'"&amp;$U49&amp;"'!$C$3:$C$1000"),0)-1,COLUMN(#REF!))</f>
        <v>#REF!</v>
      </c>
      <c r="AB49" s="76" t="e">
        <f ca="1">INDEX(INDIRECT("'"&amp;$U49&amp;"'!$D$3:$G$1000"),MATCH($W49,INDIRECT("'"&amp;$U49&amp;"'!$B$3:$B$1000"),0)+MATCH($Y49,INDIRECT("'"&amp;$U49&amp;"'!$C$3:$C$1000"),0)-1,COLUMN(#REF!))</f>
        <v>#REF!</v>
      </c>
      <c r="AC49" s="76" t="e">
        <f ca="1">INDEX(INDIRECT("'"&amp;$U49&amp;"'!$D$3:$G$1000"),MATCH($W49,INDIRECT("'"&amp;$U49&amp;"'!$B$3:$B$1000"),0)+MATCH($Y49,INDIRECT("'"&amp;$U49&amp;"'!$C$3:$C$1000"),0)-1,COLUMN(#REF!))</f>
        <v>#REF!</v>
      </c>
      <c r="AD49" s="97">
        <v>60</v>
      </c>
      <c r="AE49" s="77">
        <f t="shared" si="52"/>
        <v>69</v>
      </c>
      <c r="AF49" s="77">
        <f t="shared" si="53"/>
        <v>75</v>
      </c>
      <c r="AG49" s="78">
        <f t="shared" si="48"/>
        <v>0.59927777777777769</v>
      </c>
      <c r="AH49" s="76">
        <v>10</v>
      </c>
      <c r="AI49" s="76"/>
      <c r="AJ49" s="79" t="str">
        <f t="shared" si="49"/>
        <v>ДА</v>
      </c>
      <c r="AK49" s="76"/>
      <c r="AL49" s="76"/>
      <c r="AM49" s="76" t="e">
        <f>INDEX('Проверка по длине кабеля'!A$7:AF$22,MATCH(AH49,'Проверка по длине кабеля'!A$7:A$22,),MATCH(AI49,'Проверка по длине кабеля'!$A$4:$AF$4,)+MATCH(Y49,'Проверка по длине кабеля'!B$6:J$6,))</f>
        <v>#N/A</v>
      </c>
      <c r="AN49" s="80" t="e">
        <f t="shared" si="50"/>
        <v>#N/A</v>
      </c>
    </row>
    <row r="50" spans="1:40" ht="11.25" customHeight="1" outlineLevel="3" x14ac:dyDescent="0.25">
      <c r="A50" s="129"/>
      <c r="B50" s="129"/>
      <c r="C50" s="144"/>
      <c r="D50" s="143"/>
      <c r="E50" s="142"/>
      <c r="F50" s="141"/>
      <c r="G50" s="76" t="s">
        <v>16</v>
      </c>
      <c r="H50" s="77" t="s">
        <v>71</v>
      </c>
      <c r="I50" s="76" t="s">
        <v>16</v>
      </c>
      <c r="J50" s="77" t="s">
        <v>16</v>
      </c>
      <c r="K50" s="107"/>
      <c r="L50" s="107"/>
      <c r="M50" s="107">
        <f t="shared" si="46"/>
        <v>0</v>
      </c>
      <c r="N50" s="91"/>
      <c r="O50" s="107"/>
      <c r="P50" s="107" t="e">
        <f t="shared" si="42"/>
        <v>#DIV/0!</v>
      </c>
      <c r="Q50" s="108">
        <f>K50*O50</f>
        <v>0</v>
      </c>
      <c r="R50" s="76"/>
      <c r="S50" s="85"/>
      <c r="T50" s="85"/>
      <c r="U50" s="77"/>
      <c r="V50" s="77"/>
      <c r="W50" s="77"/>
      <c r="X50" s="77" t="s">
        <v>17</v>
      </c>
      <c r="Y50" s="77"/>
      <c r="Z50" s="76" t="e">
        <f ca="1">INDEX(INDIRECT("'"&amp;$U50&amp;"'!$D$3:$G$1000"),MATCH($W50,INDIRECT("'"&amp;$U50&amp;"'!$B$3:$B$1000"),0)+MATCH($Y50,INDIRECT("'"&amp;$U50&amp;"'!$C$3:$C$1000"),0)-1,COLUMN(#REF!))</f>
        <v>#REF!</v>
      </c>
      <c r="AA50" s="76" t="e">
        <f ca="1">INDEX(INDIRECT("'"&amp;$U50&amp;"'!$D$3:$G$1000"),MATCH($W50,INDIRECT("'"&amp;$U50&amp;"'!$B$3:$B$1000"),0)+MATCH($Y50,INDIRECT("'"&amp;$U50&amp;"'!$C$3:$C$1000"),0)-1,COLUMN(#REF!))</f>
        <v>#REF!</v>
      </c>
      <c r="AB50" s="76" t="e">
        <f ca="1">INDEX(INDIRECT("'"&amp;$U50&amp;"'!$D$3:$G$1000"),MATCH($W50,INDIRECT("'"&amp;$U50&amp;"'!$B$3:$B$1000"),0)+MATCH($Y50,INDIRECT("'"&amp;$U50&amp;"'!$C$3:$C$1000"),0)-1,COLUMN(#REF!))</f>
        <v>#REF!</v>
      </c>
      <c r="AC50" s="76" t="e">
        <f ca="1">INDEX(INDIRECT("'"&amp;$U50&amp;"'!$D$3:$G$1000"),MATCH($W50,INDIRECT("'"&amp;$U50&amp;"'!$B$3:$B$1000"),0)+MATCH($Y50,INDIRECT("'"&amp;$U50&amp;"'!$C$3:$C$1000"),0)-1,COLUMN(#REF!))</f>
        <v>#REF!</v>
      </c>
      <c r="AD50" s="97"/>
      <c r="AE50" s="77">
        <f t="shared" si="52"/>
        <v>0</v>
      </c>
      <c r="AF50" s="77">
        <f t="shared" si="53"/>
        <v>0</v>
      </c>
      <c r="AG50" s="78" t="str">
        <f t="shared" si="48"/>
        <v>-</v>
      </c>
      <c r="AH50" s="76"/>
      <c r="AI50" s="76"/>
      <c r="AJ50" s="79" t="e">
        <f t="shared" si="49"/>
        <v>#DIV/0!</v>
      </c>
      <c r="AK50" s="76"/>
      <c r="AL50" s="76"/>
      <c r="AM50" s="76" t="e">
        <f>INDEX('Проверка по длине кабеля'!A$7:AF$22,MATCH(AH50,'Проверка по длине кабеля'!A$7:A$22,),MATCH(AI50,'Проверка по длине кабеля'!$A$4:$AF$4,)+MATCH(Y50,'Проверка по длине кабеля'!B$6:J$6,))</f>
        <v>#N/A</v>
      </c>
      <c r="AN50" s="80" t="e">
        <f t="shared" si="50"/>
        <v>#N/A</v>
      </c>
    </row>
    <row r="51" spans="1:40" ht="11.25" customHeight="1" outlineLevel="2" x14ac:dyDescent="0.25">
      <c r="A51" s="129"/>
      <c r="B51" s="129"/>
      <c r="C51" s="144"/>
      <c r="D51" s="143"/>
      <c r="E51" s="142"/>
      <c r="F51" s="141"/>
      <c r="G51" s="66" t="s">
        <v>16</v>
      </c>
      <c r="H51" s="67" t="s">
        <v>16</v>
      </c>
      <c r="I51" s="66" t="s">
        <v>16</v>
      </c>
      <c r="J51" s="67" t="s">
        <v>16</v>
      </c>
      <c r="K51" s="103">
        <f>SUM(K48:K50)</f>
        <v>4.2880000000000003</v>
      </c>
      <c r="L51" s="103">
        <v>1</v>
      </c>
      <c r="M51" s="103">
        <f t="shared" si="46"/>
        <v>4.2880000000000003</v>
      </c>
      <c r="N51" s="89" t="s">
        <v>36</v>
      </c>
      <c r="O51" s="103">
        <f>Q51/K51</f>
        <v>0.65</v>
      </c>
      <c r="P51" s="103">
        <f t="shared" si="42"/>
        <v>10.022987669170508</v>
      </c>
      <c r="Q51" s="104">
        <f>SUM(Q48:Q50)</f>
        <v>2.7872000000000003</v>
      </c>
      <c r="R51" s="66" t="s">
        <v>23</v>
      </c>
      <c r="S51" s="83"/>
      <c r="T51" s="83"/>
      <c r="U51" s="67" t="s">
        <v>0</v>
      </c>
      <c r="V51" s="67">
        <v>1</v>
      </c>
      <c r="W51" s="67">
        <v>5</v>
      </c>
      <c r="X51" s="67" t="s">
        <v>17</v>
      </c>
      <c r="Y51" s="67">
        <v>4</v>
      </c>
      <c r="Z51" s="66" t="e">
        <f ca="1">INDEX(INDIRECT("'"&amp;$U51&amp;"'!$D$3:$G$1000"),MATCH($W51,INDIRECT("'"&amp;$U51&amp;"'!$B$3:$B$1000"),0)+MATCH($Y51,INDIRECT("'"&amp;$U51&amp;"'!$C$3:$C$1000"),0)-1,COLUMN(#REF!))</f>
        <v>#REF!</v>
      </c>
      <c r="AA51" s="66" t="e">
        <f ca="1">INDEX(INDIRECT("'"&amp;$U51&amp;"'!$D$3:$G$1000"),MATCH($W51,INDIRECT("'"&amp;$U51&amp;"'!$B$3:$B$1000"),0)+MATCH($Y51,INDIRECT("'"&amp;$U51&amp;"'!$C$3:$C$1000"),0)-1,COLUMN(#REF!))</f>
        <v>#REF!</v>
      </c>
      <c r="AB51" s="66" t="e">
        <f ca="1">INDEX(INDIRECT("'"&amp;$U51&amp;"'!$D$3:$G$1000"),MATCH($W51,INDIRECT("'"&amp;$U51&amp;"'!$B$3:$B$1000"),0)+MATCH($Y51,INDIRECT("'"&amp;$U51&amp;"'!$C$3:$C$1000"),0)-1,COLUMN(#REF!))</f>
        <v>#REF!</v>
      </c>
      <c r="AC51" s="66" t="e">
        <f ca="1">INDEX(INDIRECT("'"&amp;$U51&amp;"'!$D$3:$G$1000"),MATCH($W51,INDIRECT("'"&amp;$U51&amp;"'!$B$3:$B$1000"),0)+MATCH($Y51,INDIRECT("'"&amp;$U51&amp;"'!$C$3:$C$1000"),0)-1,COLUMN(#REF!))</f>
        <v>#REF!</v>
      </c>
      <c r="AD51" s="95">
        <v>75</v>
      </c>
      <c r="AE51" s="67">
        <f t="shared" si="52"/>
        <v>87</v>
      </c>
      <c r="AF51" s="67">
        <f t="shared" si="53"/>
        <v>94</v>
      </c>
      <c r="AG51" s="68">
        <f t="shared" si="48"/>
        <v>1.2953333333333334</v>
      </c>
      <c r="AH51" s="66">
        <v>25</v>
      </c>
      <c r="AI51" s="66" t="s">
        <v>34</v>
      </c>
      <c r="AJ51" s="69" t="str">
        <f t="shared" si="49"/>
        <v>ДА</v>
      </c>
      <c r="AK51" s="66"/>
      <c r="AL51" s="66"/>
      <c r="AM51" s="66">
        <f>INDEX('Проверка по длине кабеля'!A$7:AF$22,MATCH(AH51,'Проверка по длине кабеля'!A$7:A$22,),MATCH(AI51,'Проверка по длине кабеля'!$A$4:$AF$4,)+MATCH(Y51,'Проверка по длине кабеля'!B$6:J$6,))</f>
        <v>64</v>
      </c>
      <c r="AN51" s="70" t="str">
        <f t="shared" si="50"/>
        <v>НЕТ</v>
      </c>
    </row>
    <row r="52" spans="1:40" ht="11.25" customHeight="1" outlineLevel="3" x14ac:dyDescent="0.25">
      <c r="A52" s="129"/>
      <c r="B52" s="129"/>
      <c r="C52" s="144"/>
      <c r="D52" s="143"/>
      <c r="E52" s="142" t="s">
        <v>104</v>
      </c>
      <c r="F52" s="141" t="s">
        <v>69</v>
      </c>
      <c r="G52" s="76" t="s">
        <v>105</v>
      </c>
      <c r="H52" s="77" t="s">
        <v>106</v>
      </c>
      <c r="I52" s="76" t="s">
        <v>16</v>
      </c>
      <c r="J52" s="77" t="s">
        <v>16</v>
      </c>
      <c r="K52" s="107">
        <v>3.35</v>
      </c>
      <c r="L52" s="107">
        <v>1</v>
      </c>
      <c r="M52" s="107">
        <f t="shared" si="46"/>
        <v>3.35</v>
      </c>
      <c r="N52" s="91" t="s">
        <v>36</v>
      </c>
      <c r="O52" s="107">
        <v>0.65</v>
      </c>
      <c r="P52" s="107">
        <f t="shared" si="42"/>
        <v>7.8304591165394593</v>
      </c>
      <c r="Q52" s="108">
        <f>K52*O52</f>
        <v>2.1775000000000002</v>
      </c>
      <c r="R52" s="76" t="s">
        <v>23</v>
      </c>
      <c r="S52" s="85"/>
      <c r="T52" s="85"/>
      <c r="U52" s="77" t="s">
        <v>0</v>
      </c>
      <c r="V52" s="77">
        <v>1</v>
      </c>
      <c r="W52" s="77">
        <v>5</v>
      </c>
      <c r="X52" s="77" t="s">
        <v>17</v>
      </c>
      <c r="Y52" s="77">
        <v>1.5</v>
      </c>
      <c r="Z52" s="76" t="e">
        <f ca="1">INDEX(INDIRECT("'"&amp;$U52&amp;"'!$D$3:$G$1000"),MATCH($W52,INDIRECT("'"&amp;$U52&amp;"'!$B$3:$B$1000"),0)+MATCH($Y52,INDIRECT("'"&amp;$U52&amp;"'!$C$3:$C$1000"),0)-1,COLUMN(#REF!))</f>
        <v>#REF!</v>
      </c>
      <c r="AA52" s="76" t="e">
        <f ca="1">INDEX(INDIRECT("'"&amp;$U52&amp;"'!$D$3:$G$1000"),MATCH($W52,INDIRECT("'"&amp;$U52&amp;"'!$B$3:$B$1000"),0)+MATCH($Y52,INDIRECT("'"&amp;$U52&amp;"'!$C$3:$C$1000"),0)-1,COLUMN(#REF!))</f>
        <v>#REF!</v>
      </c>
      <c r="AB52" s="76" t="e">
        <f ca="1">INDEX(INDIRECT("'"&amp;$U52&amp;"'!$D$3:$G$1000"),MATCH($W52,INDIRECT("'"&amp;$U52&amp;"'!$B$3:$B$1000"),0)+MATCH($Y52,INDIRECT("'"&amp;$U52&amp;"'!$C$3:$C$1000"),0)-1,COLUMN(#REF!))</f>
        <v>#REF!</v>
      </c>
      <c r="AC52" s="76" t="e">
        <f ca="1">INDEX(INDIRECT("'"&amp;$U52&amp;"'!$D$3:$G$1000"),MATCH($W52,INDIRECT("'"&amp;$U52&amp;"'!$B$3:$B$1000"),0)+MATCH($Y52,INDIRECT("'"&amp;$U52&amp;"'!$C$3:$C$1000"),0)-1,COLUMN(#REF!))</f>
        <v>#REF!</v>
      </c>
      <c r="AD52" s="97">
        <v>25</v>
      </c>
      <c r="AE52" s="77">
        <f t="shared" si="52"/>
        <v>29</v>
      </c>
      <c r="AF52" s="77">
        <f t="shared" si="53"/>
        <v>32</v>
      </c>
      <c r="AG52" s="78">
        <f t="shared" si="48"/>
        <v>0.89953703703703713</v>
      </c>
      <c r="AH52" s="76">
        <v>10</v>
      </c>
      <c r="AI52" s="76"/>
      <c r="AJ52" s="79" t="str">
        <f t="shared" si="49"/>
        <v>ДА</v>
      </c>
      <c r="AK52" s="76"/>
      <c r="AL52" s="76"/>
      <c r="AM52" s="76" t="e">
        <f>INDEX('Проверка по длине кабеля'!A$7:AF$22,MATCH(AH52,'Проверка по длине кабеля'!A$7:A$22,),MATCH(AI52,'Проверка по длине кабеля'!$A$4:$AF$4,)+MATCH(Y52,'Проверка по длине кабеля'!B$6:J$6,))</f>
        <v>#N/A</v>
      </c>
      <c r="AN52" s="80" t="e">
        <f t="shared" si="50"/>
        <v>#N/A</v>
      </c>
    </row>
    <row r="53" spans="1:40" ht="11.25" customHeight="1" outlineLevel="3" x14ac:dyDescent="0.25">
      <c r="A53" s="129"/>
      <c r="B53" s="129"/>
      <c r="C53" s="144"/>
      <c r="D53" s="143"/>
      <c r="E53" s="142"/>
      <c r="F53" s="141"/>
      <c r="G53" s="76" t="s">
        <v>107</v>
      </c>
      <c r="H53" s="77" t="s">
        <v>110</v>
      </c>
      <c r="I53" s="76" t="s">
        <v>16</v>
      </c>
      <c r="J53" s="77" t="s">
        <v>16</v>
      </c>
      <c r="K53" s="107">
        <v>0.105</v>
      </c>
      <c r="L53" s="107">
        <v>1</v>
      </c>
      <c r="M53" s="107">
        <f t="shared" si="46"/>
        <v>0.105</v>
      </c>
      <c r="N53" s="91" t="s">
        <v>60</v>
      </c>
      <c r="O53" s="107">
        <v>0.65</v>
      </c>
      <c r="P53" s="107">
        <f t="shared" si="42"/>
        <v>0.73426573426573416</v>
      </c>
      <c r="Q53" s="108">
        <f>K53*O53</f>
        <v>6.8250000000000005E-2</v>
      </c>
      <c r="R53" s="76" t="s">
        <v>23</v>
      </c>
      <c r="S53" s="85"/>
      <c r="T53" s="85"/>
      <c r="U53" s="77" t="s">
        <v>0</v>
      </c>
      <c r="V53" s="77">
        <v>1</v>
      </c>
      <c r="W53" s="77">
        <v>3</v>
      </c>
      <c r="X53" s="77" t="s">
        <v>17</v>
      </c>
      <c r="Y53" s="77">
        <v>1.5</v>
      </c>
      <c r="Z53" s="76" t="e">
        <f ca="1">INDEX(INDIRECT("'"&amp;$U53&amp;"'!$D$3:$G$1000"),MATCH($W53,INDIRECT("'"&amp;$U53&amp;"'!$B$3:$B$1000"),0)+MATCH($Y53,INDIRECT("'"&amp;$U53&amp;"'!$C$3:$C$1000"),0)-1,COLUMN(#REF!))</f>
        <v>#REF!</v>
      </c>
      <c r="AA53" s="76" t="e">
        <f ca="1">INDEX(INDIRECT("'"&amp;$U53&amp;"'!$D$3:$G$1000"),MATCH($W53,INDIRECT("'"&amp;$U53&amp;"'!$B$3:$B$1000"),0)+MATCH($Y53,INDIRECT("'"&amp;$U53&amp;"'!$C$3:$C$1000"),0)-1,COLUMN(#REF!))</f>
        <v>#REF!</v>
      </c>
      <c r="AB53" s="76" t="e">
        <f ca="1">INDEX(INDIRECT("'"&amp;$U53&amp;"'!$D$3:$G$1000"),MATCH($W53,INDIRECT("'"&amp;$U53&amp;"'!$B$3:$B$1000"),0)+MATCH($Y53,INDIRECT("'"&amp;$U53&amp;"'!$C$3:$C$1000"),0)-1,COLUMN(#REF!))</f>
        <v>#REF!</v>
      </c>
      <c r="AC53" s="76" t="e">
        <f ca="1">INDEX(INDIRECT("'"&amp;$U53&amp;"'!$D$3:$G$1000"),MATCH($W53,INDIRECT("'"&amp;$U53&amp;"'!$B$3:$B$1000"),0)+MATCH($Y53,INDIRECT("'"&amp;$U53&amp;"'!$C$3:$C$1000"),0)-1,COLUMN(#REF!))</f>
        <v>#REF!</v>
      </c>
      <c r="AD53" s="97">
        <v>30</v>
      </c>
      <c r="AE53" s="77">
        <f t="shared" si="52"/>
        <v>35</v>
      </c>
      <c r="AF53" s="77">
        <f t="shared" si="53"/>
        <v>38</v>
      </c>
      <c r="AG53" s="78">
        <f t="shared" si="48"/>
        <v>0.15312499999999998</v>
      </c>
      <c r="AH53" s="76">
        <v>6</v>
      </c>
      <c r="AI53" s="76"/>
      <c r="AJ53" s="79" t="str">
        <f t="shared" si="49"/>
        <v>ДА</v>
      </c>
      <c r="AK53" s="76"/>
      <c r="AL53" s="76"/>
      <c r="AM53" s="76" t="e">
        <f>INDEX('Проверка по длине кабеля'!A$7:AF$22,MATCH(AH53,'Проверка по длине кабеля'!A$7:A$22,),MATCH(AI53,'Проверка по длине кабеля'!$A$4:$AF$4,)+MATCH(Y53,'Проверка по длине кабеля'!B$6:J$6,))</f>
        <v>#N/A</v>
      </c>
      <c r="AN53" s="80" t="e">
        <f t="shared" si="50"/>
        <v>#N/A</v>
      </c>
    </row>
    <row r="54" spans="1:40" ht="11.25" customHeight="1" outlineLevel="3" x14ac:dyDescent="0.25">
      <c r="A54" s="129"/>
      <c r="B54" s="129"/>
      <c r="C54" s="144"/>
      <c r="D54" s="143"/>
      <c r="E54" s="142"/>
      <c r="F54" s="141"/>
      <c r="G54" s="76" t="s">
        <v>108</v>
      </c>
      <c r="H54" s="77" t="s">
        <v>111</v>
      </c>
      <c r="I54" s="76" t="s">
        <v>16</v>
      </c>
      <c r="J54" s="77" t="s">
        <v>16</v>
      </c>
      <c r="K54" s="107">
        <v>0.105</v>
      </c>
      <c r="L54" s="107">
        <v>1</v>
      </c>
      <c r="M54" s="107">
        <f t="shared" si="46"/>
        <v>0.105</v>
      </c>
      <c r="N54" s="91" t="s">
        <v>60</v>
      </c>
      <c r="O54" s="107">
        <v>0.65</v>
      </c>
      <c r="P54" s="107">
        <f t="shared" si="42"/>
        <v>0.73426573426573416</v>
      </c>
      <c r="Q54" s="108">
        <f>K54*O54</f>
        <v>6.8250000000000005E-2</v>
      </c>
      <c r="R54" s="76" t="s">
        <v>23</v>
      </c>
      <c r="S54" s="85"/>
      <c r="T54" s="85"/>
      <c r="U54" s="77" t="s">
        <v>0</v>
      </c>
      <c r="V54" s="77">
        <v>1</v>
      </c>
      <c r="W54" s="77">
        <v>3</v>
      </c>
      <c r="X54" s="77" t="s">
        <v>17</v>
      </c>
      <c r="Y54" s="77">
        <v>1.5</v>
      </c>
      <c r="Z54" s="76" t="e">
        <f ca="1">INDEX(INDIRECT("'"&amp;$U54&amp;"'!$D$3:$G$1000"),MATCH($W54,INDIRECT("'"&amp;$U54&amp;"'!$B$3:$B$1000"),0)+MATCH($Y54,INDIRECT("'"&amp;$U54&amp;"'!$C$3:$C$1000"),0)-1,COLUMN(#REF!))</f>
        <v>#REF!</v>
      </c>
      <c r="AA54" s="76" t="e">
        <f ca="1">INDEX(INDIRECT("'"&amp;$U54&amp;"'!$D$3:$G$1000"),MATCH($W54,INDIRECT("'"&amp;$U54&amp;"'!$B$3:$B$1000"),0)+MATCH($Y54,INDIRECT("'"&amp;$U54&amp;"'!$C$3:$C$1000"),0)-1,COLUMN(#REF!))</f>
        <v>#REF!</v>
      </c>
      <c r="AB54" s="76" t="e">
        <f ca="1">INDEX(INDIRECT("'"&amp;$U54&amp;"'!$D$3:$G$1000"),MATCH($W54,INDIRECT("'"&amp;$U54&amp;"'!$B$3:$B$1000"),0)+MATCH($Y54,INDIRECT("'"&amp;$U54&amp;"'!$C$3:$C$1000"),0)-1,COLUMN(#REF!))</f>
        <v>#REF!</v>
      </c>
      <c r="AC54" s="76" t="e">
        <f ca="1">INDEX(INDIRECT("'"&amp;$U54&amp;"'!$D$3:$G$1000"),MATCH($W54,INDIRECT("'"&amp;$U54&amp;"'!$B$3:$B$1000"),0)+MATCH($Y54,INDIRECT("'"&amp;$U54&amp;"'!$C$3:$C$1000"),0)-1,COLUMN(#REF!))</f>
        <v>#REF!</v>
      </c>
      <c r="AD54" s="97">
        <v>50</v>
      </c>
      <c r="AE54" s="77">
        <f t="shared" si="52"/>
        <v>58</v>
      </c>
      <c r="AF54" s="77">
        <f t="shared" si="53"/>
        <v>63</v>
      </c>
      <c r="AG54" s="78">
        <f t="shared" si="48"/>
        <v>0.25374999999999998</v>
      </c>
      <c r="AH54" s="76">
        <v>6</v>
      </c>
      <c r="AI54" s="76"/>
      <c r="AJ54" s="79" t="str">
        <f t="shared" si="49"/>
        <v>ДА</v>
      </c>
      <c r="AK54" s="76"/>
      <c r="AL54" s="76"/>
      <c r="AM54" s="76" t="e">
        <f>INDEX('Проверка по длине кабеля'!A$7:AF$22,MATCH(AH54,'Проверка по длине кабеля'!A$7:A$22,),MATCH(AI54,'Проверка по длине кабеля'!$A$4:$AF$4,)+MATCH(Y54,'Проверка по длине кабеля'!B$6:J$6,))</f>
        <v>#N/A</v>
      </c>
      <c r="AN54" s="80" t="e">
        <f t="shared" si="50"/>
        <v>#N/A</v>
      </c>
    </row>
    <row r="55" spans="1:40" ht="11.25" customHeight="1" outlineLevel="3" x14ac:dyDescent="0.25">
      <c r="A55" s="129"/>
      <c r="B55" s="129"/>
      <c r="C55" s="144"/>
      <c r="D55" s="143"/>
      <c r="E55" s="142"/>
      <c r="F55" s="141"/>
      <c r="G55" s="76" t="s">
        <v>109</v>
      </c>
      <c r="H55" s="77" t="s">
        <v>112</v>
      </c>
      <c r="I55" s="76" t="s">
        <v>16</v>
      </c>
      <c r="J55" s="77" t="s">
        <v>16</v>
      </c>
      <c r="K55" s="107">
        <v>0.16300000000000001</v>
      </c>
      <c r="L55" s="107">
        <v>1</v>
      </c>
      <c r="M55" s="107">
        <f t="shared" si="46"/>
        <v>0.16300000000000001</v>
      </c>
      <c r="N55" s="91" t="s">
        <v>60</v>
      </c>
      <c r="O55" s="107">
        <v>0.65</v>
      </c>
      <c r="P55" s="107">
        <f t="shared" si="42"/>
        <v>1.1398601398601398</v>
      </c>
      <c r="Q55" s="108">
        <f>K55*O55</f>
        <v>0.10595</v>
      </c>
      <c r="R55" s="76" t="s">
        <v>23</v>
      </c>
      <c r="S55" s="85"/>
      <c r="T55" s="85"/>
      <c r="U55" s="77" t="s">
        <v>0</v>
      </c>
      <c r="V55" s="77">
        <v>1</v>
      </c>
      <c r="W55" s="77">
        <v>3</v>
      </c>
      <c r="X55" s="77" t="s">
        <v>17</v>
      </c>
      <c r="Y55" s="77">
        <v>1.5</v>
      </c>
      <c r="Z55" s="76" t="e">
        <f ca="1">INDEX(INDIRECT("'"&amp;$U55&amp;"'!$D$3:$G$1000"),MATCH($W55,INDIRECT("'"&amp;$U55&amp;"'!$B$3:$B$1000"),0)+MATCH($Y55,INDIRECT("'"&amp;$U55&amp;"'!$C$3:$C$1000"),0)-1,COLUMN(#REF!))</f>
        <v>#REF!</v>
      </c>
      <c r="AA55" s="76" t="e">
        <f ca="1">INDEX(INDIRECT("'"&amp;$U55&amp;"'!$D$3:$G$1000"),MATCH($W55,INDIRECT("'"&amp;$U55&amp;"'!$B$3:$B$1000"),0)+MATCH($Y55,INDIRECT("'"&amp;$U55&amp;"'!$C$3:$C$1000"),0)-1,COLUMN(#REF!))</f>
        <v>#REF!</v>
      </c>
      <c r="AB55" s="76" t="e">
        <f ca="1">INDEX(INDIRECT("'"&amp;$U55&amp;"'!$D$3:$G$1000"),MATCH($W55,INDIRECT("'"&amp;$U55&amp;"'!$B$3:$B$1000"),0)+MATCH($Y55,INDIRECT("'"&amp;$U55&amp;"'!$C$3:$C$1000"),0)-1,COLUMN(#REF!))</f>
        <v>#REF!</v>
      </c>
      <c r="AC55" s="76" t="e">
        <f ca="1">INDEX(INDIRECT("'"&amp;$U55&amp;"'!$D$3:$G$1000"),MATCH($W55,INDIRECT("'"&amp;$U55&amp;"'!$B$3:$B$1000"),0)+MATCH($Y55,INDIRECT("'"&amp;$U55&amp;"'!$C$3:$C$1000"),0)-1,COLUMN(#REF!))</f>
        <v>#REF!</v>
      </c>
      <c r="AD55" s="97">
        <v>50</v>
      </c>
      <c r="AE55" s="77">
        <f t="shared" si="52"/>
        <v>58</v>
      </c>
      <c r="AF55" s="77">
        <f t="shared" si="53"/>
        <v>63</v>
      </c>
      <c r="AG55" s="78">
        <f t="shared" si="48"/>
        <v>0.39391666666666669</v>
      </c>
      <c r="AH55" s="76">
        <v>6</v>
      </c>
      <c r="AI55" s="76"/>
      <c r="AJ55" s="79" t="str">
        <f t="shared" si="49"/>
        <v>ДА</v>
      </c>
      <c r="AK55" s="76"/>
      <c r="AL55" s="76"/>
      <c r="AM55" s="76" t="e">
        <f>INDEX('Проверка по длине кабеля'!A$7:AF$22,MATCH(AH55,'Проверка по длине кабеля'!A$7:A$22,),MATCH(AI55,'Проверка по длине кабеля'!$A$4:$AF$4,)+MATCH(Y55,'Проверка по длине кабеля'!B$6:J$6,))</f>
        <v>#N/A</v>
      </c>
      <c r="AN55" s="80" t="e">
        <f t="shared" si="50"/>
        <v>#N/A</v>
      </c>
    </row>
    <row r="56" spans="1:40" ht="11.25" customHeight="1" outlineLevel="3" x14ac:dyDescent="0.25">
      <c r="A56" s="129"/>
      <c r="B56" s="129"/>
      <c r="C56" s="144"/>
      <c r="D56" s="143"/>
      <c r="E56" s="142"/>
      <c r="F56" s="141"/>
      <c r="G56" s="76" t="s">
        <v>16</v>
      </c>
      <c r="H56" s="77" t="s">
        <v>71</v>
      </c>
      <c r="I56" s="76" t="s">
        <v>16</v>
      </c>
      <c r="J56" s="77" t="s">
        <v>16</v>
      </c>
      <c r="K56" s="107"/>
      <c r="L56" s="107"/>
      <c r="M56" s="107">
        <f t="shared" si="46"/>
        <v>0</v>
      </c>
      <c r="N56" s="91"/>
      <c r="O56" s="107"/>
      <c r="P56" s="107" t="e">
        <f t="shared" si="42"/>
        <v>#DIV/0!</v>
      </c>
      <c r="Q56" s="108">
        <f>K56*O56</f>
        <v>0</v>
      </c>
      <c r="R56" s="76"/>
      <c r="S56" s="85"/>
      <c r="T56" s="85"/>
      <c r="U56" s="77"/>
      <c r="V56" s="77"/>
      <c r="W56" s="77"/>
      <c r="X56" s="77" t="s">
        <v>17</v>
      </c>
      <c r="Y56" s="77"/>
      <c r="Z56" s="76" t="e">
        <f ca="1">INDEX(INDIRECT("'"&amp;$U56&amp;"'!$D$3:$G$1000"),MATCH($W56,INDIRECT("'"&amp;$U56&amp;"'!$B$3:$B$1000"),0)+MATCH($Y56,INDIRECT("'"&amp;$U56&amp;"'!$C$3:$C$1000"),0)-1,COLUMN(#REF!))</f>
        <v>#REF!</v>
      </c>
      <c r="AA56" s="76" t="e">
        <f ca="1">INDEX(INDIRECT("'"&amp;$U56&amp;"'!$D$3:$G$1000"),MATCH($W56,INDIRECT("'"&amp;$U56&amp;"'!$B$3:$B$1000"),0)+MATCH($Y56,INDIRECT("'"&amp;$U56&amp;"'!$C$3:$C$1000"),0)-1,COLUMN(#REF!))</f>
        <v>#REF!</v>
      </c>
      <c r="AB56" s="76" t="e">
        <f ca="1">INDEX(INDIRECT("'"&amp;$U56&amp;"'!$D$3:$G$1000"),MATCH($W56,INDIRECT("'"&amp;$U56&amp;"'!$B$3:$B$1000"),0)+MATCH($Y56,INDIRECT("'"&amp;$U56&amp;"'!$C$3:$C$1000"),0)-1,COLUMN(#REF!))</f>
        <v>#REF!</v>
      </c>
      <c r="AC56" s="76" t="e">
        <f ca="1">INDEX(INDIRECT("'"&amp;$U56&amp;"'!$D$3:$G$1000"),MATCH($W56,INDIRECT("'"&amp;$U56&amp;"'!$B$3:$B$1000"),0)+MATCH($Y56,INDIRECT("'"&amp;$U56&amp;"'!$C$3:$C$1000"),0)-1,COLUMN(#REF!))</f>
        <v>#REF!</v>
      </c>
      <c r="AD56" s="97"/>
      <c r="AE56" s="77">
        <f t="shared" si="52"/>
        <v>0</v>
      </c>
      <c r="AF56" s="77">
        <f t="shared" si="53"/>
        <v>0</v>
      </c>
      <c r="AG56" s="78" t="str">
        <f t="shared" si="48"/>
        <v>-</v>
      </c>
      <c r="AH56" s="76">
        <v>10</v>
      </c>
      <c r="AI56" s="76"/>
      <c r="AJ56" s="79" t="e">
        <f t="shared" si="49"/>
        <v>#DIV/0!</v>
      </c>
      <c r="AK56" s="76"/>
      <c r="AL56" s="76"/>
      <c r="AM56" s="76" t="e">
        <f>INDEX('Проверка по длине кабеля'!A$7:AF$22,MATCH(AH56,'Проверка по длине кабеля'!A$7:A$22,),MATCH(AI56,'Проверка по длине кабеля'!$A$4:$AF$4,)+MATCH(Y56,'Проверка по длине кабеля'!B$6:J$6,))</f>
        <v>#N/A</v>
      </c>
      <c r="AN56" s="80" t="e">
        <f t="shared" si="50"/>
        <v>#N/A</v>
      </c>
    </row>
    <row r="57" spans="1:40" ht="11.25" customHeight="1" outlineLevel="2" x14ac:dyDescent="0.25">
      <c r="A57" s="129"/>
      <c r="B57" s="129"/>
      <c r="C57" s="144"/>
      <c r="D57" s="143"/>
      <c r="E57" s="142"/>
      <c r="F57" s="141"/>
      <c r="G57" s="66" t="s">
        <v>16</v>
      </c>
      <c r="H57" s="67" t="s">
        <v>16</v>
      </c>
      <c r="I57" s="66" t="s">
        <v>16</v>
      </c>
      <c r="J57" s="67" t="s">
        <v>16</v>
      </c>
      <c r="K57" s="103">
        <f>SUM(K52:K56)</f>
        <v>3.7229999999999999</v>
      </c>
      <c r="L57" s="103">
        <v>1</v>
      </c>
      <c r="M57" s="103">
        <f t="shared" si="46"/>
        <v>3.7229999999999999</v>
      </c>
      <c r="N57" s="89" t="s">
        <v>36</v>
      </c>
      <c r="O57" s="103">
        <f>Q57/K57</f>
        <v>0.65</v>
      </c>
      <c r="P57" s="103">
        <f t="shared" si="42"/>
        <v>8.7023281465302702</v>
      </c>
      <c r="Q57" s="104">
        <f>SUM(Q52:Q56)</f>
        <v>2.41995</v>
      </c>
      <c r="R57" s="66" t="s">
        <v>23</v>
      </c>
      <c r="S57" s="83"/>
      <c r="T57" s="83"/>
      <c r="U57" s="67" t="s">
        <v>0</v>
      </c>
      <c r="V57" s="67">
        <v>1</v>
      </c>
      <c r="W57" s="67">
        <v>5</v>
      </c>
      <c r="X57" s="67" t="s">
        <v>17</v>
      </c>
      <c r="Y57" s="67">
        <v>2.5</v>
      </c>
      <c r="Z57" s="66" t="e">
        <f ca="1">INDEX(INDIRECT("'"&amp;$U57&amp;"'!$D$3:$G$1000"),MATCH($W57,INDIRECT("'"&amp;$U57&amp;"'!$B$3:$B$1000"),0)+MATCH($Y57,INDIRECT("'"&amp;$U57&amp;"'!$C$3:$C$1000"),0)-1,COLUMN(#REF!))</f>
        <v>#REF!</v>
      </c>
      <c r="AA57" s="66" t="e">
        <f ca="1">INDEX(INDIRECT("'"&amp;$U57&amp;"'!$D$3:$G$1000"),MATCH($W57,INDIRECT("'"&amp;$U57&amp;"'!$B$3:$B$1000"),0)+MATCH($Y57,INDIRECT("'"&amp;$U57&amp;"'!$C$3:$C$1000"),0)-1,COLUMN(#REF!))</f>
        <v>#REF!</v>
      </c>
      <c r="AB57" s="66" t="e">
        <f ca="1">INDEX(INDIRECT("'"&amp;$U57&amp;"'!$D$3:$G$1000"),MATCH($W57,INDIRECT("'"&amp;$U57&amp;"'!$B$3:$B$1000"),0)+MATCH($Y57,INDIRECT("'"&amp;$U57&amp;"'!$C$3:$C$1000"),0)-1,COLUMN(#REF!))</f>
        <v>#REF!</v>
      </c>
      <c r="AC57" s="66" t="e">
        <f ca="1">INDEX(INDIRECT("'"&amp;$U57&amp;"'!$D$3:$G$1000"),MATCH($W57,INDIRECT("'"&amp;$U57&amp;"'!$B$3:$B$1000"),0)+MATCH($Y57,INDIRECT("'"&amp;$U57&amp;"'!$C$3:$C$1000"),0)-1,COLUMN(#REF!))</f>
        <v>#REF!</v>
      </c>
      <c r="AD57" s="95">
        <v>15</v>
      </c>
      <c r="AE57" s="67">
        <f t="shared" si="52"/>
        <v>18</v>
      </c>
      <c r="AF57" s="67">
        <f t="shared" si="53"/>
        <v>20</v>
      </c>
      <c r="AG57" s="68">
        <f t="shared" si="48"/>
        <v>0.37229999999999996</v>
      </c>
      <c r="AH57" s="66">
        <v>20</v>
      </c>
      <c r="AI57" s="66" t="s">
        <v>34</v>
      </c>
      <c r="AJ57" s="69" t="str">
        <f t="shared" si="49"/>
        <v>ДА</v>
      </c>
      <c r="AK57" s="66"/>
      <c r="AL57" s="66"/>
      <c r="AM57" s="66">
        <f>INDEX('Проверка по длине кабеля'!A$7:AF$22,MATCH(AH57,'Проверка по длине кабеля'!A$7:A$22,),MATCH(AI57,'Проверка по длине кабеля'!$A$4:$AF$4,)+MATCH(Y57,'Проверка по длине кабеля'!B$6:J$6,))</f>
        <v>50</v>
      </c>
      <c r="AN57" s="70" t="str">
        <f t="shared" si="50"/>
        <v>ДА</v>
      </c>
    </row>
    <row r="58" spans="1:40" ht="11.25" customHeight="1" outlineLevel="3" x14ac:dyDescent="0.25">
      <c r="A58" s="129"/>
      <c r="B58" s="129"/>
      <c r="C58" s="144"/>
      <c r="D58" s="143"/>
      <c r="E58" s="142" t="s">
        <v>113</v>
      </c>
      <c r="F58" s="141" t="s">
        <v>70</v>
      </c>
      <c r="G58" s="76" t="s">
        <v>114</v>
      </c>
      <c r="H58" s="77" t="s">
        <v>117</v>
      </c>
      <c r="I58" s="76" t="s">
        <v>16</v>
      </c>
      <c r="J58" s="77" t="s">
        <v>16</v>
      </c>
      <c r="K58" s="107">
        <v>0.105</v>
      </c>
      <c r="L58" s="107">
        <v>1</v>
      </c>
      <c r="M58" s="107">
        <f t="shared" si="46"/>
        <v>0.105</v>
      </c>
      <c r="N58" s="91" t="s">
        <v>60</v>
      </c>
      <c r="O58" s="107">
        <v>0.65</v>
      </c>
      <c r="P58" s="107">
        <f t="shared" si="42"/>
        <v>0.73426573426573416</v>
      </c>
      <c r="Q58" s="108">
        <f>K58*O58</f>
        <v>6.8250000000000005E-2</v>
      </c>
      <c r="R58" s="76" t="s">
        <v>23</v>
      </c>
      <c r="S58" s="85"/>
      <c r="T58" s="85"/>
      <c r="U58" s="77" t="s">
        <v>0</v>
      </c>
      <c r="V58" s="77">
        <v>1</v>
      </c>
      <c r="W58" s="77">
        <v>3</v>
      </c>
      <c r="X58" s="77" t="s">
        <v>17</v>
      </c>
      <c r="Y58" s="77">
        <v>1.5</v>
      </c>
      <c r="Z58" s="76" t="e">
        <f ca="1">INDEX(INDIRECT("'"&amp;$U58&amp;"'!$D$3:$G$1000"),MATCH($W58,INDIRECT("'"&amp;$U58&amp;"'!$B$3:$B$1000"),0)+MATCH($Y58,INDIRECT("'"&amp;$U58&amp;"'!$C$3:$C$1000"),0)-1,COLUMN(#REF!))</f>
        <v>#REF!</v>
      </c>
      <c r="AA58" s="76" t="e">
        <f ca="1">INDEX(INDIRECT("'"&amp;$U58&amp;"'!$D$3:$G$1000"),MATCH($W58,INDIRECT("'"&amp;$U58&amp;"'!$B$3:$B$1000"),0)+MATCH($Y58,INDIRECT("'"&amp;$U58&amp;"'!$C$3:$C$1000"),0)-1,COLUMN(#REF!))</f>
        <v>#REF!</v>
      </c>
      <c r="AB58" s="76" t="e">
        <f ca="1">INDEX(INDIRECT("'"&amp;$U58&amp;"'!$D$3:$G$1000"),MATCH($W58,INDIRECT("'"&amp;$U58&amp;"'!$B$3:$B$1000"),0)+MATCH($Y58,INDIRECT("'"&amp;$U58&amp;"'!$C$3:$C$1000"),0)-1,COLUMN(#REF!))</f>
        <v>#REF!</v>
      </c>
      <c r="AC58" s="76" t="e">
        <f ca="1">INDEX(INDIRECT("'"&amp;$U58&amp;"'!$D$3:$G$1000"),MATCH($W58,INDIRECT("'"&amp;$U58&amp;"'!$B$3:$B$1000"),0)+MATCH($Y58,INDIRECT("'"&amp;$U58&amp;"'!$C$3:$C$1000"),0)-1,COLUMN(#REF!))</f>
        <v>#REF!</v>
      </c>
      <c r="AD58" s="97">
        <v>20</v>
      </c>
      <c r="AE58" s="77">
        <f t="shared" si="52"/>
        <v>23</v>
      </c>
      <c r="AF58" s="77">
        <f t="shared" si="53"/>
        <v>25</v>
      </c>
      <c r="AG58" s="78">
        <f t="shared" si="48"/>
        <v>0.10062500000000001</v>
      </c>
      <c r="AH58" s="76">
        <v>6</v>
      </c>
      <c r="AI58" s="76"/>
      <c r="AJ58" s="79" t="str">
        <f t="shared" si="49"/>
        <v>ДА</v>
      </c>
      <c r="AK58" s="76"/>
      <c r="AL58" s="76"/>
      <c r="AM58" s="76" t="e">
        <f>INDEX('Проверка по длине кабеля'!A$7:AF$22,MATCH(AH58,'Проверка по длине кабеля'!A$7:A$22,),MATCH(AI58,'Проверка по длине кабеля'!$A$4:$AF$4,)+MATCH(Y58,'Проверка по длине кабеля'!B$6:J$6,))</f>
        <v>#N/A</v>
      </c>
      <c r="AN58" s="80" t="e">
        <f t="shared" si="50"/>
        <v>#N/A</v>
      </c>
    </row>
    <row r="59" spans="1:40" ht="11.25" customHeight="1" outlineLevel="3" x14ac:dyDescent="0.25">
      <c r="A59" s="129"/>
      <c r="B59" s="129"/>
      <c r="C59" s="144"/>
      <c r="D59" s="143"/>
      <c r="E59" s="142"/>
      <c r="F59" s="141"/>
      <c r="G59" s="76" t="s">
        <v>115</v>
      </c>
      <c r="H59" s="77" t="s">
        <v>118</v>
      </c>
      <c r="I59" s="76" t="s">
        <v>16</v>
      </c>
      <c r="J59" s="77" t="s">
        <v>16</v>
      </c>
      <c r="K59" s="107">
        <v>0.105</v>
      </c>
      <c r="L59" s="107">
        <v>1</v>
      </c>
      <c r="M59" s="107">
        <f t="shared" si="46"/>
        <v>0.105</v>
      </c>
      <c r="N59" s="91" t="s">
        <v>60</v>
      </c>
      <c r="O59" s="107">
        <v>0.65</v>
      </c>
      <c r="P59" s="107">
        <f t="shared" si="42"/>
        <v>0.73426573426573416</v>
      </c>
      <c r="Q59" s="108">
        <f>K59*O59</f>
        <v>6.8250000000000005E-2</v>
      </c>
      <c r="R59" s="76" t="s">
        <v>23</v>
      </c>
      <c r="S59" s="85"/>
      <c r="T59" s="85"/>
      <c r="U59" s="77" t="s">
        <v>0</v>
      </c>
      <c r="V59" s="77">
        <v>1</v>
      </c>
      <c r="W59" s="77">
        <v>3</v>
      </c>
      <c r="X59" s="77" t="s">
        <v>17</v>
      </c>
      <c r="Y59" s="77">
        <v>1.5</v>
      </c>
      <c r="Z59" s="76" t="e">
        <f ca="1">INDEX(INDIRECT("'"&amp;$U59&amp;"'!$D$3:$G$1000"),MATCH($W59,INDIRECT("'"&amp;$U59&amp;"'!$B$3:$B$1000"),0)+MATCH($Y59,INDIRECT("'"&amp;$U59&amp;"'!$C$3:$C$1000"),0)-1,COLUMN(#REF!))</f>
        <v>#REF!</v>
      </c>
      <c r="AA59" s="76" t="e">
        <f ca="1">INDEX(INDIRECT("'"&amp;$U59&amp;"'!$D$3:$G$1000"),MATCH($W59,INDIRECT("'"&amp;$U59&amp;"'!$B$3:$B$1000"),0)+MATCH($Y59,INDIRECT("'"&amp;$U59&amp;"'!$C$3:$C$1000"),0)-1,COLUMN(#REF!))</f>
        <v>#REF!</v>
      </c>
      <c r="AB59" s="76" t="e">
        <f ca="1">INDEX(INDIRECT("'"&amp;$U59&amp;"'!$D$3:$G$1000"),MATCH($W59,INDIRECT("'"&amp;$U59&amp;"'!$B$3:$B$1000"),0)+MATCH($Y59,INDIRECT("'"&amp;$U59&amp;"'!$C$3:$C$1000"),0)-1,COLUMN(#REF!))</f>
        <v>#REF!</v>
      </c>
      <c r="AC59" s="76" t="e">
        <f ca="1">INDEX(INDIRECT("'"&amp;$U59&amp;"'!$D$3:$G$1000"),MATCH($W59,INDIRECT("'"&amp;$U59&amp;"'!$B$3:$B$1000"),0)+MATCH($Y59,INDIRECT("'"&amp;$U59&amp;"'!$C$3:$C$1000"),0)-1,COLUMN(#REF!))</f>
        <v>#REF!</v>
      </c>
      <c r="AD59" s="97">
        <v>30</v>
      </c>
      <c r="AE59" s="77">
        <f t="shared" si="52"/>
        <v>35</v>
      </c>
      <c r="AF59" s="77">
        <f t="shared" si="53"/>
        <v>38</v>
      </c>
      <c r="AG59" s="78">
        <f t="shared" si="48"/>
        <v>0.15312499999999998</v>
      </c>
      <c r="AH59" s="76">
        <v>6</v>
      </c>
      <c r="AI59" s="76"/>
      <c r="AJ59" s="79" t="str">
        <f t="shared" si="49"/>
        <v>ДА</v>
      </c>
      <c r="AK59" s="76"/>
      <c r="AL59" s="76"/>
      <c r="AM59" s="76" t="e">
        <f>INDEX('Проверка по длине кабеля'!A$7:AF$22,MATCH(AH59,'Проверка по длине кабеля'!A$7:A$22,),MATCH(AI59,'Проверка по длине кабеля'!$A$4:$AF$4,)+MATCH(Y59,'Проверка по длине кабеля'!B$6:J$6,))</f>
        <v>#N/A</v>
      </c>
      <c r="AN59" s="80" t="e">
        <f t="shared" si="50"/>
        <v>#N/A</v>
      </c>
    </row>
    <row r="60" spans="1:40" ht="11.25" customHeight="1" outlineLevel="3" x14ac:dyDescent="0.25">
      <c r="A60" s="129"/>
      <c r="B60" s="129"/>
      <c r="C60" s="144"/>
      <c r="D60" s="143"/>
      <c r="E60" s="142"/>
      <c r="F60" s="141"/>
      <c r="G60" s="76" t="s">
        <v>116</v>
      </c>
      <c r="H60" s="77" t="s">
        <v>119</v>
      </c>
      <c r="I60" s="76" t="s">
        <v>16</v>
      </c>
      <c r="J60" s="77" t="s">
        <v>16</v>
      </c>
      <c r="K60" s="107">
        <v>3.35</v>
      </c>
      <c r="L60" s="107">
        <v>1</v>
      </c>
      <c r="M60" s="107">
        <f t="shared" si="46"/>
        <v>3.35</v>
      </c>
      <c r="N60" s="91" t="s">
        <v>36</v>
      </c>
      <c r="O60" s="107">
        <v>0.65</v>
      </c>
      <c r="P60" s="107">
        <f t="shared" si="42"/>
        <v>7.8304591165394593</v>
      </c>
      <c r="Q60" s="108">
        <f>K60*O60</f>
        <v>2.1775000000000002</v>
      </c>
      <c r="R60" s="76" t="s">
        <v>23</v>
      </c>
      <c r="S60" s="85"/>
      <c r="T60" s="85"/>
      <c r="U60" s="77" t="s">
        <v>0</v>
      </c>
      <c r="V60" s="77">
        <v>1</v>
      </c>
      <c r="W60" s="77">
        <v>5</v>
      </c>
      <c r="X60" s="77" t="s">
        <v>17</v>
      </c>
      <c r="Y60" s="77">
        <v>1.5</v>
      </c>
      <c r="Z60" s="76" t="e">
        <f ca="1">INDEX(INDIRECT("'"&amp;$U60&amp;"'!$D$3:$G$1000"),MATCH($W60,INDIRECT("'"&amp;$U60&amp;"'!$B$3:$B$1000"),0)+MATCH($Y60,INDIRECT("'"&amp;$U60&amp;"'!$C$3:$C$1000"),0)-1,COLUMN(#REF!))</f>
        <v>#REF!</v>
      </c>
      <c r="AA60" s="76" t="e">
        <f ca="1">INDEX(INDIRECT("'"&amp;$U60&amp;"'!$D$3:$G$1000"),MATCH($W60,INDIRECT("'"&amp;$U60&amp;"'!$B$3:$B$1000"),0)+MATCH($Y60,INDIRECT("'"&amp;$U60&amp;"'!$C$3:$C$1000"),0)-1,COLUMN(#REF!))</f>
        <v>#REF!</v>
      </c>
      <c r="AB60" s="76" t="e">
        <f ca="1">INDEX(INDIRECT("'"&amp;$U60&amp;"'!$D$3:$G$1000"),MATCH($W60,INDIRECT("'"&amp;$U60&amp;"'!$B$3:$B$1000"),0)+MATCH($Y60,INDIRECT("'"&amp;$U60&amp;"'!$C$3:$C$1000"),0)-1,COLUMN(#REF!))</f>
        <v>#REF!</v>
      </c>
      <c r="AC60" s="76" t="e">
        <f ca="1">INDEX(INDIRECT("'"&amp;$U60&amp;"'!$D$3:$G$1000"),MATCH($W60,INDIRECT("'"&amp;$U60&amp;"'!$B$3:$B$1000"),0)+MATCH($Y60,INDIRECT("'"&amp;$U60&amp;"'!$C$3:$C$1000"),0)-1,COLUMN(#REF!))</f>
        <v>#REF!</v>
      </c>
      <c r="AD60" s="97">
        <v>20</v>
      </c>
      <c r="AE60" s="77">
        <f t="shared" si="52"/>
        <v>23</v>
      </c>
      <c r="AF60" s="77">
        <f t="shared" si="53"/>
        <v>25</v>
      </c>
      <c r="AG60" s="78">
        <f t="shared" si="48"/>
        <v>0.71342592592592591</v>
      </c>
      <c r="AH60" s="76">
        <v>10</v>
      </c>
      <c r="AI60" s="76"/>
      <c r="AJ60" s="79" t="str">
        <f t="shared" si="49"/>
        <v>ДА</v>
      </c>
      <c r="AK60" s="76"/>
      <c r="AL60" s="76"/>
      <c r="AM60" s="76" t="e">
        <f>INDEX('Проверка по длине кабеля'!A$7:AF$22,MATCH(AH60,'Проверка по длине кабеля'!A$7:A$22,),MATCH(AI60,'Проверка по длине кабеля'!$A$4:$AF$4,)+MATCH(Y60,'Проверка по длине кабеля'!B$6:J$6,))</f>
        <v>#N/A</v>
      </c>
      <c r="AN60" s="80" t="e">
        <f t="shared" si="50"/>
        <v>#N/A</v>
      </c>
    </row>
    <row r="61" spans="1:40" ht="11.25" customHeight="1" outlineLevel="3" x14ac:dyDescent="0.25">
      <c r="A61" s="129"/>
      <c r="B61" s="129"/>
      <c r="C61" s="144"/>
      <c r="D61" s="143"/>
      <c r="E61" s="142"/>
      <c r="F61" s="141"/>
      <c r="G61" s="76" t="s">
        <v>16</v>
      </c>
      <c r="H61" s="77" t="s">
        <v>71</v>
      </c>
      <c r="I61" s="76" t="s">
        <v>16</v>
      </c>
      <c r="J61" s="77" t="s">
        <v>16</v>
      </c>
      <c r="K61" s="107"/>
      <c r="L61" s="107"/>
      <c r="M61" s="107">
        <f t="shared" si="46"/>
        <v>0</v>
      </c>
      <c r="N61" s="91"/>
      <c r="O61" s="107"/>
      <c r="P61" s="107" t="e">
        <f t="shared" si="42"/>
        <v>#DIV/0!</v>
      </c>
      <c r="Q61" s="108">
        <f>K61*O61</f>
        <v>0</v>
      </c>
      <c r="R61" s="76"/>
      <c r="S61" s="85"/>
      <c r="T61" s="85"/>
      <c r="U61" s="77"/>
      <c r="V61" s="77"/>
      <c r="W61" s="77"/>
      <c r="X61" s="77" t="s">
        <v>17</v>
      </c>
      <c r="Y61" s="77"/>
      <c r="Z61" s="76" t="e">
        <f ca="1">INDEX(INDIRECT("'"&amp;$U61&amp;"'!$D$3:$G$1000"),MATCH($W61,INDIRECT("'"&amp;$U61&amp;"'!$B$3:$B$1000"),0)+MATCH($Y61,INDIRECT("'"&amp;$U61&amp;"'!$C$3:$C$1000"),0)-1,COLUMN(#REF!))</f>
        <v>#REF!</v>
      </c>
      <c r="AA61" s="76" t="e">
        <f ca="1">INDEX(INDIRECT("'"&amp;$U61&amp;"'!$D$3:$G$1000"),MATCH($W61,INDIRECT("'"&amp;$U61&amp;"'!$B$3:$B$1000"),0)+MATCH($Y61,INDIRECT("'"&amp;$U61&amp;"'!$C$3:$C$1000"),0)-1,COLUMN(#REF!))</f>
        <v>#REF!</v>
      </c>
      <c r="AB61" s="76" t="e">
        <f ca="1">INDEX(INDIRECT("'"&amp;$U61&amp;"'!$D$3:$G$1000"),MATCH($W61,INDIRECT("'"&amp;$U61&amp;"'!$B$3:$B$1000"),0)+MATCH($Y61,INDIRECT("'"&amp;$U61&amp;"'!$C$3:$C$1000"),0)-1,COLUMN(#REF!))</f>
        <v>#REF!</v>
      </c>
      <c r="AC61" s="76" t="e">
        <f ca="1">INDEX(INDIRECT("'"&amp;$U61&amp;"'!$D$3:$G$1000"),MATCH($W61,INDIRECT("'"&amp;$U61&amp;"'!$B$3:$B$1000"),0)+MATCH($Y61,INDIRECT("'"&amp;$U61&amp;"'!$C$3:$C$1000"),0)-1,COLUMN(#REF!))</f>
        <v>#REF!</v>
      </c>
      <c r="AD61" s="97"/>
      <c r="AE61" s="77">
        <f t="shared" si="52"/>
        <v>0</v>
      </c>
      <c r="AF61" s="77">
        <f t="shared" si="53"/>
        <v>0</v>
      </c>
      <c r="AG61" s="78" t="str">
        <f t="shared" si="48"/>
        <v>-</v>
      </c>
      <c r="AH61" s="76">
        <v>10</v>
      </c>
      <c r="AI61" s="76"/>
      <c r="AJ61" s="79" t="e">
        <f t="shared" si="49"/>
        <v>#DIV/0!</v>
      </c>
      <c r="AK61" s="76"/>
      <c r="AL61" s="76"/>
      <c r="AM61" s="76" t="e">
        <f>INDEX('Проверка по длине кабеля'!A$7:AF$22,MATCH(AH61,'Проверка по длине кабеля'!A$7:A$22,),MATCH(AI61,'Проверка по длине кабеля'!$A$4:$AF$4,)+MATCH(Y61,'Проверка по длине кабеля'!B$6:J$6,))</f>
        <v>#N/A</v>
      </c>
      <c r="AN61" s="80" t="e">
        <f t="shared" si="50"/>
        <v>#N/A</v>
      </c>
    </row>
    <row r="62" spans="1:40" outlineLevel="2" x14ac:dyDescent="0.25">
      <c r="A62" s="129"/>
      <c r="B62" s="129"/>
      <c r="C62" s="144"/>
      <c r="D62" s="143"/>
      <c r="E62" s="142"/>
      <c r="F62" s="141"/>
      <c r="G62" s="66" t="s">
        <v>16</v>
      </c>
      <c r="H62" s="67" t="s">
        <v>16</v>
      </c>
      <c r="I62" s="66" t="s">
        <v>16</v>
      </c>
      <c r="J62" s="67" t="s">
        <v>16</v>
      </c>
      <c r="K62" s="103">
        <f>SUM(K58:K61)</f>
        <v>3.56</v>
      </c>
      <c r="L62" s="103">
        <v>1</v>
      </c>
      <c r="M62" s="103">
        <f t="shared" si="46"/>
        <v>3.56</v>
      </c>
      <c r="N62" s="89" t="s">
        <v>36</v>
      </c>
      <c r="O62" s="103">
        <f>Q62/K62</f>
        <v>0.65</v>
      </c>
      <c r="P62" s="103">
        <f t="shared" si="42"/>
        <v>8.321323717874769</v>
      </c>
      <c r="Q62" s="104">
        <f>SUM(Q58:Q61)</f>
        <v>2.3140000000000001</v>
      </c>
      <c r="R62" s="66" t="s">
        <v>23</v>
      </c>
      <c r="S62" s="83"/>
      <c r="T62" s="83"/>
      <c r="U62" s="67" t="s">
        <v>0</v>
      </c>
      <c r="V62" s="67">
        <v>1</v>
      </c>
      <c r="W62" s="67">
        <v>5</v>
      </c>
      <c r="X62" s="67" t="s">
        <v>17</v>
      </c>
      <c r="Y62" s="67">
        <v>2.5</v>
      </c>
      <c r="Z62" s="66" t="e">
        <f ca="1">INDEX(INDIRECT("'"&amp;$U62&amp;"'!$D$3:$G$1000"),MATCH($W62,INDIRECT("'"&amp;$U62&amp;"'!$B$3:$B$1000"),0)+MATCH($Y62,INDIRECT("'"&amp;$U62&amp;"'!$C$3:$C$1000"),0)-1,COLUMN(#REF!))</f>
        <v>#REF!</v>
      </c>
      <c r="AA62" s="66" t="e">
        <f ca="1">INDEX(INDIRECT("'"&amp;$U62&amp;"'!$D$3:$G$1000"),MATCH($W62,INDIRECT("'"&amp;$U62&amp;"'!$B$3:$B$1000"),0)+MATCH($Y62,INDIRECT("'"&amp;$U62&amp;"'!$C$3:$C$1000"),0)-1,COLUMN(#REF!))</f>
        <v>#REF!</v>
      </c>
      <c r="AB62" s="66" t="e">
        <f ca="1">INDEX(INDIRECT("'"&amp;$U62&amp;"'!$D$3:$G$1000"),MATCH($W62,INDIRECT("'"&amp;$U62&amp;"'!$B$3:$B$1000"),0)+MATCH($Y62,INDIRECT("'"&amp;$U62&amp;"'!$C$3:$C$1000"),0)-1,COLUMN(#REF!))</f>
        <v>#REF!</v>
      </c>
      <c r="AC62" s="66" t="e">
        <f ca="1">INDEX(INDIRECT("'"&amp;$U62&amp;"'!$D$3:$G$1000"),MATCH($W62,INDIRECT("'"&amp;$U62&amp;"'!$B$3:$B$1000"),0)+MATCH($Y62,INDIRECT("'"&amp;$U62&amp;"'!$C$3:$C$1000"),0)-1,COLUMN(#REF!))</f>
        <v>#REF!</v>
      </c>
      <c r="AD62" s="95">
        <v>10</v>
      </c>
      <c r="AE62" s="67">
        <f t="shared" si="52"/>
        <v>12</v>
      </c>
      <c r="AF62" s="67">
        <f t="shared" si="53"/>
        <v>13</v>
      </c>
      <c r="AG62" s="68">
        <f t="shared" ref="AG62:AG91" si="54">IF(N62="3 фазы",(IF(R62="Медь",(M62*AE62)/(V62*72*Y62),(M62*AE62)/(V62*46*Y62))),(IF(R62="Медь",(M62*AE62)/(V62*16*Y62),("-"))))</f>
        <v>0.23733333333333334</v>
      </c>
      <c r="AH62" s="66">
        <v>20</v>
      </c>
      <c r="AI62" s="66" t="s">
        <v>34</v>
      </c>
      <c r="AJ62" s="69" t="str">
        <f t="shared" ref="AJ62:AJ91" si="55">IF(AH62&gt;(P62*1.25),"ДА","НЕТ")</f>
        <v>ДА</v>
      </c>
      <c r="AK62" s="66"/>
      <c r="AL62" s="66"/>
      <c r="AM62" s="66">
        <f>INDEX('Проверка по длине кабеля'!A$7:AF$22,MATCH(AH62,'Проверка по длине кабеля'!A$7:A$22,),MATCH(AI62,'Проверка по длине кабеля'!$A$4:$AF$4,)+MATCH(Y62,'Проверка по длине кабеля'!B$6:J$6,))</f>
        <v>50</v>
      </c>
      <c r="AN62" s="70" t="str">
        <f t="shared" ref="AN62:AN91" si="56">IF(AD62&gt;AM62,"НЕТ","ДА")</f>
        <v>ДА</v>
      </c>
    </row>
    <row r="63" spans="1:40" ht="11.25" customHeight="1" outlineLevel="3" x14ac:dyDescent="0.25">
      <c r="A63" s="129"/>
      <c r="B63" s="129"/>
      <c r="C63" s="144"/>
      <c r="D63" s="143"/>
      <c r="E63" s="142" t="s">
        <v>120</v>
      </c>
      <c r="F63" s="141" t="s">
        <v>121</v>
      </c>
      <c r="G63" s="76" t="s">
        <v>122</v>
      </c>
      <c r="H63" s="77" t="s">
        <v>117</v>
      </c>
      <c r="I63" s="76" t="s">
        <v>16</v>
      </c>
      <c r="J63" s="77" t="s">
        <v>16</v>
      </c>
      <c r="K63" s="107">
        <v>4.95</v>
      </c>
      <c r="L63" s="107">
        <v>1</v>
      </c>
      <c r="M63" s="107">
        <f t="shared" si="46"/>
        <v>4.95</v>
      </c>
      <c r="N63" s="91" t="s">
        <v>36</v>
      </c>
      <c r="O63" s="107">
        <v>0.65</v>
      </c>
      <c r="P63" s="107">
        <f t="shared" si="42"/>
        <v>11.570379888618007</v>
      </c>
      <c r="Q63" s="108">
        <f>K63*O63</f>
        <v>3.2175000000000002</v>
      </c>
      <c r="R63" s="76" t="s">
        <v>23</v>
      </c>
      <c r="S63" s="85"/>
      <c r="T63" s="85"/>
      <c r="U63" s="77" t="s">
        <v>0</v>
      </c>
      <c r="V63" s="77">
        <v>1</v>
      </c>
      <c r="W63" s="77">
        <v>5</v>
      </c>
      <c r="X63" s="77" t="s">
        <v>17</v>
      </c>
      <c r="Y63" s="77">
        <v>2.5</v>
      </c>
      <c r="Z63" s="76">
        <f ca="1">INDEX(INDIRECT("'"&amp;$U63&amp;"'!$D$3:$G$1000"),MATCH($W63,INDIRECT("'"&amp;$U63&amp;"'!$B$3:$B$1000"),0)+MATCH($Y63,INDIRECT("'"&amp;$U63&amp;"'!$C$3:$C$1000"),0)-1,COLUMN(A35))</f>
        <v>11.8</v>
      </c>
      <c r="AA63" s="76">
        <f ca="1">INDEX(INDIRECT("'"&amp;$U63&amp;"'!$D$3:$G$1000"),MATCH($W63,INDIRECT("'"&amp;$U63&amp;"'!$B$3:$B$1000"),0)+MATCH($Y63,INDIRECT("'"&amp;$U63&amp;"'!$C$3:$C$1000"),0)-1,COLUMN(C35))</f>
        <v>251</v>
      </c>
      <c r="AB63" s="76">
        <f ca="1">INDEX(INDIRECT("'"&amp;$U63&amp;"'!$D$3:$G$1000"),MATCH($W63,INDIRECT("'"&amp;$U63&amp;"'!$B$3:$B$1000"),0)+MATCH($Y63,INDIRECT("'"&amp;$U63&amp;"'!$C$3:$C$1000"),0)-1,COLUMN(D35))</f>
        <v>251</v>
      </c>
      <c r="AC63" s="76" t="e">
        <f ca="1">INDEX(INDIRECT("'"&amp;$U63&amp;"'!$D$3:$G$1000"),MATCH($W63,INDIRECT("'"&amp;$U63&amp;"'!$B$3:$B$1000"),0)+MATCH($Y63,INDIRECT("'"&amp;$U63&amp;"'!$C$3:$C$1000"),0)-1,COLUMN(#REF!))</f>
        <v>#REF!</v>
      </c>
      <c r="AD63" s="97">
        <v>60</v>
      </c>
      <c r="AE63" s="77">
        <f t="shared" si="52"/>
        <v>69</v>
      </c>
      <c r="AF63" s="77">
        <f t="shared" si="53"/>
        <v>75</v>
      </c>
      <c r="AG63" s="78">
        <f t="shared" si="54"/>
        <v>1.8975</v>
      </c>
      <c r="AH63" s="76">
        <v>16</v>
      </c>
      <c r="AI63" s="76"/>
      <c r="AJ63" s="79" t="str">
        <f t="shared" si="55"/>
        <v>ДА</v>
      </c>
      <c r="AK63" s="76"/>
      <c r="AL63" s="76"/>
      <c r="AM63" s="76" t="e">
        <f>INDEX('Проверка по длине кабеля'!A$7:AF$22,MATCH(AH63,'Проверка по длине кабеля'!A$7:A$22,),MATCH(AI63,'Проверка по длине кабеля'!$A$4:$AF$4,)+MATCH(Y63,'Проверка по длине кабеля'!B$6:J$6,))</f>
        <v>#N/A</v>
      </c>
      <c r="AN63" s="80" t="e">
        <f t="shared" si="56"/>
        <v>#N/A</v>
      </c>
    </row>
    <row r="64" spans="1:40" ht="11.25" customHeight="1" outlineLevel="3" x14ac:dyDescent="0.25">
      <c r="A64" s="129"/>
      <c r="B64" s="129"/>
      <c r="C64" s="144"/>
      <c r="D64" s="143"/>
      <c r="E64" s="142"/>
      <c r="F64" s="141"/>
      <c r="G64" s="76" t="s">
        <v>16</v>
      </c>
      <c r="H64" s="77" t="s">
        <v>71</v>
      </c>
      <c r="I64" s="76" t="s">
        <v>16</v>
      </c>
      <c r="J64" s="77" t="s">
        <v>16</v>
      </c>
      <c r="K64" s="107"/>
      <c r="L64" s="107"/>
      <c r="M64" s="107">
        <f t="shared" si="46"/>
        <v>0</v>
      </c>
      <c r="N64" s="91"/>
      <c r="O64" s="107"/>
      <c r="P64" s="107" t="e">
        <f t="shared" si="42"/>
        <v>#DIV/0!</v>
      </c>
      <c r="Q64" s="108">
        <f>K64*O64</f>
        <v>0</v>
      </c>
      <c r="R64" s="76"/>
      <c r="S64" s="85"/>
      <c r="T64" s="85"/>
      <c r="U64" s="77"/>
      <c r="V64" s="77"/>
      <c r="W64" s="77"/>
      <c r="X64" s="77" t="s">
        <v>17</v>
      </c>
      <c r="Y64" s="77"/>
      <c r="Z64" s="76" t="e">
        <f ca="1">INDEX(INDIRECT("'"&amp;$U64&amp;"'!$D$3:$G$1000"),MATCH($W64,INDIRECT("'"&amp;$U64&amp;"'!$B$3:$B$1000"),0)+MATCH($Y64,INDIRECT("'"&amp;$U64&amp;"'!$C$3:$C$1000"),0)-1,COLUMN(A35))</f>
        <v>#REF!</v>
      </c>
      <c r="AA64" s="76" t="e">
        <f ca="1">INDEX(INDIRECT("'"&amp;$U64&amp;"'!$D$3:$G$1000"),MATCH($W64,INDIRECT("'"&amp;$U64&amp;"'!$B$3:$B$1000"),0)+MATCH($Y64,INDIRECT("'"&amp;$U64&amp;"'!$C$3:$C$1000"),0)-1,COLUMN(C35))</f>
        <v>#REF!</v>
      </c>
      <c r="AB64" s="76" t="e">
        <f ca="1">INDEX(INDIRECT("'"&amp;$U64&amp;"'!$D$3:$G$1000"),MATCH($W64,INDIRECT("'"&amp;$U64&amp;"'!$B$3:$B$1000"),0)+MATCH($Y64,INDIRECT("'"&amp;$U64&amp;"'!$C$3:$C$1000"),0)-1,COLUMN(D35))</f>
        <v>#REF!</v>
      </c>
      <c r="AC64" s="76" t="e">
        <f ca="1">INDEX(INDIRECT("'"&amp;$U64&amp;"'!$D$3:$G$1000"),MATCH($W64,INDIRECT("'"&amp;$U64&amp;"'!$B$3:$B$1000"),0)+MATCH($Y64,INDIRECT("'"&amp;$U64&amp;"'!$C$3:$C$1000"),0)-1,COLUMN(#REF!))</f>
        <v>#REF!</v>
      </c>
      <c r="AD64" s="97"/>
      <c r="AE64" s="77">
        <f t="shared" si="52"/>
        <v>0</v>
      </c>
      <c r="AF64" s="77">
        <f t="shared" si="53"/>
        <v>0</v>
      </c>
      <c r="AG64" s="78" t="str">
        <f t="shared" si="54"/>
        <v>-</v>
      </c>
      <c r="AH64" s="76">
        <v>16</v>
      </c>
      <c r="AI64" s="76"/>
      <c r="AJ64" s="79" t="e">
        <f t="shared" si="55"/>
        <v>#DIV/0!</v>
      </c>
      <c r="AK64" s="76"/>
      <c r="AL64" s="76"/>
      <c r="AM64" s="76" t="e">
        <f>INDEX('Проверка по длине кабеля'!A$7:AF$22,MATCH(AH64,'Проверка по длине кабеля'!A$7:A$22,),MATCH(AI64,'Проверка по длине кабеля'!$A$4:$AF$4,)+MATCH(Y64,'Проверка по длине кабеля'!B$6:J$6,))</f>
        <v>#N/A</v>
      </c>
      <c r="AN64" s="80" t="e">
        <f t="shared" si="56"/>
        <v>#N/A</v>
      </c>
    </row>
    <row r="65" spans="1:40" outlineLevel="2" x14ac:dyDescent="0.25">
      <c r="A65" s="129"/>
      <c r="B65" s="129"/>
      <c r="C65" s="144"/>
      <c r="D65" s="143"/>
      <c r="E65" s="142"/>
      <c r="F65" s="141"/>
      <c r="G65" s="66" t="s">
        <v>16</v>
      </c>
      <c r="H65" s="67" t="s">
        <v>16</v>
      </c>
      <c r="I65" s="66" t="s">
        <v>16</v>
      </c>
      <c r="J65" s="67" t="s">
        <v>16</v>
      </c>
      <c r="K65" s="103">
        <f>SUM(K63:K64)</f>
        <v>4.95</v>
      </c>
      <c r="L65" s="103">
        <v>1</v>
      </c>
      <c r="M65" s="103">
        <f t="shared" si="46"/>
        <v>4.95</v>
      </c>
      <c r="N65" s="89" t="s">
        <v>36</v>
      </c>
      <c r="O65" s="103">
        <f>Q65/K65</f>
        <v>0.65</v>
      </c>
      <c r="P65" s="103">
        <f t="shared" si="42"/>
        <v>11.570379888618007</v>
      </c>
      <c r="Q65" s="104">
        <f>SUM(Q63:Q64)</f>
        <v>3.2175000000000002</v>
      </c>
      <c r="R65" s="66" t="s">
        <v>23</v>
      </c>
      <c r="S65" s="83"/>
      <c r="T65" s="83"/>
      <c r="U65" s="67" t="s">
        <v>0</v>
      </c>
      <c r="V65" s="67">
        <v>1</v>
      </c>
      <c r="W65" s="67">
        <v>5</v>
      </c>
      <c r="X65" s="67" t="s">
        <v>17</v>
      </c>
      <c r="Y65" s="67">
        <v>4</v>
      </c>
      <c r="Z65" s="66">
        <f ca="1">INDEX(INDIRECT("'"&amp;$U65&amp;"'!$D$3:$G$1000"),MATCH($W65,INDIRECT("'"&amp;$U65&amp;"'!$B$3:$B$1000"),0)+MATCH($Y65,INDIRECT("'"&amp;$U65&amp;"'!$C$3:$C$1000"),0)-1,COLUMN(A33))</f>
        <v>14</v>
      </c>
      <c r="AA65" s="66" t="e">
        <f ca="1">INDEX(INDIRECT("'"&amp;$U65&amp;"'!$D$3:$G$1000"),MATCH($W65,INDIRECT("'"&amp;$U65&amp;"'!$B$3:$B$1000"),0)+MATCH($Y65,INDIRECT("'"&amp;$U65&amp;"'!$C$3:$C$1000"),0)-1,COLUMN(#REF!))</f>
        <v>#REF!</v>
      </c>
      <c r="AB65" s="66" t="e">
        <f ca="1">INDEX(INDIRECT("'"&amp;$U65&amp;"'!$D$3:$G$1000"),MATCH($W65,INDIRECT("'"&amp;$U65&amp;"'!$B$3:$B$1000"),0)+MATCH($Y65,INDIRECT("'"&amp;$U65&amp;"'!$C$3:$C$1000"),0)-1,COLUMN(#REF!))</f>
        <v>#REF!</v>
      </c>
      <c r="AC65" s="66" t="e">
        <f ca="1">INDEX(INDIRECT("'"&amp;$U65&amp;"'!$D$3:$G$1000"),MATCH($W65,INDIRECT("'"&amp;$U65&amp;"'!$B$3:$B$1000"),0)+MATCH($Y65,INDIRECT("'"&amp;$U65&amp;"'!$C$3:$C$1000"),0)-1,COLUMN(#REF!))</f>
        <v>#REF!</v>
      </c>
      <c r="AD65" s="95">
        <v>20</v>
      </c>
      <c r="AE65" s="67">
        <f t="shared" si="52"/>
        <v>23</v>
      </c>
      <c r="AF65" s="67">
        <f t="shared" si="53"/>
        <v>25</v>
      </c>
      <c r="AG65" s="68">
        <f t="shared" si="54"/>
        <v>0.39531250000000001</v>
      </c>
      <c r="AH65" s="66">
        <v>25</v>
      </c>
      <c r="AI65" s="66" t="s">
        <v>34</v>
      </c>
      <c r="AJ65" s="69" t="str">
        <f t="shared" si="55"/>
        <v>ДА</v>
      </c>
      <c r="AK65" s="66"/>
      <c r="AL65" s="66"/>
      <c r="AM65" s="66">
        <f>INDEX('Проверка по длине кабеля'!A$7:AF$22,MATCH(AH65,'Проверка по длине кабеля'!A$7:A$22,),MATCH(AI65,'Проверка по длине кабеля'!$A$4:$AF$4,)+MATCH(Y65,'Проверка по длине кабеля'!B$6:J$6,))</f>
        <v>64</v>
      </c>
      <c r="AN65" s="70" t="str">
        <f t="shared" si="56"/>
        <v>ДА</v>
      </c>
    </row>
    <row r="66" spans="1:40" ht="11.25" customHeight="1" outlineLevel="3" x14ac:dyDescent="0.25">
      <c r="A66" s="129"/>
      <c r="B66" s="129"/>
      <c r="C66" s="144"/>
      <c r="D66" s="143"/>
      <c r="E66" s="142" t="s">
        <v>133</v>
      </c>
      <c r="F66" s="141" t="s">
        <v>134</v>
      </c>
      <c r="G66" s="76" t="s">
        <v>139</v>
      </c>
      <c r="H66" s="77" t="s">
        <v>140</v>
      </c>
      <c r="I66" s="76" t="s">
        <v>16</v>
      </c>
      <c r="J66" s="77" t="s">
        <v>16</v>
      </c>
      <c r="K66" s="107">
        <v>4.95</v>
      </c>
      <c r="L66" s="107">
        <v>1</v>
      </c>
      <c r="M66" s="107">
        <f t="shared" ref="M66" si="57">K66*L66</f>
        <v>4.95</v>
      </c>
      <c r="N66" s="91" t="s">
        <v>36</v>
      </c>
      <c r="O66" s="107">
        <v>0.65</v>
      </c>
      <c r="P66" s="107">
        <f t="shared" ref="P66" si="58">IF(N66="1 фаза",M66/(0.22*O66),M66/(SQRT(3)*0.38*O66))</f>
        <v>11.570379888618007</v>
      </c>
      <c r="Q66" s="108">
        <f t="shared" ref="Q66:Q71" si="59">K66*O66</f>
        <v>3.2175000000000002</v>
      </c>
      <c r="R66" s="76" t="s">
        <v>23</v>
      </c>
      <c r="S66" s="85"/>
      <c r="T66" s="85"/>
      <c r="U66" s="77" t="s">
        <v>0</v>
      </c>
      <c r="V66" s="77">
        <v>1</v>
      </c>
      <c r="W66" s="77">
        <v>5</v>
      </c>
      <c r="X66" s="77" t="s">
        <v>17</v>
      </c>
      <c r="Y66" s="77">
        <v>2.5</v>
      </c>
      <c r="Z66" s="76" t="e">
        <f ca="1">INDEX(INDIRECT("'"&amp;$U66&amp;"'!$D$3:$G$1000"),MATCH($W66,INDIRECT("'"&amp;$U66&amp;"'!$B$3:$B$1000"),0)+MATCH($Y66,INDIRECT("'"&amp;$U66&amp;"'!$C$3:$C$1000"),0)-1,COLUMN(#REF!))</f>
        <v>#REF!</v>
      </c>
      <c r="AA66" s="76" t="e">
        <f ca="1">INDEX(INDIRECT("'"&amp;$U66&amp;"'!$D$3:$G$1000"),MATCH($W66,INDIRECT("'"&amp;$U66&amp;"'!$B$3:$B$1000"),0)+MATCH($Y66,INDIRECT("'"&amp;$U66&amp;"'!$C$3:$C$1000"),0)-1,COLUMN(#REF!))</f>
        <v>#REF!</v>
      </c>
      <c r="AB66" s="76" t="e">
        <f ca="1">INDEX(INDIRECT("'"&amp;$U66&amp;"'!$D$3:$G$1000"),MATCH($W66,INDIRECT("'"&amp;$U66&amp;"'!$B$3:$B$1000"),0)+MATCH($Y66,INDIRECT("'"&amp;$U66&amp;"'!$C$3:$C$1000"),0)-1,COLUMN(#REF!))</f>
        <v>#REF!</v>
      </c>
      <c r="AC66" s="76" t="e">
        <f ca="1">INDEX(INDIRECT("'"&amp;$U66&amp;"'!$D$3:$G$1000"),MATCH($W66,INDIRECT("'"&amp;$U66&amp;"'!$B$3:$B$1000"),0)+MATCH($Y66,INDIRECT("'"&amp;$U66&amp;"'!$C$3:$C$1000"),0)-1,COLUMN(#REF!))</f>
        <v>#REF!</v>
      </c>
      <c r="AD66" s="97">
        <v>35</v>
      </c>
      <c r="AE66" s="77">
        <f t="shared" si="52"/>
        <v>41</v>
      </c>
      <c r="AF66" s="77">
        <f t="shared" si="53"/>
        <v>45</v>
      </c>
      <c r="AG66" s="78">
        <f t="shared" si="54"/>
        <v>1.1275000000000002</v>
      </c>
      <c r="AH66" s="76">
        <v>16</v>
      </c>
      <c r="AI66" s="76"/>
      <c r="AJ66" s="79" t="str">
        <f t="shared" si="55"/>
        <v>ДА</v>
      </c>
      <c r="AK66" s="76"/>
      <c r="AL66" s="76"/>
      <c r="AM66" s="76" t="e">
        <f>INDEX('Проверка по длине кабеля'!A$7:AF$22,MATCH(AH66,'Проверка по длине кабеля'!A$7:A$22,),MATCH(AI66,'Проверка по длине кабеля'!$A$4:$AF$4,)+MATCH(Y66,'Проверка по длине кабеля'!B$6:J$6,))</f>
        <v>#N/A</v>
      </c>
      <c r="AN66" s="80" t="e">
        <f t="shared" si="56"/>
        <v>#N/A</v>
      </c>
    </row>
    <row r="67" spans="1:40" ht="11.25" customHeight="1" outlineLevel="3" x14ac:dyDescent="0.25">
      <c r="A67" s="129"/>
      <c r="B67" s="129"/>
      <c r="C67" s="144"/>
      <c r="D67" s="143"/>
      <c r="E67" s="142"/>
      <c r="F67" s="141"/>
      <c r="G67" s="76" t="s">
        <v>135</v>
      </c>
      <c r="H67" s="77" t="s">
        <v>141</v>
      </c>
      <c r="I67" s="76" t="s">
        <v>16</v>
      </c>
      <c r="J67" s="77" t="s">
        <v>16</v>
      </c>
      <c r="K67" s="107">
        <v>0.23</v>
      </c>
      <c r="L67" s="107">
        <v>1</v>
      </c>
      <c r="M67" s="107">
        <f t="shared" ref="M67:M74" si="60">K67*L67</f>
        <v>0.23</v>
      </c>
      <c r="N67" s="91" t="s">
        <v>60</v>
      </c>
      <c r="O67" s="107">
        <v>0.65</v>
      </c>
      <c r="P67" s="107">
        <f t="shared" ref="P67:P74" si="61">IF(N67="1 фаза",M67/(0.22*O67),M67/(SQRT(3)*0.38*O67))</f>
        <v>1.6083916083916083</v>
      </c>
      <c r="Q67" s="108">
        <f t="shared" si="59"/>
        <v>0.14950000000000002</v>
      </c>
      <c r="R67" s="76" t="s">
        <v>23</v>
      </c>
      <c r="S67" s="85"/>
      <c r="T67" s="85"/>
      <c r="U67" s="77" t="s">
        <v>0</v>
      </c>
      <c r="V67" s="77">
        <v>1</v>
      </c>
      <c r="W67" s="77">
        <v>3</v>
      </c>
      <c r="X67" s="77" t="s">
        <v>17</v>
      </c>
      <c r="Y67" s="77">
        <v>1.5</v>
      </c>
      <c r="Z67" s="76" t="e">
        <f ca="1">INDEX(INDIRECT("'"&amp;$U67&amp;"'!$D$3:$G$1000"),MATCH($W67,INDIRECT("'"&amp;$U67&amp;"'!$B$3:$B$1000"),0)+MATCH($Y67,INDIRECT("'"&amp;$U67&amp;"'!$C$3:$C$1000"),0)-1,COLUMN(#REF!))</f>
        <v>#REF!</v>
      </c>
      <c r="AA67" s="76" t="e">
        <f ca="1">INDEX(INDIRECT("'"&amp;$U67&amp;"'!$D$3:$G$1000"),MATCH($W67,INDIRECT("'"&amp;$U67&amp;"'!$B$3:$B$1000"),0)+MATCH($Y67,INDIRECT("'"&amp;$U67&amp;"'!$C$3:$C$1000"),0)-1,COLUMN(#REF!))</f>
        <v>#REF!</v>
      </c>
      <c r="AB67" s="76" t="e">
        <f ca="1">INDEX(INDIRECT("'"&amp;$U67&amp;"'!$D$3:$G$1000"),MATCH($W67,INDIRECT("'"&amp;$U67&amp;"'!$B$3:$B$1000"),0)+MATCH($Y67,INDIRECT("'"&amp;$U67&amp;"'!$C$3:$C$1000"),0)-1,COLUMN(#REF!))</f>
        <v>#REF!</v>
      </c>
      <c r="AC67" s="76" t="e">
        <f ca="1">INDEX(INDIRECT("'"&amp;$U67&amp;"'!$D$3:$G$1000"),MATCH($W67,INDIRECT("'"&amp;$U67&amp;"'!$B$3:$B$1000"),0)+MATCH($Y67,INDIRECT("'"&amp;$U67&amp;"'!$C$3:$C$1000"),0)-1,COLUMN(#REF!))</f>
        <v>#REF!</v>
      </c>
      <c r="AD67" s="97">
        <v>25</v>
      </c>
      <c r="AE67" s="77">
        <f t="shared" si="52"/>
        <v>29</v>
      </c>
      <c r="AF67" s="77">
        <f t="shared" si="53"/>
        <v>32</v>
      </c>
      <c r="AG67" s="78">
        <f t="shared" si="54"/>
        <v>0.27791666666666665</v>
      </c>
      <c r="AH67" s="76">
        <v>6</v>
      </c>
      <c r="AI67" s="76"/>
      <c r="AJ67" s="79" t="str">
        <f t="shared" si="55"/>
        <v>ДА</v>
      </c>
      <c r="AK67" s="76"/>
      <c r="AL67" s="76"/>
      <c r="AM67" s="76" t="e">
        <f>INDEX('Проверка по длине кабеля'!A$7:AF$22,MATCH(AH67,'Проверка по длине кабеля'!A$7:A$22,),MATCH(AI67,'Проверка по длине кабеля'!$A$4:$AF$4,)+MATCH(Y67,'Проверка по длине кабеля'!B$6:J$6,))</f>
        <v>#N/A</v>
      </c>
      <c r="AN67" s="80" t="e">
        <f t="shared" si="56"/>
        <v>#N/A</v>
      </c>
    </row>
    <row r="68" spans="1:40" ht="11.25" customHeight="1" outlineLevel="3" x14ac:dyDescent="0.25">
      <c r="A68" s="129"/>
      <c r="B68" s="129"/>
      <c r="C68" s="144"/>
      <c r="D68" s="143"/>
      <c r="E68" s="142"/>
      <c r="F68" s="141"/>
      <c r="G68" s="76" t="s">
        <v>136</v>
      </c>
      <c r="H68" s="77" t="s">
        <v>142</v>
      </c>
      <c r="I68" s="76" t="s">
        <v>16</v>
      </c>
      <c r="J68" s="77" t="s">
        <v>16</v>
      </c>
      <c r="K68" s="107">
        <v>0.23</v>
      </c>
      <c r="L68" s="107">
        <v>1</v>
      </c>
      <c r="M68" s="107">
        <f t="shared" si="60"/>
        <v>0.23</v>
      </c>
      <c r="N68" s="91" t="s">
        <v>60</v>
      </c>
      <c r="O68" s="107">
        <v>0.65</v>
      </c>
      <c r="P68" s="107">
        <f t="shared" si="61"/>
        <v>1.6083916083916083</v>
      </c>
      <c r="Q68" s="108">
        <f t="shared" si="59"/>
        <v>0.14950000000000002</v>
      </c>
      <c r="R68" s="76" t="s">
        <v>23</v>
      </c>
      <c r="S68" s="85"/>
      <c r="T68" s="85"/>
      <c r="U68" s="77" t="s">
        <v>0</v>
      </c>
      <c r="V68" s="77">
        <v>1</v>
      </c>
      <c r="W68" s="77">
        <v>3</v>
      </c>
      <c r="X68" s="77" t="s">
        <v>17</v>
      </c>
      <c r="Y68" s="77">
        <v>1.5</v>
      </c>
      <c r="Z68" s="76" t="e">
        <f ca="1">INDEX(INDIRECT("'"&amp;$U68&amp;"'!$D$3:$G$1000"),MATCH($W68,INDIRECT("'"&amp;$U68&amp;"'!$B$3:$B$1000"),0)+MATCH($Y68,INDIRECT("'"&amp;$U68&amp;"'!$C$3:$C$1000"),0)-1,COLUMN(#REF!))</f>
        <v>#REF!</v>
      </c>
      <c r="AA68" s="76" t="e">
        <f ca="1">INDEX(INDIRECT("'"&amp;$U68&amp;"'!$D$3:$G$1000"),MATCH($W68,INDIRECT("'"&amp;$U68&amp;"'!$B$3:$B$1000"),0)+MATCH($Y68,INDIRECT("'"&amp;$U68&amp;"'!$C$3:$C$1000"),0)-1,COLUMN(#REF!))</f>
        <v>#REF!</v>
      </c>
      <c r="AB68" s="76" t="e">
        <f ca="1">INDEX(INDIRECT("'"&amp;$U68&amp;"'!$D$3:$G$1000"),MATCH($W68,INDIRECT("'"&amp;$U68&amp;"'!$B$3:$B$1000"),0)+MATCH($Y68,INDIRECT("'"&amp;$U68&amp;"'!$C$3:$C$1000"),0)-1,COLUMN(#REF!))</f>
        <v>#REF!</v>
      </c>
      <c r="AC68" s="76" t="e">
        <f ca="1">INDEX(INDIRECT("'"&amp;$U68&amp;"'!$D$3:$G$1000"),MATCH($W68,INDIRECT("'"&amp;$U68&amp;"'!$B$3:$B$1000"),0)+MATCH($Y68,INDIRECT("'"&amp;$U68&amp;"'!$C$3:$C$1000"),0)-1,COLUMN(#REF!))</f>
        <v>#REF!</v>
      </c>
      <c r="AD68" s="97">
        <v>25</v>
      </c>
      <c r="AE68" s="77">
        <f t="shared" ref="AE68:AE91" si="62">ROUNDUP(AD68*1.15,0)</f>
        <v>29</v>
      </c>
      <c r="AF68" s="77">
        <f t="shared" ref="AF68:AF91" si="63">ROUNDUP(AE68*1.08,0)</f>
        <v>32</v>
      </c>
      <c r="AG68" s="78">
        <f t="shared" si="54"/>
        <v>0.27791666666666665</v>
      </c>
      <c r="AH68" s="76">
        <v>6</v>
      </c>
      <c r="AI68" s="76"/>
      <c r="AJ68" s="79" t="str">
        <f t="shared" si="55"/>
        <v>ДА</v>
      </c>
      <c r="AK68" s="76"/>
      <c r="AL68" s="76"/>
      <c r="AM68" s="76" t="e">
        <f>INDEX('Проверка по длине кабеля'!A$7:AF$22,MATCH(AH68,'Проверка по длине кабеля'!A$7:A$22,),MATCH(AI68,'Проверка по длине кабеля'!$A$4:$AF$4,)+MATCH(Y68,'Проверка по длине кабеля'!B$6:J$6,))</f>
        <v>#N/A</v>
      </c>
      <c r="AN68" s="80" t="e">
        <f t="shared" si="56"/>
        <v>#N/A</v>
      </c>
    </row>
    <row r="69" spans="1:40" ht="11.25" customHeight="1" outlineLevel="3" x14ac:dyDescent="0.25">
      <c r="A69" s="129"/>
      <c r="B69" s="129"/>
      <c r="C69" s="144"/>
      <c r="D69" s="143"/>
      <c r="E69" s="142"/>
      <c r="F69" s="141"/>
      <c r="G69" s="76" t="s">
        <v>137</v>
      </c>
      <c r="H69" s="77" t="s">
        <v>143</v>
      </c>
      <c r="I69" s="76" t="s">
        <v>16</v>
      </c>
      <c r="J69" s="77" t="s">
        <v>16</v>
      </c>
      <c r="K69" s="107">
        <v>0.16300000000000001</v>
      </c>
      <c r="L69" s="107">
        <v>1</v>
      </c>
      <c r="M69" s="107">
        <f t="shared" si="60"/>
        <v>0.16300000000000001</v>
      </c>
      <c r="N69" s="91" t="s">
        <v>60</v>
      </c>
      <c r="O69" s="107">
        <v>0.65</v>
      </c>
      <c r="P69" s="107">
        <f t="shared" si="61"/>
        <v>1.1398601398601398</v>
      </c>
      <c r="Q69" s="108">
        <f t="shared" si="59"/>
        <v>0.10595</v>
      </c>
      <c r="R69" s="76" t="s">
        <v>23</v>
      </c>
      <c r="S69" s="85"/>
      <c r="T69" s="85"/>
      <c r="U69" s="77" t="s">
        <v>0</v>
      </c>
      <c r="V69" s="77">
        <v>1</v>
      </c>
      <c r="W69" s="77">
        <v>3</v>
      </c>
      <c r="X69" s="77" t="s">
        <v>17</v>
      </c>
      <c r="Y69" s="77">
        <v>1.5</v>
      </c>
      <c r="Z69" s="76" t="e">
        <f ca="1">INDEX(INDIRECT("'"&amp;$U69&amp;"'!$D$3:$G$1000"),MATCH($W69,INDIRECT("'"&amp;$U69&amp;"'!$B$3:$B$1000"),0)+MATCH($Y69,INDIRECT("'"&amp;$U69&amp;"'!$C$3:$C$1000"),0)-1,COLUMN(#REF!))</f>
        <v>#REF!</v>
      </c>
      <c r="AA69" s="76" t="e">
        <f ca="1">INDEX(INDIRECT("'"&amp;$U69&amp;"'!$D$3:$G$1000"),MATCH($W69,INDIRECT("'"&amp;$U69&amp;"'!$B$3:$B$1000"),0)+MATCH($Y69,INDIRECT("'"&amp;$U69&amp;"'!$C$3:$C$1000"),0)-1,COLUMN(#REF!))</f>
        <v>#REF!</v>
      </c>
      <c r="AB69" s="76" t="e">
        <f ca="1">INDEX(INDIRECT("'"&amp;$U69&amp;"'!$D$3:$G$1000"),MATCH($W69,INDIRECT("'"&amp;$U69&amp;"'!$B$3:$B$1000"),0)+MATCH($Y69,INDIRECT("'"&amp;$U69&amp;"'!$C$3:$C$1000"),0)-1,COLUMN(#REF!))</f>
        <v>#REF!</v>
      </c>
      <c r="AC69" s="76" t="e">
        <f ca="1">INDEX(INDIRECT("'"&amp;$U69&amp;"'!$D$3:$G$1000"),MATCH($W69,INDIRECT("'"&amp;$U69&amp;"'!$B$3:$B$1000"),0)+MATCH($Y69,INDIRECT("'"&amp;$U69&amp;"'!$C$3:$C$1000"),0)-1,COLUMN(#REF!))</f>
        <v>#REF!</v>
      </c>
      <c r="AD69" s="97">
        <v>25</v>
      </c>
      <c r="AE69" s="77">
        <f t="shared" si="62"/>
        <v>29</v>
      </c>
      <c r="AF69" s="77">
        <f t="shared" si="63"/>
        <v>32</v>
      </c>
      <c r="AG69" s="78">
        <f t="shared" si="54"/>
        <v>0.19695833333333335</v>
      </c>
      <c r="AH69" s="76">
        <v>6</v>
      </c>
      <c r="AI69" s="76"/>
      <c r="AJ69" s="79" t="str">
        <f t="shared" si="55"/>
        <v>ДА</v>
      </c>
      <c r="AK69" s="76"/>
      <c r="AL69" s="76"/>
      <c r="AM69" s="76" t="e">
        <f>INDEX('Проверка по длине кабеля'!A$7:AF$22,MATCH(AH69,'Проверка по длине кабеля'!A$7:A$22,),MATCH(AI69,'Проверка по длине кабеля'!$A$4:$AF$4,)+MATCH(Y69,'Проверка по длине кабеля'!B$6:J$6,))</f>
        <v>#N/A</v>
      </c>
      <c r="AN69" s="80" t="e">
        <f t="shared" si="56"/>
        <v>#N/A</v>
      </c>
    </row>
    <row r="70" spans="1:40" ht="11.25" customHeight="1" outlineLevel="3" x14ac:dyDescent="0.25">
      <c r="A70" s="129"/>
      <c r="B70" s="129"/>
      <c r="C70" s="144"/>
      <c r="D70" s="143"/>
      <c r="E70" s="142"/>
      <c r="F70" s="141"/>
      <c r="G70" s="76" t="s">
        <v>138</v>
      </c>
      <c r="H70" s="77" t="s">
        <v>144</v>
      </c>
      <c r="I70" s="76" t="s">
        <v>16</v>
      </c>
      <c r="J70" s="77" t="s">
        <v>16</v>
      </c>
      <c r="K70" s="107">
        <v>0.16300000000000001</v>
      </c>
      <c r="L70" s="107">
        <v>1</v>
      </c>
      <c r="M70" s="107">
        <f t="shared" si="60"/>
        <v>0.16300000000000001</v>
      </c>
      <c r="N70" s="91" t="s">
        <v>60</v>
      </c>
      <c r="O70" s="107">
        <v>0.65</v>
      </c>
      <c r="P70" s="107">
        <f t="shared" si="61"/>
        <v>1.1398601398601398</v>
      </c>
      <c r="Q70" s="108">
        <f t="shared" si="59"/>
        <v>0.10595</v>
      </c>
      <c r="R70" s="76" t="s">
        <v>23</v>
      </c>
      <c r="S70" s="85"/>
      <c r="T70" s="85"/>
      <c r="U70" s="77" t="s">
        <v>0</v>
      </c>
      <c r="V70" s="77">
        <v>1</v>
      </c>
      <c r="W70" s="77">
        <v>3</v>
      </c>
      <c r="X70" s="77" t="s">
        <v>17</v>
      </c>
      <c r="Y70" s="77">
        <v>1.5</v>
      </c>
      <c r="Z70" s="76" t="e">
        <f ca="1">INDEX(INDIRECT("'"&amp;$U70&amp;"'!$D$3:$G$1000"),MATCH($W70,INDIRECT("'"&amp;$U70&amp;"'!$B$3:$B$1000"),0)+MATCH($Y70,INDIRECT("'"&amp;$U70&amp;"'!$C$3:$C$1000"),0)-1,COLUMN(#REF!))</f>
        <v>#REF!</v>
      </c>
      <c r="AA70" s="76" t="e">
        <f ca="1">INDEX(INDIRECT("'"&amp;$U70&amp;"'!$D$3:$G$1000"),MATCH($W70,INDIRECT("'"&amp;$U70&amp;"'!$B$3:$B$1000"),0)+MATCH($Y70,INDIRECT("'"&amp;$U70&amp;"'!$C$3:$C$1000"),0)-1,COLUMN(#REF!))</f>
        <v>#REF!</v>
      </c>
      <c r="AB70" s="76" t="e">
        <f ca="1">INDEX(INDIRECT("'"&amp;$U70&amp;"'!$D$3:$G$1000"),MATCH($W70,INDIRECT("'"&amp;$U70&amp;"'!$B$3:$B$1000"),0)+MATCH($Y70,INDIRECT("'"&amp;$U70&amp;"'!$C$3:$C$1000"),0)-1,COLUMN(#REF!))</f>
        <v>#REF!</v>
      </c>
      <c r="AC70" s="76" t="e">
        <f ca="1">INDEX(INDIRECT("'"&amp;$U70&amp;"'!$D$3:$G$1000"),MATCH($W70,INDIRECT("'"&amp;$U70&amp;"'!$B$3:$B$1000"),0)+MATCH($Y70,INDIRECT("'"&amp;$U70&amp;"'!$C$3:$C$1000"),0)-1,COLUMN(#REF!))</f>
        <v>#REF!</v>
      </c>
      <c r="AD70" s="97">
        <v>20</v>
      </c>
      <c r="AE70" s="77">
        <f t="shared" si="62"/>
        <v>23</v>
      </c>
      <c r="AF70" s="77">
        <f t="shared" si="63"/>
        <v>25</v>
      </c>
      <c r="AG70" s="78">
        <f t="shared" si="54"/>
        <v>0.15620833333333334</v>
      </c>
      <c r="AH70" s="76">
        <v>6</v>
      </c>
      <c r="AI70" s="76"/>
      <c r="AJ70" s="79" t="str">
        <f t="shared" si="55"/>
        <v>ДА</v>
      </c>
      <c r="AK70" s="76"/>
      <c r="AL70" s="76"/>
      <c r="AM70" s="76" t="e">
        <f>INDEX('Проверка по длине кабеля'!A$7:AF$22,MATCH(AH70,'Проверка по длине кабеля'!A$7:A$22,),MATCH(AI70,'Проверка по длине кабеля'!$A$4:$AF$4,)+MATCH(Y70,'Проверка по длине кабеля'!B$6:J$6,))</f>
        <v>#N/A</v>
      </c>
      <c r="AN70" s="80" t="e">
        <f t="shared" si="56"/>
        <v>#N/A</v>
      </c>
    </row>
    <row r="71" spans="1:40" ht="11.25" customHeight="1" outlineLevel="3" x14ac:dyDescent="0.25">
      <c r="A71" s="129"/>
      <c r="B71" s="129"/>
      <c r="C71" s="144"/>
      <c r="D71" s="143"/>
      <c r="E71" s="142"/>
      <c r="F71" s="141"/>
      <c r="G71" s="76" t="s">
        <v>16</v>
      </c>
      <c r="H71" s="77" t="s">
        <v>71</v>
      </c>
      <c r="I71" s="76" t="s">
        <v>16</v>
      </c>
      <c r="J71" s="77" t="s">
        <v>16</v>
      </c>
      <c r="K71" s="107"/>
      <c r="L71" s="107"/>
      <c r="M71" s="107">
        <f t="shared" si="60"/>
        <v>0</v>
      </c>
      <c r="N71" s="91"/>
      <c r="O71" s="107"/>
      <c r="P71" s="107" t="e">
        <f t="shared" si="61"/>
        <v>#DIV/0!</v>
      </c>
      <c r="Q71" s="108">
        <f t="shared" si="59"/>
        <v>0</v>
      </c>
      <c r="R71" s="76"/>
      <c r="S71" s="85"/>
      <c r="T71" s="85"/>
      <c r="U71" s="77"/>
      <c r="V71" s="77"/>
      <c r="W71" s="77"/>
      <c r="X71" s="77" t="s">
        <v>17</v>
      </c>
      <c r="Y71" s="77"/>
      <c r="Z71" s="76" t="e">
        <f ca="1">INDEX(INDIRECT("'"&amp;$U71&amp;"'!$D$3:$G$1000"),MATCH($W71,INDIRECT("'"&amp;$U71&amp;"'!$B$3:$B$1000"),0)+MATCH($Y71,INDIRECT("'"&amp;$U71&amp;"'!$C$3:$C$1000"),0)-1,COLUMN(#REF!))</f>
        <v>#REF!</v>
      </c>
      <c r="AA71" s="76" t="e">
        <f ca="1">INDEX(INDIRECT("'"&amp;$U71&amp;"'!$D$3:$G$1000"),MATCH($W71,INDIRECT("'"&amp;$U71&amp;"'!$B$3:$B$1000"),0)+MATCH($Y71,INDIRECT("'"&amp;$U71&amp;"'!$C$3:$C$1000"),0)-1,COLUMN(#REF!))</f>
        <v>#REF!</v>
      </c>
      <c r="AB71" s="76" t="e">
        <f ca="1">INDEX(INDIRECT("'"&amp;$U71&amp;"'!$D$3:$G$1000"),MATCH($W71,INDIRECT("'"&amp;$U71&amp;"'!$B$3:$B$1000"),0)+MATCH($Y71,INDIRECT("'"&amp;$U71&amp;"'!$C$3:$C$1000"),0)-1,COLUMN(#REF!))</f>
        <v>#REF!</v>
      </c>
      <c r="AC71" s="76" t="e">
        <f ca="1">INDEX(INDIRECT("'"&amp;$U71&amp;"'!$D$3:$G$1000"),MATCH($W71,INDIRECT("'"&amp;$U71&amp;"'!$B$3:$B$1000"),0)+MATCH($Y71,INDIRECT("'"&amp;$U71&amp;"'!$C$3:$C$1000"),0)-1,COLUMN(#REF!))</f>
        <v>#REF!</v>
      </c>
      <c r="AD71" s="97"/>
      <c r="AE71" s="77">
        <f t="shared" si="62"/>
        <v>0</v>
      </c>
      <c r="AF71" s="77">
        <f t="shared" si="63"/>
        <v>0</v>
      </c>
      <c r="AG71" s="78" t="str">
        <f t="shared" si="54"/>
        <v>-</v>
      </c>
      <c r="AH71" s="76">
        <v>6</v>
      </c>
      <c r="AI71" s="76"/>
      <c r="AJ71" s="79" t="e">
        <f t="shared" si="55"/>
        <v>#DIV/0!</v>
      </c>
      <c r="AK71" s="76"/>
      <c r="AL71" s="76"/>
      <c r="AM71" s="76" t="e">
        <f>INDEX('Проверка по длине кабеля'!A$7:AF$22,MATCH(AH71,'Проверка по длине кабеля'!A$7:A$22,),MATCH(AI71,'Проверка по длине кабеля'!$A$4:$AF$4,)+MATCH(Y71,'Проверка по длине кабеля'!B$6:J$6,))</f>
        <v>#N/A</v>
      </c>
      <c r="AN71" s="80" t="e">
        <f t="shared" si="56"/>
        <v>#N/A</v>
      </c>
    </row>
    <row r="72" spans="1:40" outlineLevel="2" x14ac:dyDescent="0.25">
      <c r="A72" s="129"/>
      <c r="B72" s="129"/>
      <c r="C72" s="144"/>
      <c r="D72" s="143"/>
      <c r="E72" s="142"/>
      <c r="F72" s="141"/>
      <c r="G72" s="66" t="s">
        <v>16</v>
      </c>
      <c r="H72" s="67" t="s">
        <v>16</v>
      </c>
      <c r="I72" s="66" t="s">
        <v>16</v>
      </c>
      <c r="J72" s="67" t="s">
        <v>16</v>
      </c>
      <c r="K72" s="103">
        <f>SUM(K67:K71)</f>
        <v>0.78600000000000003</v>
      </c>
      <c r="L72" s="103">
        <v>1</v>
      </c>
      <c r="M72" s="103">
        <f t="shared" si="60"/>
        <v>0.78600000000000003</v>
      </c>
      <c r="N72" s="89" t="s">
        <v>36</v>
      </c>
      <c r="O72" s="103">
        <f>Q72/K72</f>
        <v>0.65</v>
      </c>
      <c r="P72" s="103">
        <f t="shared" si="61"/>
        <v>1.8372360792835865</v>
      </c>
      <c r="Q72" s="104">
        <f>SUM(Q67:Q71)</f>
        <v>0.51090000000000002</v>
      </c>
      <c r="R72" s="66" t="s">
        <v>23</v>
      </c>
      <c r="S72" s="83"/>
      <c r="T72" s="83"/>
      <c r="U72" s="67" t="s">
        <v>0</v>
      </c>
      <c r="V72" s="67">
        <v>1</v>
      </c>
      <c r="W72" s="67">
        <v>5</v>
      </c>
      <c r="X72" s="67" t="s">
        <v>17</v>
      </c>
      <c r="Y72" s="67">
        <v>2.5</v>
      </c>
      <c r="Z72" s="66" t="e">
        <f ca="1">INDEX(INDIRECT("'"&amp;$U72&amp;"'!$D$3:$G$1000"),MATCH($W72,INDIRECT("'"&amp;$U72&amp;"'!$B$3:$B$1000"),0)+MATCH($Y72,INDIRECT("'"&amp;$U72&amp;"'!$C$3:$C$1000"),0)-1,COLUMN(#REF!))</f>
        <v>#REF!</v>
      </c>
      <c r="AA72" s="66" t="e">
        <f ca="1">INDEX(INDIRECT("'"&amp;$U72&amp;"'!$D$3:$G$1000"),MATCH($W72,INDIRECT("'"&amp;$U72&amp;"'!$B$3:$B$1000"),0)+MATCH($Y72,INDIRECT("'"&amp;$U72&amp;"'!$C$3:$C$1000"),0)-1,COLUMN(#REF!))</f>
        <v>#REF!</v>
      </c>
      <c r="AB72" s="66" t="e">
        <f ca="1">INDEX(INDIRECT("'"&amp;$U72&amp;"'!$D$3:$G$1000"),MATCH($W72,INDIRECT("'"&amp;$U72&amp;"'!$B$3:$B$1000"),0)+MATCH($Y72,INDIRECT("'"&amp;$U72&amp;"'!$C$3:$C$1000"),0)-1,COLUMN(#REF!))</f>
        <v>#REF!</v>
      </c>
      <c r="AC72" s="66" t="e">
        <f ca="1">INDEX(INDIRECT("'"&amp;$U72&amp;"'!$D$3:$G$1000"),MATCH($W72,INDIRECT("'"&amp;$U72&amp;"'!$B$3:$B$1000"),0)+MATCH($Y72,INDIRECT("'"&amp;$U72&amp;"'!$C$3:$C$1000"),0)-1,COLUMN(#REF!))</f>
        <v>#REF!</v>
      </c>
      <c r="AD72" s="95">
        <v>140</v>
      </c>
      <c r="AE72" s="67">
        <f t="shared" si="62"/>
        <v>161</v>
      </c>
      <c r="AF72" s="67">
        <f t="shared" si="63"/>
        <v>174</v>
      </c>
      <c r="AG72" s="68">
        <f t="shared" si="54"/>
        <v>0.7030333333333334</v>
      </c>
      <c r="AH72" s="66">
        <v>20</v>
      </c>
      <c r="AI72" s="66" t="s">
        <v>34</v>
      </c>
      <c r="AJ72" s="69" t="str">
        <f t="shared" si="55"/>
        <v>ДА</v>
      </c>
      <c r="AK72" s="66"/>
      <c r="AL72" s="66"/>
      <c r="AM72" s="66">
        <f>INDEX('Проверка по длине кабеля'!A$7:AF$22,MATCH(AH72,'Проверка по длине кабеля'!A$7:A$22,),MATCH(AI72,'Проверка по длине кабеля'!$A$4:$AF$4,)+MATCH(Y72,'Проверка по длине кабеля'!B$6:J$6,))</f>
        <v>50</v>
      </c>
      <c r="AN72" s="70" t="str">
        <f t="shared" si="56"/>
        <v>НЕТ</v>
      </c>
    </row>
    <row r="73" spans="1:40" ht="11.25" customHeight="1" outlineLevel="3" x14ac:dyDescent="0.25">
      <c r="A73" s="129"/>
      <c r="B73" s="129"/>
      <c r="C73" s="144"/>
      <c r="D73" s="143"/>
      <c r="E73" s="142" t="s">
        <v>152</v>
      </c>
      <c r="F73" s="141" t="s">
        <v>172</v>
      </c>
      <c r="G73" s="76" t="s">
        <v>145</v>
      </c>
      <c r="H73" s="77" t="s">
        <v>146</v>
      </c>
      <c r="I73" s="76" t="s">
        <v>16</v>
      </c>
      <c r="J73" s="77" t="s">
        <v>16</v>
      </c>
      <c r="K73" s="107">
        <v>0.105</v>
      </c>
      <c r="L73" s="107">
        <v>1</v>
      </c>
      <c r="M73" s="107">
        <f t="shared" si="60"/>
        <v>0.105</v>
      </c>
      <c r="N73" s="91" t="s">
        <v>60</v>
      </c>
      <c r="O73" s="107">
        <v>0.65</v>
      </c>
      <c r="P73" s="107">
        <f t="shared" si="61"/>
        <v>0.73426573426573416</v>
      </c>
      <c r="Q73" s="108">
        <f t="shared" ref="Q73:Q79" si="64">K73*O73</f>
        <v>6.8250000000000005E-2</v>
      </c>
      <c r="R73" s="76" t="s">
        <v>23</v>
      </c>
      <c r="S73" s="85"/>
      <c r="T73" s="85"/>
      <c r="U73" s="77" t="s">
        <v>0</v>
      </c>
      <c r="V73" s="77">
        <v>1</v>
      </c>
      <c r="W73" s="77">
        <v>3</v>
      </c>
      <c r="X73" s="77" t="s">
        <v>17</v>
      </c>
      <c r="Y73" s="77">
        <v>1.5</v>
      </c>
      <c r="Z73" s="76">
        <f ca="1">INDEX(INDIRECT("'"&amp;$U73&amp;"'!$D$3:$G$1000"),MATCH($W73,INDIRECT("'"&amp;$U73&amp;"'!$B$3:$B$1000"),0)+MATCH($Y73,INDIRECT("'"&amp;$U73&amp;"'!$C$3:$C$1000"),0)-1,COLUMN(A44))</f>
        <v>8</v>
      </c>
      <c r="AA73" s="76">
        <f ca="1">INDEX(INDIRECT("'"&amp;$U73&amp;"'!$D$3:$G$1000"),MATCH($W73,INDIRECT("'"&amp;$U73&amp;"'!$B$3:$B$1000"),0)+MATCH($Y73,INDIRECT("'"&amp;$U73&amp;"'!$C$3:$C$1000"),0)-1,COLUMN(C44))</f>
        <v>115</v>
      </c>
      <c r="AB73" s="76">
        <f ca="1">INDEX(INDIRECT("'"&amp;$U73&amp;"'!$D$3:$G$1000"),MATCH($W73,INDIRECT("'"&amp;$U73&amp;"'!$B$3:$B$1000"),0)+MATCH($Y73,INDIRECT("'"&amp;$U73&amp;"'!$C$3:$C$1000"),0)-1,COLUMN(D44))</f>
        <v>148</v>
      </c>
      <c r="AC73" s="76" t="e">
        <f ca="1">INDEX(INDIRECT("'"&amp;$U73&amp;"'!$D$3:$G$1000"),MATCH($W73,INDIRECT("'"&amp;$U73&amp;"'!$B$3:$B$1000"),0)+MATCH($Y73,INDIRECT("'"&amp;$U73&amp;"'!$C$3:$C$1000"),0)-1,COLUMN(#REF!))</f>
        <v>#REF!</v>
      </c>
      <c r="AD73" s="97">
        <v>15</v>
      </c>
      <c r="AE73" s="77">
        <f t="shared" si="62"/>
        <v>18</v>
      </c>
      <c r="AF73" s="77">
        <f t="shared" si="63"/>
        <v>20</v>
      </c>
      <c r="AG73" s="78">
        <f t="shared" si="54"/>
        <v>7.8750000000000001E-2</v>
      </c>
      <c r="AH73" s="76">
        <v>6</v>
      </c>
      <c r="AI73" s="76"/>
      <c r="AJ73" s="79" t="str">
        <f t="shared" si="55"/>
        <v>ДА</v>
      </c>
      <c r="AK73" s="76"/>
      <c r="AL73" s="76"/>
      <c r="AM73" s="76" t="e">
        <f>INDEX('Проверка по длине кабеля'!A$7:AF$22,MATCH(AH73,'Проверка по длине кабеля'!A$7:A$22,),MATCH(AI73,'Проверка по длине кабеля'!$A$4:$AF$4,)+MATCH(Y73,'Проверка по длине кабеля'!B$6:J$6,))</f>
        <v>#N/A</v>
      </c>
      <c r="AN73" s="80" t="e">
        <f t="shared" si="56"/>
        <v>#N/A</v>
      </c>
    </row>
    <row r="74" spans="1:40" ht="11.25" customHeight="1" outlineLevel="3" x14ac:dyDescent="0.25">
      <c r="A74" s="129"/>
      <c r="B74" s="129"/>
      <c r="C74" s="144"/>
      <c r="D74" s="143"/>
      <c r="E74" s="142"/>
      <c r="F74" s="141"/>
      <c r="G74" s="76" t="s">
        <v>147</v>
      </c>
      <c r="H74" s="77" t="s">
        <v>153</v>
      </c>
      <c r="I74" s="76" t="s">
        <v>16</v>
      </c>
      <c r="J74" s="77" t="s">
        <v>16</v>
      </c>
      <c r="K74" s="107">
        <v>0.105</v>
      </c>
      <c r="L74" s="107">
        <v>1</v>
      </c>
      <c r="M74" s="107">
        <f t="shared" si="60"/>
        <v>0.105</v>
      </c>
      <c r="N74" s="91" t="s">
        <v>60</v>
      </c>
      <c r="O74" s="107">
        <v>0.65</v>
      </c>
      <c r="P74" s="107">
        <f t="shared" si="61"/>
        <v>0.73426573426573416</v>
      </c>
      <c r="Q74" s="108">
        <f t="shared" si="64"/>
        <v>6.8250000000000005E-2</v>
      </c>
      <c r="R74" s="76" t="s">
        <v>23</v>
      </c>
      <c r="S74" s="85"/>
      <c r="T74" s="85"/>
      <c r="U74" s="77" t="s">
        <v>0</v>
      </c>
      <c r="V74" s="77">
        <v>1</v>
      </c>
      <c r="W74" s="77">
        <v>3</v>
      </c>
      <c r="X74" s="77" t="s">
        <v>17</v>
      </c>
      <c r="Y74" s="77">
        <v>1.5</v>
      </c>
      <c r="Z74" s="76">
        <f ca="1">INDEX(INDIRECT("'"&amp;$U74&amp;"'!$D$3:$G$1000"),MATCH($W74,INDIRECT("'"&amp;$U74&amp;"'!$B$3:$B$1000"),0)+MATCH($Y74,INDIRECT("'"&amp;$U74&amp;"'!$C$3:$C$1000"),0)-1,COLUMN(A45))</f>
        <v>8</v>
      </c>
      <c r="AA74" s="76">
        <f ca="1">INDEX(INDIRECT("'"&amp;$U74&amp;"'!$D$3:$G$1000"),MATCH($W74,INDIRECT("'"&amp;$U74&amp;"'!$B$3:$B$1000"),0)+MATCH($Y74,INDIRECT("'"&amp;$U74&amp;"'!$C$3:$C$1000"),0)-1,COLUMN(C45))</f>
        <v>115</v>
      </c>
      <c r="AB74" s="76">
        <f ca="1">INDEX(INDIRECT("'"&amp;$U74&amp;"'!$D$3:$G$1000"),MATCH($W74,INDIRECT("'"&amp;$U74&amp;"'!$B$3:$B$1000"),0)+MATCH($Y74,INDIRECT("'"&amp;$U74&amp;"'!$C$3:$C$1000"),0)-1,COLUMN(D45))</f>
        <v>148</v>
      </c>
      <c r="AC74" s="76" t="e">
        <f ca="1">INDEX(INDIRECT("'"&amp;$U74&amp;"'!$D$3:$G$1000"),MATCH($W74,INDIRECT("'"&amp;$U74&amp;"'!$B$3:$B$1000"),0)+MATCH($Y74,INDIRECT("'"&amp;$U74&amp;"'!$C$3:$C$1000"),0)-1,COLUMN(#REF!))</f>
        <v>#REF!</v>
      </c>
      <c r="AD74" s="97">
        <v>15</v>
      </c>
      <c r="AE74" s="77">
        <f t="shared" si="62"/>
        <v>18</v>
      </c>
      <c r="AF74" s="77">
        <f t="shared" si="63"/>
        <v>20</v>
      </c>
      <c r="AG74" s="78">
        <f t="shared" si="54"/>
        <v>7.8750000000000001E-2</v>
      </c>
      <c r="AH74" s="76">
        <v>6</v>
      </c>
      <c r="AI74" s="76"/>
      <c r="AJ74" s="79" t="str">
        <f t="shared" si="55"/>
        <v>ДА</v>
      </c>
      <c r="AK74" s="76"/>
      <c r="AL74" s="76"/>
      <c r="AM74" s="76" t="e">
        <f>INDEX('Проверка по длине кабеля'!A$7:AF$22,MATCH(AH74,'Проверка по длине кабеля'!A$7:A$22,),MATCH(AI74,'Проверка по длине кабеля'!$A$4:$AF$4,)+MATCH(Y74,'Проверка по длине кабеля'!B$6:J$6,))</f>
        <v>#N/A</v>
      </c>
      <c r="AN74" s="80" t="e">
        <f t="shared" si="56"/>
        <v>#N/A</v>
      </c>
    </row>
    <row r="75" spans="1:40" ht="11.25" customHeight="1" outlineLevel="3" x14ac:dyDescent="0.25">
      <c r="A75" s="129"/>
      <c r="B75" s="129"/>
      <c r="C75" s="144"/>
      <c r="D75" s="143"/>
      <c r="E75" s="142"/>
      <c r="F75" s="141"/>
      <c r="G75" s="76" t="s">
        <v>148</v>
      </c>
      <c r="H75" s="77" t="s">
        <v>154</v>
      </c>
      <c r="I75" s="76" t="s">
        <v>16</v>
      </c>
      <c r="J75" s="77" t="s">
        <v>16</v>
      </c>
      <c r="K75" s="107">
        <v>0.105</v>
      </c>
      <c r="L75" s="107">
        <v>1</v>
      </c>
      <c r="M75" s="107">
        <f t="shared" ref="M75" si="65">K75*L75</f>
        <v>0.105</v>
      </c>
      <c r="N75" s="91" t="s">
        <v>60</v>
      </c>
      <c r="O75" s="107">
        <v>0.65</v>
      </c>
      <c r="P75" s="107">
        <f t="shared" ref="P75" si="66">IF(N75="1 фаза",M75/(0.22*O75),M75/(SQRT(3)*0.38*O75))</f>
        <v>0.73426573426573416</v>
      </c>
      <c r="Q75" s="108">
        <f t="shared" si="64"/>
        <v>6.8250000000000005E-2</v>
      </c>
      <c r="R75" s="76" t="s">
        <v>23</v>
      </c>
      <c r="S75" s="85"/>
      <c r="T75" s="85"/>
      <c r="U75" s="77" t="s">
        <v>0</v>
      </c>
      <c r="V75" s="77">
        <v>1</v>
      </c>
      <c r="W75" s="77">
        <v>3</v>
      </c>
      <c r="X75" s="77" t="s">
        <v>17</v>
      </c>
      <c r="Y75" s="77">
        <v>1.5</v>
      </c>
      <c r="Z75" s="76">
        <f ca="1">INDEX(INDIRECT("'"&amp;$U75&amp;"'!$D$3:$G$1000"),MATCH($W75,INDIRECT("'"&amp;$U75&amp;"'!$B$3:$B$1000"),0)+MATCH($Y75,INDIRECT("'"&amp;$U75&amp;"'!$C$3:$C$1000"),0)-1,COLUMN(A45))</f>
        <v>8</v>
      </c>
      <c r="AA75" s="76">
        <f t="shared" ref="AA75:AB77" ca="1" si="67">INDEX(INDIRECT("'"&amp;$U75&amp;"'!$D$3:$G$1000"),MATCH($W75,INDIRECT("'"&amp;$U75&amp;"'!$B$3:$B$1000"),0)+MATCH($Y75,INDIRECT("'"&amp;$U75&amp;"'!$C$3:$C$1000"),0)-1,COLUMN(C45))</f>
        <v>115</v>
      </c>
      <c r="AB75" s="76">
        <f t="shared" ca="1" si="67"/>
        <v>148</v>
      </c>
      <c r="AC75" s="76" t="e">
        <f ca="1">INDEX(INDIRECT("'"&amp;$U75&amp;"'!$D$3:$G$1000"),MATCH($W75,INDIRECT("'"&amp;$U75&amp;"'!$B$3:$B$1000"),0)+MATCH($Y75,INDIRECT("'"&amp;$U75&amp;"'!$C$3:$C$1000"),0)-1,COLUMN(#REF!))</f>
        <v>#REF!</v>
      </c>
      <c r="AD75" s="97">
        <v>15</v>
      </c>
      <c r="AE75" s="77">
        <f t="shared" si="62"/>
        <v>18</v>
      </c>
      <c r="AF75" s="77">
        <f t="shared" si="63"/>
        <v>20</v>
      </c>
      <c r="AG75" s="78">
        <f t="shared" si="54"/>
        <v>7.8750000000000001E-2</v>
      </c>
      <c r="AH75" s="76">
        <v>6</v>
      </c>
      <c r="AI75" s="76"/>
      <c r="AJ75" s="79" t="str">
        <f t="shared" si="55"/>
        <v>ДА</v>
      </c>
      <c r="AK75" s="76"/>
      <c r="AL75" s="76"/>
      <c r="AM75" s="76" t="e">
        <f>INDEX('Проверка по длине кабеля'!A$7:AF$22,MATCH(AH75,'Проверка по длине кабеля'!A$7:A$22,),MATCH(AI75,'Проверка по длине кабеля'!$A$4:$AF$4,)+MATCH(Y75,'Проверка по длине кабеля'!B$6:J$6,))</f>
        <v>#N/A</v>
      </c>
      <c r="AN75" s="80" t="e">
        <f t="shared" si="56"/>
        <v>#N/A</v>
      </c>
    </row>
    <row r="76" spans="1:40" ht="11.25" customHeight="1" outlineLevel="3" x14ac:dyDescent="0.25">
      <c r="A76" s="129"/>
      <c r="B76" s="129"/>
      <c r="C76" s="144"/>
      <c r="D76" s="143"/>
      <c r="E76" s="142"/>
      <c r="F76" s="141"/>
      <c r="G76" s="76" t="s">
        <v>149</v>
      </c>
      <c r="H76" s="77" t="s">
        <v>155</v>
      </c>
      <c r="I76" s="76" t="s">
        <v>16</v>
      </c>
      <c r="J76" s="77" t="s">
        <v>16</v>
      </c>
      <c r="K76" s="107">
        <v>0.16300000000000001</v>
      </c>
      <c r="L76" s="107">
        <v>1</v>
      </c>
      <c r="M76" s="107">
        <f t="shared" ref="M76:M87" si="68">K76*L76</f>
        <v>0.16300000000000001</v>
      </c>
      <c r="N76" s="91" t="s">
        <v>60</v>
      </c>
      <c r="O76" s="107">
        <v>0.65</v>
      </c>
      <c r="P76" s="107">
        <f t="shared" ref="P76:P87" si="69">IF(N76="1 фаза",M76/(0.22*O76),M76/(SQRT(3)*0.38*O76))</f>
        <v>1.1398601398601398</v>
      </c>
      <c r="Q76" s="108">
        <f t="shared" si="64"/>
        <v>0.10595</v>
      </c>
      <c r="R76" s="76" t="s">
        <v>23</v>
      </c>
      <c r="S76" s="85"/>
      <c r="T76" s="85"/>
      <c r="U76" s="77" t="s">
        <v>0</v>
      </c>
      <c r="V76" s="77">
        <v>1</v>
      </c>
      <c r="W76" s="77">
        <v>3</v>
      </c>
      <c r="X76" s="77" t="s">
        <v>17</v>
      </c>
      <c r="Y76" s="77">
        <v>1.5</v>
      </c>
      <c r="Z76" s="76">
        <f ca="1">INDEX(INDIRECT("'"&amp;$U76&amp;"'!$D$3:$G$1000"),MATCH($W76,INDIRECT("'"&amp;$U76&amp;"'!$B$3:$B$1000"),0)+MATCH($Y76,INDIRECT("'"&amp;$U76&amp;"'!$C$3:$C$1000"),0)-1,COLUMN(A46))</f>
        <v>8</v>
      </c>
      <c r="AA76" s="76">
        <f t="shared" ca="1" si="67"/>
        <v>115</v>
      </c>
      <c r="AB76" s="76">
        <f t="shared" ca="1" si="67"/>
        <v>148</v>
      </c>
      <c r="AC76" s="76" t="e">
        <f ca="1">INDEX(INDIRECT("'"&amp;$U76&amp;"'!$D$3:$G$1000"),MATCH($W76,INDIRECT("'"&amp;$U76&amp;"'!$B$3:$B$1000"),0)+MATCH($Y76,INDIRECT("'"&amp;$U76&amp;"'!$C$3:$C$1000"),0)-1,COLUMN(#REF!))</f>
        <v>#REF!</v>
      </c>
      <c r="AD76" s="97">
        <v>20</v>
      </c>
      <c r="AE76" s="77">
        <f t="shared" si="62"/>
        <v>23</v>
      </c>
      <c r="AF76" s="77">
        <f t="shared" si="63"/>
        <v>25</v>
      </c>
      <c r="AG76" s="78">
        <f t="shared" si="54"/>
        <v>0.15620833333333334</v>
      </c>
      <c r="AH76" s="76">
        <v>6</v>
      </c>
      <c r="AI76" s="76"/>
      <c r="AJ76" s="79" t="str">
        <f t="shared" si="55"/>
        <v>ДА</v>
      </c>
      <c r="AK76" s="76"/>
      <c r="AL76" s="76"/>
      <c r="AM76" s="76" t="e">
        <f>INDEX('Проверка по длине кабеля'!A$7:AF$22,MATCH(AH76,'Проверка по длине кабеля'!A$7:A$22,),MATCH(AI76,'Проверка по длине кабеля'!$A$4:$AF$4,)+MATCH(Y76,'Проверка по длине кабеля'!B$6:J$6,))</f>
        <v>#N/A</v>
      </c>
      <c r="AN76" s="80" t="e">
        <f t="shared" si="56"/>
        <v>#N/A</v>
      </c>
    </row>
    <row r="77" spans="1:40" ht="11.25" customHeight="1" outlineLevel="3" x14ac:dyDescent="0.25">
      <c r="A77" s="129"/>
      <c r="B77" s="129"/>
      <c r="C77" s="144"/>
      <c r="D77" s="143"/>
      <c r="E77" s="142"/>
      <c r="F77" s="141"/>
      <c r="G77" s="76" t="s">
        <v>150</v>
      </c>
      <c r="H77" s="77" t="s">
        <v>156</v>
      </c>
      <c r="I77" s="76" t="s">
        <v>16</v>
      </c>
      <c r="J77" s="77" t="s">
        <v>16</v>
      </c>
      <c r="K77" s="107">
        <v>0.105</v>
      </c>
      <c r="L77" s="107">
        <v>1</v>
      </c>
      <c r="M77" s="107">
        <f t="shared" si="68"/>
        <v>0.105</v>
      </c>
      <c r="N77" s="91" t="s">
        <v>60</v>
      </c>
      <c r="O77" s="107">
        <v>0.65</v>
      </c>
      <c r="P77" s="107">
        <f t="shared" si="69"/>
        <v>0.73426573426573416</v>
      </c>
      <c r="Q77" s="108">
        <f t="shared" si="64"/>
        <v>6.8250000000000005E-2</v>
      </c>
      <c r="R77" s="76" t="s">
        <v>23</v>
      </c>
      <c r="S77" s="85"/>
      <c r="T77" s="85"/>
      <c r="U77" s="77" t="s">
        <v>0</v>
      </c>
      <c r="V77" s="77">
        <v>1</v>
      </c>
      <c r="W77" s="77">
        <v>3</v>
      </c>
      <c r="X77" s="77" t="s">
        <v>17</v>
      </c>
      <c r="Y77" s="77">
        <v>1.5</v>
      </c>
      <c r="Z77" s="76">
        <f ca="1">INDEX(INDIRECT("'"&amp;$U77&amp;"'!$D$3:$G$1000"),MATCH($W77,INDIRECT("'"&amp;$U77&amp;"'!$B$3:$B$1000"),0)+MATCH($Y77,INDIRECT("'"&amp;$U77&amp;"'!$C$3:$C$1000"),0)-1,COLUMN(A47))</f>
        <v>8</v>
      </c>
      <c r="AA77" s="76">
        <f t="shared" ca="1" si="67"/>
        <v>115</v>
      </c>
      <c r="AB77" s="76">
        <f t="shared" ca="1" si="67"/>
        <v>148</v>
      </c>
      <c r="AC77" s="76" t="e">
        <f ca="1">INDEX(INDIRECT("'"&amp;$U77&amp;"'!$D$3:$G$1000"),MATCH($W77,INDIRECT("'"&amp;$U77&amp;"'!$B$3:$B$1000"),0)+MATCH($Y77,INDIRECT("'"&amp;$U77&amp;"'!$C$3:$C$1000"),0)-1,COLUMN(#REF!))</f>
        <v>#REF!</v>
      </c>
      <c r="AD77" s="97">
        <v>15</v>
      </c>
      <c r="AE77" s="77">
        <f t="shared" si="62"/>
        <v>18</v>
      </c>
      <c r="AF77" s="77">
        <f t="shared" si="63"/>
        <v>20</v>
      </c>
      <c r="AG77" s="78">
        <f t="shared" si="54"/>
        <v>7.8750000000000001E-2</v>
      </c>
      <c r="AH77" s="76">
        <v>6</v>
      </c>
      <c r="AI77" s="76"/>
      <c r="AJ77" s="79" t="str">
        <f t="shared" si="55"/>
        <v>ДА</v>
      </c>
      <c r="AK77" s="76"/>
      <c r="AL77" s="76"/>
      <c r="AM77" s="76" t="e">
        <f>INDEX('Проверка по длине кабеля'!A$7:AF$22,MATCH(AH77,'Проверка по длине кабеля'!A$7:A$22,),MATCH(AI77,'Проверка по длине кабеля'!$A$4:$AF$4,)+MATCH(Y77,'Проверка по длине кабеля'!B$6:J$6,))</f>
        <v>#N/A</v>
      </c>
      <c r="AN77" s="80" t="e">
        <f t="shared" si="56"/>
        <v>#N/A</v>
      </c>
    </row>
    <row r="78" spans="1:40" ht="11.25" customHeight="1" outlineLevel="3" x14ac:dyDescent="0.25">
      <c r="A78" s="129"/>
      <c r="B78" s="129"/>
      <c r="C78" s="144"/>
      <c r="D78" s="143"/>
      <c r="E78" s="142"/>
      <c r="F78" s="141"/>
      <c r="G78" s="76" t="s">
        <v>151</v>
      </c>
      <c r="H78" s="77" t="s">
        <v>157</v>
      </c>
      <c r="I78" s="76" t="s">
        <v>16</v>
      </c>
      <c r="J78" s="77" t="s">
        <v>16</v>
      </c>
      <c r="K78" s="107">
        <v>0.23</v>
      </c>
      <c r="L78" s="107">
        <v>1</v>
      </c>
      <c r="M78" s="107">
        <f t="shared" si="68"/>
        <v>0.23</v>
      </c>
      <c r="N78" s="91" t="s">
        <v>60</v>
      </c>
      <c r="O78" s="107">
        <v>0.65</v>
      </c>
      <c r="P78" s="107">
        <f t="shared" si="69"/>
        <v>1.6083916083916083</v>
      </c>
      <c r="Q78" s="108">
        <f t="shared" si="64"/>
        <v>0.14950000000000002</v>
      </c>
      <c r="R78" s="76" t="s">
        <v>23</v>
      </c>
      <c r="S78" s="85"/>
      <c r="T78" s="85"/>
      <c r="U78" s="77" t="s">
        <v>0</v>
      </c>
      <c r="V78" s="77">
        <v>1</v>
      </c>
      <c r="W78" s="77">
        <v>3</v>
      </c>
      <c r="X78" s="77" t="s">
        <v>17</v>
      </c>
      <c r="Y78" s="77">
        <v>1.5</v>
      </c>
      <c r="Z78" s="76">
        <f ca="1">INDEX(INDIRECT("'"&amp;$U78&amp;"'!$D$3:$G$1000"),MATCH($W78,INDIRECT("'"&amp;$U78&amp;"'!$B$3:$B$1000"),0)+MATCH($Y78,INDIRECT("'"&amp;$U78&amp;"'!$C$3:$C$1000"),0)-1,COLUMN(A44))</f>
        <v>8</v>
      </c>
      <c r="AA78" s="76">
        <f ca="1">INDEX(INDIRECT("'"&amp;$U78&amp;"'!$D$3:$G$1000"),MATCH($W78,INDIRECT("'"&amp;$U78&amp;"'!$B$3:$B$1000"),0)+MATCH($Y78,INDIRECT("'"&amp;$U78&amp;"'!$C$3:$C$1000"),0)-1,COLUMN(C44))</f>
        <v>115</v>
      </c>
      <c r="AB78" s="76">
        <f ca="1">INDEX(INDIRECT("'"&amp;$U78&amp;"'!$D$3:$G$1000"),MATCH($W78,INDIRECT("'"&amp;$U78&amp;"'!$B$3:$B$1000"),0)+MATCH($Y78,INDIRECT("'"&amp;$U78&amp;"'!$C$3:$C$1000"),0)-1,COLUMN(D44))</f>
        <v>148</v>
      </c>
      <c r="AC78" s="76" t="e">
        <f ca="1">INDEX(INDIRECT("'"&amp;$U78&amp;"'!$D$3:$G$1000"),MATCH($W78,INDIRECT("'"&amp;$U78&amp;"'!$B$3:$B$1000"),0)+MATCH($Y78,INDIRECT("'"&amp;$U78&amp;"'!$C$3:$C$1000"),0)-1,COLUMN(#REF!))</f>
        <v>#REF!</v>
      </c>
      <c r="AD78" s="97">
        <v>20</v>
      </c>
      <c r="AE78" s="77">
        <f t="shared" si="62"/>
        <v>23</v>
      </c>
      <c r="AF78" s="77">
        <f t="shared" si="63"/>
        <v>25</v>
      </c>
      <c r="AG78" s="78">
        <f t="shared" si="54"/>
        <v>0.22041666666666668</v>
      </c>
      <c r="AH78" s="76">
        <v>6</v>
      </c>
      <c r="AI78" s="76"/>
      <c r="AJ78" s="79" t="str">
        <f t="shared" si="55"/>
        <v>ДА</v>
      </c>
      <c r="AK78" s="76"/>
      <c r="AL78" s="76"/>
      <c r="AM78" s="76" t="e">
        <f>INDEX('Проверка по длине кабеля'!A$7:AF$22,MATCH(AH78,'Проверка по длине кабеля'!A$7:A$22,),MATCH(AI78,'Проверка по длине кабеля'!$A$4:$AF$4,)+MATCH(Y78,'Проверка по длине кабеля'!B$6:J$6,))</f>
        <v>#N/A</v>
      </c>
      <c r="AN78" s="80" t="e">
        <f t="shared" si="56"/>
        <v>#N/A</v>
      </c>
    </row>
    <row r="79" spans="1:40" ht="11.25" customHeight="1" outlineLevel="3" x14ac:dyDescent="0.25">
      <c r="A79" s="129"/>
      <c r="B79" s="129"/>
      <c r="C79" s="144"/>
      <c r="D79" s="143"/>
      <c r="E79" s="142"/>
      <c r="F79" s="141"/>
      <c r="G79" s="76" t="s">
        <v>16</v>
      </c>
      <c r="H79" s="77" t="s">
        <v>71</v>
      </c>
      <c r="I79" s="76" t="s">
        <v>16</v>
      </c>
      <c r="J79" s="77" t="s">
        <v>16</v>
      </c>
      <c r="K79" s="107"/>
      <c r="L79" s="107"/>
      <c r="M79" s="107">
        <f t="shared" si="68"/>
        <v>0</v>
      </c>
      <c r="N79" s="91"/>
      <c r="O79" s="107"/>
      <c r="P79" s="107" t="e">
        <f t="shared" si="69"/>
        <v>#DIV/0!</v>
      </c>
      <c r="Q79" s="108">
        <f t="shared" si="64"/>
        <v>0</v>
      </c>
      <c r="R79" s="76"/>
      <c r="S79" s="85"/>
      <c r="T79" s="85"/>
      <c r="U79" s="77"/>
      <c r="V79" s="77"/>
      <c r="W79" s="77"/>
      <c r="X79" s="77" t="s">
        <v>17</v>
      </c>
      <c r="Y79" s="77"/>
      <c r="Z79" s="76" t="e">
        <f ca="1">INDEX(INDIRECT("'"&amp;$U79&amp;"'!$D$3:$G$1000"),MATCH($W79,INDIRECT("'"&amp;$U79&amp;"'!$B$3:$B$1000"),0)+MATCH($Y79,INDIRECT("'"&amp;$U79&amp;"'!$C$3:$C$1000"),0)-1,COLUMN(A45))</f>
        <v>#REF!</v>
      </c>
      <c r="AA79" s="76" t="e">
        <f ca="1">INDEX(INDIRECT("'"&amp;$U79&amp;"'!$D$3:$G$1000"),MATCH($W79,INDIRECT("'"&amp;$U79&amp;"'!$B$3:$B$1000"),0)+MATCH($Y79,INDIRECT("'"&amp;$U79&amp;"'!$C$3:$C$1000"),0)-1,COLUMN(C45))</f>
        <v>#REF!</v>
      </c>
      <c r="AB79" s="76" t="e">
        <f ca="1">INDEX(INDIRECT("'"&amp;$U79&amp;"'!$D$3:$G$1000"),MATCH($W79,INDIRECT("'"&amp;$U79&amp;"'!$B$3:$B$1000"),0)+MATCH($Y79,INDIRECT("'"&amp;$U79&amp;"'!$C$3:$C$1000"),0)-1,COLUMN(D45))</f>
        <v>#REF!</v>
      </c>
      <c r="AC79" s="76" t="e">
        <f ca="1">INDEX(INDIRECT("'"&amp;$U79&amp;"'!$D$3:$G$1000"),MATCH($W79,INDIRECT("'"&amp;$U79&amp;"'!$B$3:$B$1000"),0)+MATCH($Y79,INDIRECT("'"&amp;$U79&amp;"'!$C$3:$C$1000"),0)-1,COLUMN(#REF!))</f>
        <v>#REF!</v>
      </c>
      <c r="AD79" s="97"/>
      <c r="AE79" s="77">
        <f t="shared" si="62"/>
        <v>0</v>
      </c>
      <c r="AF79" s="77">
        <f t="shared" si="63"/>
        <v>0</v>
      </c>
      <c r="AG79" s="78" t="str">
        <f t="shared" si="54"/>
        <v>-</v>
      </c>
      <c r="AH79" s="76">
        <v>6</v>
      </c>
      <c r="AI79" s="76"/>
      <c r="AJ79" s="79" t="e">
        <f t="shared" si="55"/>
        <v>#DIV/0!</v>
      </c>
      <c r="AK79" s="76"/>
      <c r="AL79" s="76"/>
      <c r="AM79" s="76" t="e">
        <f>INDEX('Проверка по длине кабеля'!A$7:AF$22,MATCH(AH79,'Проверка по длине кабеля'!A$7:A$22,),MATCH(AI79,'Проверка по длине кабеля'!$A$4:$AF$4,)+MATCH(Y79,'Проверка по длине кабеля'!B$6:J$6,))</f>
        <v>#N/A</v>
      </c>
      <c r="AN79" s="80" t="e">
        <f t="shared" si="56"/>
        <v>#N/A</v>
      </c>
    </row>
    <row r="80" spans="1:40" outlineLevel="2" x14ac:dyDescent="0.25">
      <c r="A80" s="129"/>
      <c r="B80" s="129"/>
      <c r="C80" s="144"/>
      <c r="D80" s="143"/>
      <c r="E80" s="142"/>
      <c r="F80" s="141"/>
      <c r="G80" s="66" t="s">
        <v>16</v>
      </c>
      <c r="H80" s="67" t="s">
        <v>16</v>
      </c>
      <c r="I80" s="66" t="s">
        <v>16</v>
      </c>
      <c r="J80" s="67" t="s">
        <v>16</v>
      </c>
      <c r="K80" s="103">
        <f>SUM(K73:K79)</f>
        <v>0.81299999999999994</v>
      </c>
      <c r="L80" s="103">
        <v>1</v>
      </c>
      <c r="M80" s="103">
        <f t="shared" si="68"/>
        <v>0.81299999999999994</v>
      </c>
      <c r="N80" s="89" t="s">
        <v>60</v>
      </c>
      <c r="O80" s="103">
        <f>Q80/K80</f>
        <v>0.65000000000000013</v>
      </c>
      <c r="P80" s="103">
        <f t="shared" si="69"/>
        <v>5.6853146853146832</v>
      </c>
      <c r="Q80" s="104">
        <f>SUM(Q73:Q79)</f>
        <v>0.52845000000000009</v>
      </c>
      <c r="R80" s="66" t="s">
        <v>23</v>
      </c>
      <c r="S80" s="83"/>
      <c r="T80" s="83"/>
      <c r="U80" s="67" t="s">
        <v>0</v>
      </c>
      <c r="V80" s="67">
        <v>1</v>
      </c>
      <c r="W80" s="67">
        <v>3</v>
      </c>
      <c r="X80" s="67" t="s">
        <v>17</v>
      </c>
      <c r="Y80" s="67">
        <v>2.5</v>
      </c>
      <c r="Z80" s="66">
        <f ca="1">INDEX(INDIRECT("'"&amp;$U80&amp;"'!$D$3:$G$1000"),MATCH($W80,INDIRECT("'"&amp;$U80&amp;"'!$B$3:$B$1000"),0)+MATCH($Y80,INDIRECT("'"&amp;$U80&amp;"'!$C$3:$C$1000"),0)-1,COLUMN(A43))</f>
        <v>9.4</v>
      </c>
      <c r="AA80" s="66">
        <f ca="1">INDEX(INDIRECT("'"&amp;$U80&amp;"'!$D$3:$G$1000"),MATCH($W80,INDIRECT("'"&amp;$U80&amp;"'!$B$3:$B$1000"),0)+MATCH($Y80,INDIRECT("'"&amp;$U80&amp;"'!$C$3:$C$1000"),0)-1,COLUMN(C43))</f>
        <v>167</v>
      </c>
      <c r="AB80" s="66">
        <f ca="1">INDEX(INDIRECT("'"&amp;$U80&amp;"'!$D$3:$G$1000"),MATCH($W80,INDIRECT("'"&amp;$U80&amp;"'!$B$3:$B$1000"),0)+MATCH($Y80,INDIRECT("'"&amp;$U80&amp;"'!$C$3:$C$1000"),0)-1,COLUMN(D43))</f>
        <v>188</v>
      </c>
      <c r="AC80" s="66" t="e">
        <f ca="1">INDEX(INDIRECT("'"&amp;$U80&amp;"'!$D$3:$G$1000"),MATCH($W80,INDIRECT("'"&amp;$U80&amp;"'!$B$3:$B$1000"),0)+MATCH($Y80,INDIRECT("'"&amp;$U80&amp;"'!$C$3:$C$1000"),0)-1,COLUMN(#REF!))</f>
        <v>#REF!</v>
      </c>
      <c r="AD80" s="95">
        <v>30</v>
      </c>
      <c r="AE80" s="67">
        <f t="shared" si="62"/>
        <v>35</v>
      </c>
      <c r="AF80" s="67">
        <f t="shared" si="63"/>
        <v>38</v>
      </c>
      <c r="AG80" s="68">
        <f t="shared" si="54"/>
        <v>0.71137499999999998</v>
      </c>
      <c r="AH80" s="66">
        <v>20</v>
      </c>
      <c r="AI80" s="66" t="s">
        <v>34</v>
      </c>
      <c r="AJ80" s="69" t="str">
        <f t="shared" si="55"/>
        <v>ДА</v>
      </c>
      <c r="AK80" s="66"/>
      <c r="AL80" s="66"/>
      <c r="AM80" s="66">
        <f>INDEX('Проверка по длине кабеля'!A$7:AF$22,MATCH(AH80,'Проверка по длине кабеля'!A$7:A$22,),MATCH(AI80,'Проверка по длине кабеля'!$A$4:$AF$4,)+MATCH(Y80,'Проверка по длине кабеля'!B$6:J$6,))</f>
        <v>50</v>
      </c>
      <c r="AN80" s="70" t="str">
        <f t="shared" si="56"/>
        <v>ДА</v>
      </c>
    </row>
    <row r="81" spans="1:40" ht="11.25" customHeight="1" outlineLevel="3" x14ac:dyDescent="0.25">
      <c r="A81" s="129"/>
      <c r="B81" s="129"/>
      <c r="C81" s="144"/>
      <c r="D81" s="143"/>
      <c r="E81" s="142" t="s">
        <v>158</v>
      </c>
      <c r="F81" s="141" t="s">
        <v>159</v>
      </c>
      <c r="G81" s="76" t="s">
        <v>160</v>
      </c>
      <c r="H81" s="77" t="s">
        <v>161</v>
      </c>
      <c r="I81" s="76" t="s">
        <v>16</v>
      </c>
      <c r="J81" s="77" t="s">
        <v>16</v>
      </c>
      <c r="K81" s="107">
        <v>0.313</v>
      </c>
      <c r="L81" s="107">
        <v>1</v>
      </c>
      <c r="M81" s="107">
        <f t="shared" si="68"/>
        <v>0.313</v>
      </c>
      <c r="N81" s="91" t="s">
        <v>60</v>
      </c>
      <c r="O81" s="107">
        <v>0.65</v>
      </c>
      <c r="P81" s="107">
        <f t="shared" si="69"/>
        <v>2.1888111888111887</v>
      </c>
      <c r="Q81" s="108">
        <f>K81*O81</f>
        <v>0.20345000000000002</v>
      </c>
      <c r="R81" s="76" t="s">
        <v>23</v>
      </c>
      <c r="S81" s="85"/>
      <c r="T81" s="85"/>
      <c r="U81" s="77" t="s">
        <v>0</v>
      </c>
      <c r="V81" s="77">
        <v>1</v>
      </c>
      <c r="W81" s="77">
        <v>3</v>
      </c>
      <c r="X81" s="77" t="s">
        <v>17</v>
      </c>
      <c r="Y81" s="77">
        <v>1.5</v>
      </c>
      <c r="Z81" s="76">
        <f ca="1">INDEX(INDIRECT("'"&amp;$U81&amp;"'!$D$3:$G$1000"),MATCH($W81,INDIRECT("'"&amp;$U81&amp;"'!$B$3:$B$1000"),0)+MATCH($Y81,INDIRECT("'"&amp;$U81&amp;"'!$C$3:$C$1000"),0)-1,COLUMN(A53))</f>
        <v>8</v>
      </c>
      <c r="AA81" s="76">
        <f ca="1">INDEX(INDIRECT("'"&amp;$U81&amp;"'!$D$3:$G$1000"),MATCH($W81,INDIRECT("'"&amp;$U81&amp;"'!$B$3:$B$1000"),0)+MATCH($Y81,INDIRECT("'"&amp;$U81&amp;"'!$C$3:$C$1000"),0)-1,COLUMN(C53))</f>
        <v>115</v>
      </c>
      <c r="AB81" s="76">
        <f ca="1">INDEX(INDIRECT("'"&amp;$U81&amp;"'!$D$3:$G$1000"),MATCH($W81,INDIRECT("'"&amp;$U81&amp;"'!$B$3:$B$1000"),0)+MATCH($Y81,INDIRECT("'"&amp;$U81&amp;"'!$C$3:$C$1000"),0)-1,COLUMN(D53))</f>
        <v>148</v>
      </c>
      <c r="AC81" s="76" t="e">
        <f ca="1">INDEX(INDIRECT("'"&amp;$U81&amp;"'!$D$3:$G$1000"),MATCH($W81,INDIRECT("'"&amp;$U81&amp;"'!$B$3:$B$1000"),0)+MATCH($Y81,INDIRECT("'"&amp;$U81&amp;"'!$C$3:$C$1000"),0)-1,COLUMN(#REF!))</f>
        <v>#REF!</v>
      </c>
      <c r="AD81" s="97">
        <v>10</v>
      </c>
      <c r="AE81" s="77">
        <f t="shared" si="62"/>
        <v>12</v>
      </c>
      <c r="AF81" s="77">
        <f t="shared" si="63"/>
        <v>13</v>
      </c>
      <c r="AG81" s="78">
        <f t="shared" si="54"/>
        <v>0.1565</v>
      </c>
      <c r="AH81" s="76">
        <v>10</v>
      </c>
      <c r="AI81" s="76"/>
      <c r="AJ81" s="79" t="str">
        <f t="shared" si="55"/>
        <v>ДА</v>
      </c>
      <c r="AK81" s="76"/>
      <c r="AL81" s="76"/>
      <c r="AM81" s="76" t="e">
        <f>INDEX('Проверка по длине кабеля'!A$7:AF$22,MATCH(AH81,'Проверка по длине кабеля'!A$7:A$22,),MATCH(AI81,'Проверка по длине кабеля'!$A$4:$AF$4,)+MATCH(Y81,'Проверка по длине кабеля'!B$6:J$6,))</f>
        <v>#N/A</v>
      </c>
      <c r="AN81" s="80" t="e">
        <f t="shared" si="56"/>
        <v>#N/A</v>
      </c>
    </row>
    <row r="82" spans="1:40" ht="11.25" customHeight="1" outlineLevel="3" x14ac:dyDescent="0.25">
      <c r="A82" s="129"/>
      <c r="B82" s="129"/>
      <c r="C82" s="144"/>
      <c r="D82" s="143"/>
      <c r="E82" s="142"/>
      <c r="F82" s="141"/>
      <c r="G82" s="76" t="s">
        <v>16</v>
      </c>
      <c r="H82" s="77" t="s">
        <v>71</v>
      </c>
      <c r="I82" s="76" t="s">
        <v>16</v>
      </c>
      <c r="J82" s="77" t="s">
        <v>16</v>
      </c>
      <c r="K82" s="107"/>
      <c r="L82" s="107"/>
      <c r="M82" s="107">
        <f t="shared" si="68"/>
        <v>0</v>
      </c>
      <c r="N82" s="91"/>
      <c r="O82" s="107"/>
      <c r="P82" s="107" t="e">
        <f t="shared" si="69"/>
        <v>#DIV/0!</v>
      </c>
      <c r="Q82" s="108">
        <f>K82*O82</f>
        <v>0</v>
      </c>
      <c r="R82" s="76"/>
      <c r="S82" s="85"/>
      <c r="T82" s="85"/>
      <c r="U82" s="77"/>
      <c r="V82" s="77"/>
      <c r="W82" s="77"/>
      <c r="X82" s="77" t="s">
        <v>17</v>
      </c>
      <c r="Y82" s="77"/>
      <c r="Z82" s="76" t="e">
        <f ca="1">INDEX(INDIRECT("'"&amp;$U82&amp;"'!$D$3:$G$1000"),MATCH($W82,INDIRECT("'"&amp;$U82&amp;"'!$B$3:$B$1000"),0)+MATCH($Y82,INDIRECT("'"&amp;$U82&amp;"'!$C$3:$C$1000"),0)-1,COLUMN(A53))</f>
        <v>#REF!</v>
      </c>
      <c r="AA82" s="76" t="e">
        <f ca="1">INDEX(INDIRECT("'"&amp;$U82&amp;"'!$D$3:$G$1000"),MATCH($W82,INDIRECT("'"&amp;$U82&amp;"'!$B$3:$B$1000"),0)+MATCH($Y82,INDIRECT("'"&amp;$U82&amp;"'!$C$3:$C$1000"),0)-1,COLUMN(C53))</f>
        <v>#REF!</v>
      </c>
      <c r="AB82" s="76" t="e">
        <f ca="1">INDEX(INDIRECT("'"&amp;$U82&amp;"'!$D$3:$G$1000"),MATCH($W82,INDIRECT("'"&amp;$U82&amp;"'!$B$3:$B$1000"),0)+MATCH($Y82,INDIRECT("'"&amp;$U82&amp;"'!$C$3:$C$1000"),0)-1,COLUMN(D53))</f>
        <v>#REF!</v>
      </c>
      <c r="AC82" s="76" t="e">
        <f ca="1">INDEX(INDIRECT("'"&amp;$U82&amp;"'!$D$3:$G$1000"),MATCH($W82,INDIRECT("'"&amp;$U82&amp;"'!$B$3:$B$1000"),0)+MATCH($Y82,INDIRECT("'"&amp;$U82&amp;"'!$C$3:$C$1000"),0)-1,COLUMN(#REF!))</f>
        <v>#REF!</v>
      </c>
      <c r="AD82" s="97"/>
      <c r="AE82" s="77">
        <f t="shared" si="62"/>
        <v>0</v>
      </c>
      <c r="AF82" s="77">
        <f t="shared" si="63"/>
        <v>0</v>
      </c>
      <c r="AG82" s="78" t="str">
        <f t="shared" si="54"/>
        <v>-</v>
      </c>
      <c r="AH82" s="76">
        <v>10</v>
      </c>
      <c r="AI82" s="76"/>
      <c r="AJ82" s="79" t="e">
        <f t="shared" si="55"/>
        <v>#DIV/0!</v>
      </c>
      <c r="AK82" s="76"/>
      <c r="AL82" s="76"/>
      <c r="AM82" s="76" t="e">
        <f>INDEX('Проверка по длине кабеля'!A$7:AF$22,MATCH(AH82,'Проверка по длине кабеля'!A$7:A$22,),MATCH(AI82,'Проверка по длине кабеля'!$A$4:$AF$4,)+MATCH(Y82,'Проверка по длине кабеля'!B$6:J$6,))</f>
        <v>#N/A</v>
      </c>
      <c r="AN82" s="80" t="e">
        <f t="shared" si="56"/>
        <v>#N/A</v>
      </c>
    </row>
    <row r="83" spans="1:40" outlineLevel="2" x14ac:dyDescent="0.25">
      <c r="A83" s="129"/>
      <c r="B83" s="129"/>
      <c r="C83" s="144"/>
      <c r="D83" s="143"/>
      <c r="E83" s="142"/>
      <c r="F83" s="141"/>
      <c r="G83" s="66" t="s">
        <v>16</v>
      </c>
      <c r="H83" s="67" t="s">
        <v>16</v>
      </c>
      <c r="I83" s="66" t="s">
        <v>16</v>
      </c>
      <c r="J83" s="67" t="s">
        <v>16</v>
      </c>
      <c r="K83" s="103">
        <f>SUM(K81:K82)</f>
        <v>0.313</v>
      </c>
      <c r="L83" s="103">
        <v>1</v>
      </c>
      <c r="M83" s="103">
        <f t="shared" si="68"/>
        <v>0.313</v>
      </c>
      <c r="N83" s="89" t="s">
        <v>60</v>
      </c>
      <c r="O83" s="103">
        <f>Q83/K83</f>
        <v>0.65</v>
      </c>
      <c r="P83" s="103">
        <f t="shared" si="69"/>
        <v>2.1888111888111887</v>
      </c>
      <c r="Q83" s="104">
        <f>SUM(Q81:Q82)</f>
        <v>0.20345000000000002</v>
      </c>
      <c r="R83" s="66" t="s">
        <v>23</v>
      </c>
      <c r="S83" s="83"/>
      <c r="T83" s="83"/>
      <c r="U83" s="67" t="s">
        <v>0</v>
      </c>
      <c r="V83" s="67">
        <v>1</v>
      </c>
      <c r="W83" s="67">
        <v>3</v>
      </c>
      <c r="X83" s="67" t="s">
        <v>17</v>
      </c>
      <c r="Y83" s="67">
        <v>2.5</v>
      </c>
      <c r="Z83" s="66">
        <f ca="1">INDEX(INDIRECT("'"&amp;$U83&amp;"'!$D$3:$G$1000"),MATCH($W83,INDIRECT("'"&amp;$U83&amp;"'!$B$3:$B$1000"),0)+MATCH($Y83,INDIRECT("'"&amp;$U83&amp;"'!$C$3:$C$1000"),0)-1,COLUMN(A51))</f>
        <v>9.4</v>
      </c>
      <c r="AA83" s="66">
        <f ca="1">INDEX(INDIRECT("'"&amp;$U83&amp;"'!$D$3:$G$1000"),MATCH($W83,INDIRECT("'"&amp;$U83&amp;"'!$B$3:$B$1000"),0)+MATCH($Y83,INDIRECT("'"&amp;$U83&amp;"'!$C$3:$C$1000"),0)-1,COLUMN(C51))</f>
        <v>167</v>
      </c>
      <c r="AB83" s="66">
        <f ca="1">INDEX(INDIRECT("'"&amp;$U83&amp;"'!$D$3:$G$1000"),MATCH($W83,INDIRECT("'"&amp;$U83&amp;"'!$B$3:$B$1000"),0)+MATCH($Y83,INDIRECT("'"&amp;$U83&amp;"'!$C$3:$C$1000"),0)-1,COLUMN(D51))</f>
        <v>188</v>
      </c>
      <c r="AC83" s="66" t="e">
        <f ca="1">INDEX(INDIRECT("'"&amp;$U83&amp;"'!$D$3:$G$1000"),MATCH($W83,INDIRECT("'"&amp;$U83&amp;"'!$B$3:$B$1000"),0)+MATCH($Y83,INDIRECT("'"&amp;$U83&amp;"'!$C$3:$C$1000"),0)-1,COLUMN(#REF!))</f>
        <v>#REF!</v>
      </c>
      <c r="AD83" s="95">
        <v>25</v>
      </c>
      <c r="AE83" s="67">
        <f t="shared" si="62"/>
        <v>29</v>
      </c>
      <c r="AF83" s="67">
        <f t="shared" si="63"/>
        <v>32</v>
      </c>
      <c r="AG83" s="68">
        <f t="shared" si="54"/>
        <v>0.22692499999999999</v>
      </c>
      <c r="AH83" s="66">
        <v>20</v>
      </c>
      <c r="AI83" s="66" t="s">
        <v>34</v>
      </c>
      <c r="AJ83" s="69" t="str">
        <f t="shared" si="55"/>
        <v>ДА</v>
      </c>
      <c r="AK83" s="66"/>
      <c r="AL83" s="66"/>
      <c r="AM83" s="66">
        <f>INDEX('Проверка по длине кабеля'!A$7:AF$22,MATCH(AH83,'Проверка по длине кабеля'!A$7:A$22,),MATCH(AI83,'Проверка по длине кабеля'!$A$4:$AF$4,)+MATCH(Y83,'Проверка по длине кабеля'!B$6:J$6,))</f>
        <v>50</v>
      </c>
      <c r="AN83" s="70" t="str">
        <f t="shared" si="56"/>
        <v>ДА</v>
      </c>
    </row>
    <row r="84" spans="1:40" ht="11.25" customHeight="1" outlineLevel="3" x14ac:dyDescent="0.25">
      <c r="A84" s="129"/>
      <c r="B84" s="129"/>
      <c r="C84" s="144"/>
      <c r="D84" s="143"/>
      <c r="E84" s="142" t="s">
        <v>162</v>
      </c>
      <c r="F84" s="141" t="s">
        <v>163</v>
      </c>
      <c r="G84" s="76" t="s">
        <v>164</v>
      </c>
      <c r="H84" s="77" t="s">
        <v>165</v>
      </c>
      <c r="I84" s="76" t="s">
        <v>16</v>
      </c>
      <c r="J84" s="77" t="s">
        <v>16</v>
      </c>
      <c r="K84" s="107">
        <v>0.105</v>
      </c>
      <c r="L84" s="107">
        <v>1</v>
      </c>
      <c r="M84" s="107">
        <f t="shared" si="68"/>
        <v>0.105</v>
      </c>
      <c r="N84" s="91" t="s">
        <v>60</v>
      </c>
      <c r="O84" s="107">
        <v>0.65</v>
      </c>
      <c r="P84" s="107">
        <f t="shared" si="69"/>
        <v>0.73426573426573416</v>
      </c>
      <c r="Q84" s="108">
        <f>K84*O84</f>
        <v>6.8250000000000005E-2</v>
      </c>
      <c r="R84" s="76" t="s">
        <v>23</v>
      </c>
      <c r="S84" s="85"/>
      <c r="T84" s="85"/>
      <c r="U84" s="77" t="s">
        <v>0</v>
      </c>
      <c r="V84" s="77">
        <v>1</v>
      </c>
      <c r="W84" s="77">
        <v>3</v>
      </c>
      <c r="X84" s="77" t="s">
        <v>17</v>
      </c>
      <c r="Y84" s="77">
        <v>1.5</v>
      </c>
      <c r="Z84" s="76">
        <f ca="1">INDEX(INDIRECT("'"&amp;$U84&amp;"'!$D$3:$G$1000"),MATCH($W84,INDIRECT("'"&amp;$U84&amp;"'!$B$3:$B$1000"),0)+MATCH($Y84,INDIRECT("'"&amp;$U84&amp;"'!$C$3:$C$1000"),0)-1,COLUMN(A56))</f>
        <v>8</v>
      </c>
      <c r="AA84" s="76">
        <f ca="1">INDEX(INDIRECT("'"&amp;$U84&amp;"'!$D$3:$G$1000"),MATCH($W84,INDIRECT("'"&amp;$U84&amp;"'!$B$3:$B$1000"),0)+MATCH($Y84,INDIRECT("'"&amp;$U84&amp;"'!$C$3:$C$1000"),0)-1,COLUMN(C56))</f>
        <v>115</v>
      </c>
      <c r="AB84" s="76">
        <f ca="1">INDEX(INDIRECT("'"&amp;$U84&amp;"'!$D$3:$G$1000"),MATCH($W84,INDIRECT("'"&amp;$U84&amp;"'!$B$3:$B$1000"),0)+MATCH($Y84,INDIRECT("'"&amp;$U84&amp;"'!$C$3:$C$1000"),0)-1,COLUMN(D56))</f>
        <v>148</v>
      </c>
      <c r="AC84" s="76" t="e">
        <f ca="1">INDEX(INDIRECT("'"&amp;$U84&amp;"'!$D$3:$G$1000"),MATCH($W84,INDIRECT("'"&amp;$U84&amp;"'!$B$3:$B$1000"),0)+MATCH($Y84,INDIRECT("'"&amp;$U84&amp;"'!$C$3:$C$1000"),0)-1,COLUMN(#REF!))</f>
        <v>#REF!</v>
      </c>
      <c r="AD84" s="97">
        <v>10</v>
      </c>
      <c r="AE84" s="77">
        <f t="shared" si="62"/>
        <v>12</v>
      </c>
      <c r="AF84" s="77">
        <f t="shared" si="63"/>
        <v>13</v>
      </c>
      <c r="AG84" s="78">
        <f t="shared" si="54"/>
        <v>5.2499999999999998E-2</v>
      </c>
      <c r="AH84" s="76">
        <v>6</v>
      </c>
      <c r="AI84" s="76"/>
      <c r="AJ84" s="79" t="str">
        <f t="shared" si="55"/>
        <v>ДА</v>
      </c>
      <c r="AK84" s="76"/>
      <c r="AL84" s="76"/>
      <c r="AM84" s="76" t="e">
        <f>INDEX('Проверка по длине кабеля'!A$7:AF$22,MATCH(AH84,'Проверка по длине кабеля'!A$7:A$22,),MATCH(AI84,'Проверка по длине кабеля'!$A$4:$AF$4,)+MATCH(Y84,'Проверка по длине кабеля'!B$6:J$6,))</f>
        <v>#N/A</v>
      </c>
      <c r="AN84" s="80" t="e">
        <f t="shared" si="56"/>
        <v>#N/A</v>
      </c>
    </row>
    <row r="85" spans="1:40" ht="11.25" customHeight="1" outlineLevel="3" x14ac:dyDescent="0.25">
      <c r="A85" s="129"/>
      <c r="B85" s="129"/>
      <c r="C85" s="144"/>
      <c r="D85" s="143"/>
      <c r="E85" s="142"/>
      <c r="F85" s="141"/>
      <c r="G85" s="76" t="s">
        <v>16</v>
      </c>
      <c r="H85" s="77" t="s">
        <v>71</v>
      </c>
      <c r="I85" s="76" t="s">
        <v>16</v>
      </c>
      <c r="J85" s="77" t="s">
        <v>16</v>
      </c>
      <c r="K85" s="107"/>
      <c r="L85" s="107"/>
      <c r="M85" s="107">
        <f t="shared" si="68"/>
        <v>0</v>
      </c>
      <c r="N85" s="91"/>
      <c r="O85" s="107"/>
      <c r="P85" s="107" t="e">
        <f t="shared" si="69"/>
        <v>#DIV/0!</v>
      </c>
      <c r="Q85" s="108">
        <f>K85*O85</f>
        <v>0</v>
      </c>
      <c r="R85" s="76"/>
      <c r="S85" s="85"/>
      <c r="T85" s="85"/>
      <c r="U85" s="77"/>
      <c r="V85" s="77"/>
      <c r="W85" s="77"/>
      <c r="X85" s="77" t="s">
        <v>17</v>
      </c>
      <c r="Y85" s="77"/>
      <c r="Z85" s="76" t="e">
        <f ca="1">INDEX(INDIRECT("'"&amp;$U85&amp;"'!$D$3:$G$1000"),MATCH($W85,INDIRECT("'"&amp;$U85&amp;"'!$B$3:$B$1000"),0)+MATCH($Y85,INDIRECT("'"&amp;$U85&amp;"'!$C$3:$C$1000"),0)-1,COLUMN(A56))</f>
        <v>#REF!</v>
      </c>
      <c r="AA85" s="76" t="e">
        <f ca="1">INDEX(INDIRECT("'"&amp;$U85&amp;"'!$D$3:$G$1000"),MATCH($W85,INDIRECT("'"&amp;$U85&amp;"'!$B$3:$B$1000"),0)+MATCH($Y85,INDIRECT("'"&amp;$U85&amp;"'!$C$3:$C$1000"),0)-1,COLUMN(C56))</f>
        <v>#REF!</v>
      </c>
      <c r="AB85" s="76" t="e">
        <f ca="1">INDEX(INDIRECT("'"&amp;$U85&amp;"'!$D$3:$G$1000"),MATCH($W85,INDIRECT("'"&amp;$U85&amp;"'!$B$3:$B$1000"),0)+MATCH($Y85,INDIRECT("'"&amp;$U85&amp;"'!$C$3:$C$1000"),0)-1,COLUMN(D56))</f>
        <v>#REF!</v>
      </c>
      <c r="AC85" s="76" t="e">
        <f ca="1">INDEX(INDIRECT("'"&amp;$U85&amp;"'!$D$3:$G$1000"),MATCH($W85,INDIRECT("'"&amp;$U85&amp;"'!$B$3:$B$1000"),0)+MATCH($Y85,INDIRECT("'"&amp;$U85&amp;"'!$C$3:$C$1000"),0)-1,COLUMN(#REF!))</f>
        <v>#REF!</v>
      </c>
      <c r="AD85" s="97"/>
      <c r="AE85" s="77">
        <f t="shared" si="62"/>
        <v>0</v>
      </c>
      <c r="AF85" s="77">
        <f t="shared" si="63"/>
        <v>0</v>
      </c>
      <c r="AG85" s="78" t="str">
        <f t="shared" si="54"/>
        <v>-</v>
      </c>
      <c r="AH85" s="76">
        <v>6</v>
      </c>
      <c r="AI85" s="76"/>
      <c r="AJ85" s="79" t="e">
        <f t="shared" si="55"/>
        <v>#DIV/0!</v>
      </c>
      <c r="AK85" s="76"/>
      <c r="AL85" s="76"/>
      <c r="AM85" s="76" t="e">
        <f>INDEX('Проверка по длине кабеля'!A$7:AF$22,MATCH(AH85,'Проверка по длине кабеля'!A$7:A$22,),MATCH(AI85,'Проверка по длине кабеля'!$A$4:$AF$4,)+MATCH(Y85,'Проверка по длине кабеля'!B$6:J$6,))</f>
        <v>#N/A</v>
      </c>
      <c r="AN85" s="80" t="e">
        <f t="shared" si="56"/>
        <v>#N/A</v>
      </c>
    </row>
    <row r="86" spans="1:40" outlineLevel="2" x14ac:dyDescent="0.25">
      <c r="A86" s="129"/>
      <c r="B86" s="129"/>
      <c r="C86" s="144"/>
      <c r="D86" s="143"/>
      <c r="E86" s="142"/>
      <c r="F86" s="141"/>
      <c r="G86" s="66" t="s">
        <v>16</v>
      </c>
      <c r="H86" s="67" t="s">
        <v>16</v>
      </c>
      <c r="I86" s="66" t="s">
        <v>16</v>
      </c>
      <c r="J86" s="67" t="s">
        <v>16</v>
      </c>
      <c r="K86" s="103">
        <f>SUM(K84:K85)</f>
        <v>0.105</v>
      </c>
      <c r="L86" s="103">
        <v>1</v>
      </c>
      <c r="M86" s="103">
        <f t="shared" si="68"/>
        <v>0.105</v>
      </c>
      <c r="N86" s="89" t="s">
        <v>60</v>
      </c>
      <c r="O86" s="103">
        <f>Q86/K86</f>
        <v>0.65</v>
      </c>
      <c r="P86" s="103">
        <f t="shared" si="69"/>
        <v>0.73426573426573416</v>
      </c>
      <c r="Q86" s="104">
        <f>SUM(Q84:Q85)</f>
        <v>6.8250000000000005E-2</v>
      </c>
      <c r="R86" s="66" t="s">
        <v>23</v>
      </c>
      <c r="S86" s="83"/>
      <c r="T86" s="83"/>
      <c r="U86" s="67" t="s">
        <v>0</v>
      </c>
      <c r="V86" s="67">
        <v>1</v>
      </c>
      <c r="W86" s="67">
        <v>3</v>
      </c>
      <c r="X86" s="67" t="s">
        <v>17</v>
      </c>
      <c r="Y86" s="67">
        <v>2.5</v>
      </c>
      <c r="Z86" s="66">
        <f ca="1">INDEX(INDIRECT("'"&amp;$U86&amp;"'!$D$3:$G$1000"),MATCH($W86,INDIRECT("'"&amp;$U86&amp;"'!$B$3:$B$1000"),0)+MATCH($Y86,INDIRECT("'"&amp;$U86&amp;"'!$C$3:$C$1000"),0)-1,COLUMN(A54))</f>
        <v>9.4</v>
      </c>
      <c r="AA86" s="66">
        <f ca="1">INDEX(INDIRECT("'"&amp;$U86&amp;"'!$D$3:$G$1000"),MATCH($W86,INDIRECT("'"&amp;$U86&amp;"'!$B$3:$B$1000"),0)+MATCH($Y86,INDIRECT("'"&amp;$U86&amp;"'!$C$3:$C$1000"),0)-1,COLUMN(C54))</f>
        <v>167</v>
      </c>
      <c r="AB86" s="66">
        <f ca="1">INDEX(INDIRECT("'"&amp;$U86&amp;"'!$D$3:$G$1000"),MATCH($W86,INDIRECT("'"&amp;$U86&amp;"'!$B$3:$B$1000"),0)+MATCH($Y86,INDIRECT("'"&amp;$U86&amp;"'!$C$3:$C$1000"),0)-1,COLUMN(D54))</f>
        <v>188</v>
      </c>
      <c r="AC86" s="66" t="e">
        <f ca="1">INDEX(INDIRECT("'"&amp;$U86&amp;"'!$D$3:$G$1000"),MATCH($W86,INDIRECT("'"&amp;$U86&amp;"'!$B$3:$B$1000"),0)+MATCH($Y86,INDIRECT("'"&amp;$U86&amp;"'!$C$3:$C$1000"),0)-1,COLUMN(#REF!))</f>
        <v>#REF!</v>
      </c>
      <c r="AD86" s="95">
        <v>160</v>
      </c>
      <c r="AE86" s="67">
        <f t="shared" si="62"/>
        <v>184</v>
      </c>
      <c r="AF86" s="67">
        <f t="shared" si="63"/>
        <v>199</v>
      </c>
      <c r="AG86" s="68">
        <f t="shared" si="54"/>
        <v>0.48299999999999998</v>
      </c>
      <c r="AH86" s="66">
        <v>20</v>
      </c>
      <c r="AI86" s="66" t="s">
        <v>34</v>
      </c>
      <c r="AJ86" s="69" t="str">
        <f t="shared" si="55"/>
        <v>ДА</v>
      </c>
      <c r="AK86" s="66"/>
      <c r="AL86" s="66"/>
      <c r="AM86" s="66">
        <f>INDEX('Проверка по длине кабеля'!A$7:AF$22,MATCH(AH86,'Проверка по длине кабеля'!A$7:A$22,),MATCH(AI86,'Проверка по длине кабеля'!$A$4:$AF$4,)+MATCH(Y86,'Проверка по длине кабеля'!B$6:J$6,))</f>
        <v>50</v>
      </c>
      <c r="AN86" s="70" t="str">
        <f t="shared" si="56"/>
        <v>НЕТ</v>
      </c>
    </row>
    <row r="87" spans="1:40" ht="11.25" customHeight="1" outlineLevel="3" x14ac:dyDescent="0.25">
      <c r="A87" s="129"/>
      <c r="B87" s="129"/>
      <c r="C87" s="144"/>
      <c r="D87" s="143"/>
      <c r="E87" s="142" t="s">
        <v>166</v>
      </c>
      <c r="F87" s="141" t="s">
        <v>167</v>
      </c>
      <c r="G87" s="76" t="s">
        <v>168</v>
      </c>
      <c r="H87" s="77" t="s">
        <v>170</v>
      </c>
      <c r="I87" s="76" t="s">
        <v>16</v>
      </c>
      <c r="J87" s="77" t="s">
        <v>16</v>
      </c>
      <c r="K87" s="107">
        <v>0.105</v>
      </c>
      <c r="L87" s="107">
        <v>1</v>
      </c>
      <c r="M87" s="107">
        <f t="shared" si="68"/>
        <v>0.105</v>
      </c>
      <c r="N87" s="91" t="s">
        <v>60</v>
      </c>
      <c r="O87" s="107">
        <v>0.65</v>
      </c>
      <c r="P87" s="107">
        <f t="shared" si="69"/>
        <v>0.73426573426573416</v>
      </c>
      <c r="Q87" s="108">
        <f>K87*O87</f>
        <v>6.8250000000000005E-2</v>
      </c>
      <c r="R87" s="76" t="s">
        <v>23</v>
      </c>
      <c r="S87" s="85"/>
      <c r="T87" s="85"/>
      <c r="U87" s="77" t="s">
        <v>0</v>
      </c>
      <c r="V87" s="77">
        <v>1</v>
      </c>
      <c r="W87" s="77">
        <v>3</v>
      </c>
      <c r="X87" s="77" t="s">
        <v>17</v>
      </c>
      <c r="Y87" s="77">
        <v>1.5</v>
      </c>
      <c r="Z87" s="76">
        <f ca="1">INDEX(INDIRECT("'"&amp;$U87&amp;"'!$D$3:$G$1000"),MATCH($W87,INDIRECT("'"&amp;$U87&amp;"'!$B$3:$B$1000"),0)+MATCH($Y87,INDIRECT("'"&amp;$U87&amp;"'!$C$3:$C$1000"),0)-1,COLUMN(A59))</f>
        <v>8</v>
      </c>
      <c r="AA87" s="76">
        <f ca="1">INDEX(INDIRECT("'"&amp;$U87&amp;"'!$D$3:$G$1000"),MATCH($W87,INDIRECT("'"&amp;$U87&amp;"'!$B$3:$B$1000"),0)+MATCH($Y87,INDIRECT("'"&amp;$U87&amp;"'!$C$3:$C$1000"),0)-1,COLUMN(C59))</f>
        <v>115</v>
      </c>
      <c r="AB87" s="76">
        <f ca="1">INDEX(INDIRECT("'"&amp;$U87&amp;"'!$D$3:$G$1000"),MATCH($W87,INDIRECT("'"&amp;$U87&amp;"'!$B$3:$B$1000"),0)+MATCH($Y87,INDIRECT("'"&amp;$U87&amp;"'!$C$3:$C$1000"),0)-1,COLUMN(D59))</f>
        <v>148</v>
      </c>
      <c r="AC87" s="76" t="e">
        <f ca="1">INDEX(INDIRECT("'"&amp;$U87&amp;"'!$D$3:$G$1000"),MATCH($W87,INDIRECT("'"&amp;$U87&amp;"'!$B$3:$B$1000"),0)+MATCH($Y87,INDIRECT("'"&amp;$U87&amp;"'!$C$3:$C$1000"),0)-1,COLUMN(#REF!))</f>
        <v>#REF!</v>
      </c>
      <c r="AD87" s="97">
        <v>10</v>
      </c>
      <c r="AE87" s="77">
        <f t="shared" si="62"/>
        <v>12</v>
      </c>
      <c r="AF87" s="77">
        <f t="shared" si="63"/>
        <v>13</v>
      </c>
      <c r="AG87" s="78">
        <f t="shared" si="54"/>
        <v>5.2499999999999998E-2</v>
      </c>
      <c r="AH87" s="76">
        <v>6</v>
      </c>
      <c r="AI87" s="76"/>
      <c r="AJ87" s="79" t="str">
        <f t="shared" si="55"/>
        <v>ДА</v>
      </c>
      <c r="AK87" s="76"/>
      <c r="AL87" s="76"/>
      <c r="AM87" s="76" t="e">
        <f>INDEX('Проверка по длине кабеля'!A$7:AF$22,MATCH(AH87,'Проверка по длине кабеля'!A$7:A$22,),MATCH(AI87,'Проверка по длине кабеля'!$A$4:$AF$4,)+MATCH(Y87,'Проверка по длине кабеля'!B$6:J$6,))</f>
        <v>#N/A</v>
      </c>
      <c r="AN87" s="80" t="e">
        <f t="shared" si="56"/>
        <v>#N/A</v>
      </c>
    </row>
    <row r="88" spans="1:40" ht="11.25" customHeight="1" outlineLevel="3" x14ac:dyDescent="0.25">
      <c r="A88" s="129"/>
      <c r="B88" s="129"/>
      <c r="C88" s="144"/>
      <c r="D88" s="143"/>
      <c r="E88" s="142"/>
      <c r="F88" s="141"/>
      <c r="G88" s="76" t="s">
        <v>169</v>
      </c>
      <c r="H88" s="77" t="s">
        <v>171</v>
      </c>
      <c r="I88" s="76" t="s">
        <v>16</v>
      </c>
      <c r="J88" s="77" t="s">
        <v>16</v>
      </c>
      <c r="K88" s="107">
        <v>5.0000000000000001E-3</v>
      </c>
      <c r="L88" s="107">
        <v>1</v>
      </c>
      <c r="M88" s="107">
        <f t="shared" ref="M88" si="70">K88*L88</f>
        <v>5.0000000000000001E-3</v>
      </c>
      <c r="N88" s="91" t="s">
        <v>60</v>
      </c>
      <c r="O88" s="107">
        <v>0.65</v>
      </c>
      <c r="P88" s="107">
        <f t="shared" ref="P88" si="71">IF(N88="1 фаза",M88/(0.22*O88),M88/(SQRT(3)*0.38*O88))</f>
        <v>3.4965034965034961E-2</v>
      </c>
      <c r="Q88" s="108">
        <f>K88*O88</f>
        <v>3.2500000000000003E-3</v>
      </c>
      <c r="R88" s="76" t="s">
        <v>23</v>
      </c>
      <c r="S88" s="85"/>
      <c r="T88" s="85"/>
      <c r="U88" s="77" t="s">
        <v>0</v>
      </c>
      <c r="V88" s="77">
        <v>1</v>
      </c>
      <c r="W88" s="77">
        <v>3</v>
      </c>
      <c r="X88" s="77" t="s">
        <v>17</v>
      </c>
      <c r="Y88" s="77">
        <v>1.5</v>
      </c>
      <c r="Z88" s="76">
        <f ca="1">INDEX(INDIRECT("'"&amp;$U88&amp;"'!$D$3:$G$1000"),MATCH($W88,INDIRECT("'"&amp;$U88&amp;"'!$B$3:$B$1000"),0)+MATCH($Y88,INDIRECT("'"&amp;$U88&amp;"'!$C$3:$C$1000"),0)-1,COLUMN(A60))</f>
        <v>8</v>
      </c>
      <c r="AA88" s="76">
        <f ca="1">INDEX(INDIRECT("'"&amp;$U88&amp;"'!$D$3:$G$1000"),MATCH($W88,INDIRECT("'"&amp;$U88&amp;"'!$B$3:$B$1000"),0)+MATCH($Y88,INDIRECT("'"&amp;$U88&amp;"'!$C$3:$C$1000"),0)-1,COLUMN(C60))</f>
        <v>115</v>
      </c>
      <c r="AB88" s="76">
        <f ca="1">INDEX(INDIRECT("'"&amp;$U88&amp;"'!$D$3:$G$1000"),MATCH($W88,INDIRECT("'"&amp;$U88&amp;"'!$B$3:$B$1000"),0)+MATCH($Y88,INDIRECT("'"&amp;$U88&amp;"'!$C$3:$C$1000"),0)-1,COLUMN(D60))</f>
        <v>148</v>
      </c>
      <c r="AC88" s="76" t="e">
        <f ca="1">INDEX(INDIRECT("'"&amp;$U88&amp;"'!$D$3:$G$1000"),MATCH($W88,INDIRECT("'"&amp;$U88&amp;"'!$B$3:$B$1000"),0)+MATCH($Y88,INDIRECT("'"&amp;$U88&amp;"'!$C$3:$C$1000"),0)-1,COLUMN(#REF!))</f>
        <v>#REF!</v>
      </c>
      <c r="AD88" s="97">
        <v>10</v>
      </c>
      <c r="AE88" s="77">
        <f t="shared" si="62"/>
        <v>12</v>
      </c>
      <c r="AF88" s="77">
        <f t="shared" si="63"/>
        <v>13</v>
      </c>
      <c r="AG88" s="78">
        <f t="shared" si="54"/>
        <v>2.5000000000000001E-3</v>
      </c>
      <c r="AH88" s="76">
        <v>6</v>
      </c>
      <c r="AI88" s="76"/>
      <c r="AJ88" s="79" t="str">
        <f t="shared" si="55"/>
        <v>ДА</v>
      </c>
      <c r="AK88" s="76"/>
      <c r="AL88" s="76"/>
      <c r="AM88" s="76" t="e">
        <f>INDEX('Проверка по длине кабеля'!A$7:AF$22,MATCH(AH88,'Проверка по длине кабеля'!A$7:A$22,),MATCH(AI88,'Проверка по длине кабеля'!$A$4:$AF$4,)+MATCH(Y88,'Проверка по длине кабеля'!B$6:J$6,))</f>
        <v>#N/A</v>
      </c>
      <c r="AN88" s="80" t="e">
        <f t="shared" si="56"/>
        <v>#N/A</v>
      </c>
    </row>
    <row r="89" spans="1:40" ht="11.25" customHeight="1" outlineLevel="3" x14ac:dyDescent="0.25">
      <c r="A89" s="129"/>
      <c r="B89" s="129"/>
      <c r="C89" s="144"/>
      <c r="D89" s="143"/>
      <c r="E89" s="142"/>
      <c r="F89" s="141"/>
      <c r="G89" s="81" t="s">
        <v>16</v>
      </c>
      <c r="H89" s="82" t="s">
        <v>71</v>
      </c>
      <c r="I89" s="81" t="s">
        <v>16</v>
      </c>
      <c r="J89" s="82" t="s">
        <v>16</v>
      </c>
      <c r="K89" s="109"/>
      <c r="L89" s="109"/>
      <c r="M89" s="109">
        <f>K89*L89</f>
        <v>0</v>
      </c>
      <c r="N89" s="110"/>
      <c r="O89" s="109"/>
      <c r="P89" s="109" t="e">
        <f>IF(N89="1 фаза",M89/(0.22*O89),M89/(SQRT(3)*0.38*O89))</f>
        <v>#DIV/0!</v>
      </c>
      <c r="Q89" s="111">
        <f>K89*O89</f>
        <v>0</v>
      </c>
      <c r="R89" s="81"/>
      <c r="S89" s="81"/>
      <c r="T89" s="81"/>
      <c r="U89" s="82"/>
      <c r="V89" s="82"/>
      <c r="W89" s="82"/>
      <c r="X89" s="82" t="s">
        <v>17</v>
      </c>
      <c r="Y89" s="82"/>
      <c r="Z89" s="81" t="e">
        <f ca="1">INDEX(INDIRECT("'"&amp;$U89&amp;"'!$D$3:$G$1000"),MATCH($W89,INDIRECT("'"&amp;$U89&amp;"'!$B$3:$B$1000"),0)+MATCH($Y89,INDIRECT("'"&amp;$U89&amp;"'!$C$3:$C$1000"),0)-1,COLUMN(A59))</f>
        <v>#REF!</v>
      </c>
      <c r="AA89" s="81" t="e">
        <f ca="1">INDEX(INDIRECT("'"&amp;$U89&amp;"'!$D$3:$G$1000"),MATCH($W89,INDIRECT("'"&amp;$U89&amp;"'!$B$3:$B$1000"),0)+MATCH($Y89,INDIRECT("'"&amp;$U89&amp;"'!$C$3:$C$1000"),0)-1,COLUMN(C59))</f>
        <v>#REF!</v>
      </c>
      <c r="AB89" s="81" t="e">
        <f ca="1">INDEX(INDIRECT("'"&amp;$U89&amp;"'!$D$3:$G$1000"),MATCH($W89,INDIRECT("'"&amp;$U89&amp;"'!$B$3:$B$1000"),0)+MATCH($Y89,INDIRECT("'"&amp;$U89&amp;"'!$C$3:$C$1000"),0)-1,COLUMN(D59))</f>
        <v>#REF!</v>
      </c>
      <c r="AC89" s="81" t="e">
        <f ca="1">INDEX(INDIRECT("'"&amp;$U89&amp;"'!$D$3:$G$1000"),MATCH($W89,INDIRECT("'"&amp;$U89&amp;"'!$B$3:$B$1000"),0)+MATCH($Y89,INDIRECT("'"&amp;$U89&amp;"'!$C$3:$C$1000"),0)-1,COLUMN(#REF!))</f>
        <v>#REF!</v>
      </c>
      <c r="AD89" s="112"/>
      <c r="AE89" s="82">
        <f t="shared" si="62"/>
        <v>0</v>
      </c>
      <c r="AF89" s="82">
        <f t="shared" si="63"/>
        <v>0</v>
      </c>
      <c r="AG89" s="113" t="str">
        <f t="shared" si="54"/>
        <v>-</v>
      </c>
      <c r="AH89" s="81"/>
      <c r="AI89" s="81"/>
      <c r="AJ89" s="114" t="e">
        <f t="shared" si="55"/>
        <v>#DIV/0!</v>
      </c>
      <c r="AK89" s="81"/>
      <c r="AL89" s="81"/>
      <c r="AM89" s="81" t="e">
        <f>INDEX('Проверка по длине кабеля'!A$7:AF$22,MATCH(AH89,'Проверка по длине кабеля'!A$7:A$22,),MATCH(AI89,'Проверка по длине кабеля'!$A$4:$AF$4,)+MATCH(Y89,'Проверка по длине кабеля'!B$6:J$6,))</f>
        <v>#N/A</v>
      </c>
      <c r="AN89" s="115" t="e">
        <f t="shared" si="56"/>
        <v>#N/A</v>
      </c>
    </row>
    <row r="90" spans="1:40" outlineLevel="2" x14ac:dyDescent="0.25">
      <c r="A90" s="129"/>
      <c r="B90" s="129"/>
      <c r="C90" s="144"/>
      <c r="D90" s="143"/>
      <c r="E90" s="145"/>
      <c r="F90" s="146"/>
      <c r="G90" s="66" t="s">
        <v>16</v>
      </c>
      <c r="H90" s="67" t="s">
        <v>16</v>
      </c>
      <c r="I90" s="66" t="s">
        <v>16</v>
      </c>
      <c r="J90" s="67" t="s">
        <v>16</v>
      </c>
      <c r="K90" s="103">
        <f>SUM(K87:K89)</f>
        <v>0.11</v>
      </c>
      <c r="L90" s="103">
        <v>1</v>
      </c>
      <c r="M90" s="103">
        <f>K90*L90</f>
        <v>0.11</v>
      </c>
      <c r="N90" s="89" t="s">
        <v>60</v>
      </c>
      <c r="O90" s="103">
        <f>Q90/K90</f>
        <v>0.65</v>
      </c>
      <c r="P90" s="103">
        <f>IF(N90="1 фаза",M90/(0.22*O90),M90/(SQRT(3)*0.38*O90))</f>
        <v>0.76923076923076916</v>
      </c>
      <c r="Q90" s="104">
        <f>SUM(Q87:Q89)</f>
        <v>7.1500000000000008E-2</v>
      </c>
      <c r="R90" s="66" t="s">
        <v>23</v>
      </c>
      <c r="S90" s="83"/>
      <c r="T90" s="83"/>
      <c r="U90" s="67" t="s">
        <v>0</v>
      </c>
      <c r="V90" s="67">
        <v>1</v>
      </c>
      <c r="W90" s="67">
        <v>3</v>
      </c>
      <c r="X90" s="67" t="s">
        <v>17</v>
      </c>
      <c r="Y90" s="67">
        <v>2.5</v>
      </c>
      <c r="Z90" s="66">
        <f ca="1">INDEX(INDIRECT("'"&amp;$U90&amp;"'!$D$3:$G$1000"),MATCH($W90,INDIRECT("'"&amp;$U90&amp;"'!$B$3:$B$1000"),0)+MATCH($Y90,INDIRECT("'"&amp;$U90&amp;"'!$C$3:$C$1000"),0)-1,COLUMN(A57))</f>
        <v>9.4</v>
      </c>
      <c r="AA90" s="66">
        <f ca="1">INDEX(INDIRECT("'"&amp;$U90&amp;"'!$D$3:$G$1000"),MATCH($W90,INDIRECT("'"&amp;$U90&amp;"'!$B$3:$B$1000"),0)+MATCH($Y90,INDIRECT("'"&amp;$U90&amp;"'!$C$3:$C$1000"),0)-1,COLUMN(C57))</f>
        <v>167</v>
      </c>
      <c r="AB90" s="66">
        <f ca="1">INDEX(INDIRECT("'"&amp;$U90&amp;"'!$D$3:$G$1000"),MATCH($W90,INDIRECT("'"&amp;$U90&amp;"'!$B$3:$B$1000"),0)+MATCH($Y90,INDIRECT("'"&amp;$U90&amp;"'!$C$3:$C$1000"),0)-1,COLUMN(D57))</f>
        <v>188</v>
      </c>
      <c r="AC90" s="66" t="e">
        <f ca="1">INDEX(INDIRECT("'"&amp;$U90&amp;"'!$D$3:$G$1000"),MATCH($W90,INDIRECT("'"&amp;$U90&amp;"'!$B$3:$B$1000"),0)+MATCH($Y90,INDIRECT("'"&amp;$U90&amp;"'!$C$3:$C$1000"),0)-1,COLUMN(#REF!))</f>
        <v>#REF!</v>
      </c>
      <c r="AD90" s="95">
        <v>55</v>
      </c>
      <c r="AE90" s="67">
        <f t="shared" si="62"/>
        <v>64</v>
      </c>
      <c r="AF90" s="67">
        <f t="shared" si="63"/>
        <v>70</v>
      </c>
      <c r="AG90" s="68">
        <f t="shared" si="54"/>
        <v>0.17599999999999999</v>
      </c>
      <c r="AH90" s="66">
        <v>20</v>
      </c>
      <c r="AI90" s="66" t="s">
        <v>34</v>
      </c>
      <c r="AJ90" s="69" t="str">
        <f t="shared" si="55"/>
        <v>ДА</v>
      </c>
      <c r="AK90" s="66"/>
      <c r="AL90" s="66"/>
      <c r="AM90" s="66">
        <f>INDEX('Проверка по длине кабеля'!A$7:AF$22,MATCH(AH90,'Проверка по длине кабеля'!A$7:A$22,),MATCH(AI90,'Проверка по длине кабеля'!$A$4:$AF$4,)+MATCH(Y90,'Проверка по длине кабеля'!B$6:J$6,))</f>
        <v>50</v>
      </c>
      <c r="AN90" s="70" t="str">
        <f t="shared" si="56"/>
        <v>НЕТ</v>
      </c>
    </row>
    <row r="91" spans="1:40" outlineLevel="1" x14ac:dyDescent="0.25">
      <c r="A91" s="129"/>
      <c r="B91" s="129"/>
      <c r="C91" s="144"/>
      <c r="D91" s="143"/>
      <c r="E91" s="60" t="s">
        <v>16</v>
      </c>
      <c r="F91" s="59" t="s">
        <v>16</v>
      </c>
      <c r="G91" s="60" t="s">
        <v>16</v>
      </c>
      <c r="H91" s="59" t="s">
        <v>16</v>
      </c>
      <c r="I91" s="60" t="s">
        <v>16</v>
      </c>
      <c r="J91" s="59" t="s">
        <v>16</v>
      </c>
      <c r="K91" s="101">
        <f>SUM(K37+K41+K47+K51+K57+K62+K65+K72+K80+K83+K86+K90)</f>
        <v>21.792999999999999</v>
      </c>
      <c r="L91" s="101">
        <v>1</v>
      </c>
      <c r="M91" s="101">
        <f>K91*L91</f>
        <v>21.792999999999999</v>
      </c>
      <c r="N91" s="88" t="s">
        <v>36</v>
      </c>
      <c r="O91" s="101">
        <f>Q91/K91</f>
        <v>0.65000000000000013</v>
      </c>
      <c r="P91" s="101">
        <f>IF(N91="1 фаза",M91/(0.22*O91),M91/(SQRT(3)*0.38*O91))</f>
        <v>50.940058366192353</v>
      </c>
      <c r="Q91" s="102">
        <f>SUM(Q37+Q41+Q47+Q51+Q57+Q62+Q65+Q72+Q80+Q83+Q86+Q90)</f>
        <v>14.165450000000002</v>
      </c>
      <c r="R91" s="60" t="s">
        <v>23</v>
      </c>
      <c r="S91" s="60"/>
      <c r="T91" s="60"/>
      <c r="U91" s="59" t="s">
        <v>0</v>
      </c>
      <c r="V91" s="59">
        <v>1</v>
      </c>
      <c r="W91" s="59"/>
      <c r="X91" s="59" t="s">
        <v>17</v>
      </c>
      <c r="Y91" s="59"/>
      <c r="Z91" s="60" t="e">
        <f ca="1">INDEX(INDIRECT("'"&amp;$U91&amp;"'!$D$3:$G$1000"),MATCH($W91,INDIRECT("'"&amp;$U91&amp;"'!$B$3:$B$1000"),0)+MATCH($Y91,INDIRECT("'"&amp;$U91&amp;"'!$C$3:$C$1000"),0)-1,COLUMN(#REF!))</f>
        <v>#N/A</v>
      </c>
      <c r="AA91" s="60" t="e">
        <f ca="1">INDEX(INDIRECT("'"&amp;$U91&amp;"'!$D$3:$G$1000"),MATCH($W91,INDIRECT("'"&amp;$U91&amp;"'!$B$3:$B$1000"),0)+MATCH($Y91,INDIRECT("'"&amp;$U91&amp;"'!$C$3:$C$1000"),0)-1,COLUMN(#REF!))</f>
        <v>#N/A</v>
      </c>
      <c r="AB91" s="60" t="e">
        <f ca="1">INDEX(INDIRECT("'"&amp;$U91&amp;"'!$D$3:$G$1000"),MATCH($W91,INDIRECT("'"&amp;$U91&amp;"'!$B$3:$B$1000"),0)+MATCH($Y91,INDIRECT("'"&amp;$U91&amp;"'!$C$3:$C$1000"),0)-1,COLUMN(D26))</f>
        <v>#N/A</v>
      </c>
      <c r="AC91" s="60" t="e">
        <f ca="1">INDEX(INDIRECT("'"&amp;$U91&amp;"'!$D$3:$G$1000"),MATCH($W91,INDIRECT("'"&amp;$U91&amp;"'!$B$3:$B$1000"),0)+MATCH($Y91,INDIRECT("'"&amp;$U91&amp;"'!$C$3:$C$1000"),0)-1,COLUMN(#REF!))</f>
        <v>#N/A</v>
      </c>
      <c r="AD91" s="94"/>
      <c r="AE91" s="59">
        <f t="shared" si="62"/>
        <v>0</v>
      </c>
      <c r="AF91" s="59">
        <f t="shared" si="63"/>
        <v>0</v>
      </c>
      <c r="AG91" s="61" t="e">
        <f t="shared" si="54"/>
        <v>#DIV/0!</v>
      </c>
      <c r="AH91" s="60">
        <v>80</v>
      </c>
      <c r="AI91" s="60" t="s">
        <v>34</v>
      </c>
      <c r="AJ91" s="62" t="str">
        <f t="shared" si="55"/>
        <v>ДА</v>
      </c>
      <c r="AK91" s="60"/>
      <c r="AL91" s="60"/>
      <c r="AM91" s="60" t="e">
        <f>INDEX('Проверка по длине кабеля'!A$7:AF$22,MATCH(AH91,'Проверка по длине кабеля'!A$7:A$22,),MATCH(AI91,'Проверка по длине кабеля'!$A$4:$AF$4,)+MATCH(Y91,'Проверка по длине кабеля'!B$6:J$6,))</f>
        <v>#N/A</v>
      </c>
      <c r="AN91" s="63" t="e">
        <f t="shared" si="56"/>
        <v>#N/A</v>
      </c>
    </row>
    <row r="92" spans="1:40" outlineLevel="2" x14ac:dyDescent="0.25">
      <c r="A92" s="129"/>
      <c r="B92" s="129"/>
      <c r="C92" s="134" t="s">
        <v>195</v>
      </c>
      <c r="D92" s="137" t="s">
        <v>196</v>
      </c>
      <c r="E92" s="52"/>
      <c r="F92" s="72"/>
      <c r="G92" s="52"/>
      <c r="H92" s="72"/>
      <c r="I92" s="52"/>
      <c r="J92" s="72"/>
      <c r="K92" s="105"/>
      <c r="L92" s="105"/>
      <c r="M92" s="105"/>
      <c r="N92" s="90"/>
      <c r="O92" s="105"/>
      <c r="P92" s="105"/>
      <c r="Q92" s="106"/>
      <c r="R92" s="52"/>
      <c r="S92" s="52"/>
      <c r="T92" s="52"/>
      <c r="U92" s="72"/>
      <c r="V92" s="72"/>
      <c r="W92" s="72"/>
      <c r="X92" s="72"/>
      <c r="Y92" s="72"/>
      <c r="Z92" s="52"/>
      <c r="AA92" s="52"/>
      <c r="AB92" s="52"/>
      <c r="AC92" s="52"/>
      <c r="AD92" s="96"/>
      <c r="AE92" s="72"/>
      <c r="AF92" s="72"/>
      <c r="AG92" s="73"/>
      <c r="AH92" s="52"/>
      <c r="AI92" s="52"/>
      <c r="AJ92" s="74"/>
      <c r="AK92" s="52"/>
      <c r="AL92" s="52"/>
      <c r="AM92" s="52"/>
      <c r="AN92" s="117"/>
    </row>
    <row r="93" spans="1:40" outlineLevel="2" x14ac:dyDescent="0.25">
      <c r="A93" s="129"/>
      <c r="B93" s="129"/>
      <c r="C93" s="135"/>
      <c r="D93" s="138"/>
      <c r="E93" s="52"/>
      <c r="F93" s="72"/>
      <c r="G93" s="52"/>
      <c r="H93" s="72"/>
      <c r="I93" s="52"/>
      <c r="J93" s="72"/>
      <c r="K93" s="105"/>
      <c r="L93" s="105"/>
      <c r="M93" s="105"/>
      <c r="N93" s="90"/>
      <c r="O93" s="105"/>
      <c r="P93" s="105"/>
      <c r="Q93" s="106"/>
      <c r="R93" s="52"/>
      <c r="S93" s="52"/>
      <c r="T93" s="52"/>
      <c r="U93" s="72"/>
      <c r="V93" s="72"/>
      <c r="W93" s="72"/>
      <c r="X93" s="72"/>
      <c r="Y93" s="72"/>
      <c r="Z93" s="52"/>
      <c r="AA93" s="52"/>
      <c r="AB93" s="52"/>
      <c r="AC93" s="52"/>
      <c r="AD93" s="96"/>
      <c r="AE93" s="72"/>
      <c r="AF93" s="72"/>
      <c r="AG93" s="73"/>
      <c r="AH93" s="52"/>
      <c r="AI93" s="52"/>
      <c r="AJ93" s="74"/>
      <c r="AK93" s="52"/>
      <c r="AL93" s="52"/>
      <c r="AM93" s="52"/>
      <c r="AN93" s="117"/>
    </row>
    <row r="94" spans="1:40" outlineLevel="1" x14ac:dyDescent="0.25">
      <c r="A94" s="129"/>
      <c r="B94" s="129"/>
      <c r="C94" s="136"/>
      <c r="D94" s="139"/>
      <c r="E94" s="60" t="s">
        <v>16</v>
      </c>
      <c r="F94" s="65" t="s">
        <v>16</v>
      </c>
      <c r="G94" s="60" t="s">
        <v>16</v>
      </c>
      <c r="H94" s="65" t="s">
        <v>16</v>
      </c>
      <c r="I94" s="60" t="s">
        <v>16</v>
      </c>
      <c r="J94" s="65" t="s">
        <v>16</v>
      </c>
      <c r="K94" s="101"/>
      <c r="L94" s="101"/>
      <c r="M94" s="101">
        <f>K94*L94</f>
        <v>0</v>
      </c>
      <c r="N94" s="88" t="s">
        <v>36</v>
      </c>
      <c r="O94" s="101" t="e">
        <f>Q94/K94</f>
        <v>#DIV/0!</v>
      </c>
      <c r="P94" s="101" t="e">
        <f>IF(N94="1 фаза",M94/(0.22*O94),M94/(SQRT(3)*0.38*O94))</f>
        <v>#DIV/0!</v>
      </c>
      <c r="Q94" s="102"/>
      <c r="R94" s="60" t="s">
        <v>23</v>
      </c>
      <c r="S94" s="60"/>
      <c r="T94" s="60"/>
      <c r="U94" s="65" t="s">
        <v>0</v>
      </c>
      <c r="V94" s="65">
        <v>1</v>
      </c>
      <c r="W94" s="65"/>
      <c r="X94" s="65" t="s">
        <v>17</v>
      </c>
      <c r="Y94" s="65"/>
      <c r="Z94" s="60" t="e">
        <f ca="1">INDEX(INDIRECT("'"&amp;$U94&amp;"'!$D$3:$G$1000"),MATCH($W94,INDIRECT("'"&amp;$U94&amp;"'!$B$3:$B$1000"),0)+MATCH($Y94,INDIRECT("'"&amp;$U94&amp;"'!$C$3:$C$1000"),0)-1,COLUMN(#REF!))</f>
        <v>#N/A</v>
      </c>
      <c r="AA94" s="60" t="e">
        <f ca="1">INDEX(INDIRECT("'"&amp;$U94&amp;"'!$D$3:$G$1000"),MATCH($W94,INDIRECT("'"&amp;$U94&amp;"'!$B$3:$B$1000"),0)+MATCH($Y94,INDIRECT("'"&amp;$U94&amp;"'!$C$3:$C$1000"),0)-1,COLUMN(#REF!))</f>
        <v>#N/A</v>
      </c>
      <c r="AB94" s="60" t="e">
        <f ca="1">INDEX(INDIRECT("'"&amp;$U94&amp;"'!$D$3:$G$1000"),MATCH($W94,INDIRECT("'"&amp;$U94&amp;"'!$B$3:$B$1000"),0)+MATCH($Y94,INDIRECT("'"&amp;$U94&amp;"'!$C$3:$C$1000"),0)-1,COLUMN(D31))</f>
        <v>#N/A</v>
      </c>
      <c r="AC94" s="60" t="e">
        <f ca="1">INDEX(INDIRECT("'"&amp;$U94&amp;"'!$D$3:$G$1000"),MATCH($W94,INDIRECT("'"&amp;$U94&amp;"'!$B$3:$B$1000"),0)+MATCH($Y94,INDIRECT("'"&amp;$U94&amp;"'!$C$3:$C$1000"),0)-1,COLUMN(#REF!))</f>
        <v>#N/A</v>
      </c>
      <c r="AD94" s="94"/>
      <c r="AE94" s="65">
        <f>ROUNDUP(AD94*1.15,0)</f>
        <v>0</v>
      </c>
      <c r="AF94" s="65">
        <f>ROUNDUP(AE94*1.08,0)</f>
        <v>0</v>
      </c>
      <c r="AG94" s="61" t="e">
        <f>IF(N94="3 фазы",(IF(R94="Медь",(M94*AE94)/(V94*72*Y94),(M94*AE94)/(V94*46*Y94))),(IF(R94="Медь",(M94*AE94)/(V94*16*Y94),("-"))))</f>
        <v>#DIV/0!</v>
      </c>
      <c r="AH94" s="60"/>
      <c r="AI94" s="60"/>
      <c r="AJ94" s="62" t="e">
        <f>IF(AH94&gt;(P94*1.25),"ДА","НЕТ")</f>
        <v>#DIV/0!</v>
      </c>
      <c r="AK94" s="60"/>
      <c r="AL94" s="60"/>
      <c r="AM94" s="60" t="e">
        <f>INDEX('Проверка по длине кабеля'!A$7:AF$22,MATCH(AH94,'Проверка по длине кабеля'!A$7:A$22,),MATCH(AI94,'Проверка по длине кабеля'!$A$4:$AF$4,)+MATCH(Y94,'Проверка по длине кабеля'!B$6:J$6,))</f>
        <v>#N/A</v>
      </c>
      <c r="AN94" s="63" t="e">
        <f>IF(AD94&gt;AM94,"НЕТ","ДА")</f>
        <v>#N/A</v>
      </c>
    </row>
    <row r="95" spans="1:40" outlineLevel="2" x14ac:dyDescent="0.25">
      <c r="A95" s="129"/>
      <c r="B95" s="129"/>
      <c r="C95" s="134" t="s">
        <v>197</v>
      </c>
      <c r="D95" s="137" t="s">
        <v>198</v>
      </c>
      <c r="E95" s="52"/>
      <c r="F95" s="72"/>
      <c r="G95" s="52"/>
      <c r="H95" s="72"/>
      <c r="I95" s="52"/>
      <c r="J95" s="72"/>
      <c r="K95" s="105"/>
      <c r="L95" s="105"/>
      <c r="M95" s="105"/>
      <c r="N95" s="90"/>
      <c r="O95" s="105"/>
      <c r="P95" s="105"/>
      <c r="Q95" s="106"/>
      <c r="R95" s="52"/>
      <c r="S95" s="52"/>
      <c r="T95" s="52"/>
      <c r="U95" s="72"/>
      <c r="V95" s="72"/>
      <c r="W95" s="72"/>
      <c r="X95" s="72"/>
      <c r="Y95" s="72"/>
      <c r="Z95" s="52"/>
      <c r="AA95" s="52"/>
      <c r="AB95" s="52"/>
      <c r="AC95" s="52"/>
      <c r="AD95" s="96"/>
      <c r="AE95" s="72"/>
      <c r="AF95" s="72"/>
      <c r="AG95" s="73"/>
      <c r="AH95" s="52"/>
      <c r="AI95" s="52"/>
      <c r="AJ95" s="74"/>
      <c r="AK95" s="52"/>
      <c r="AL95" s="52"/>
      <c r="AM95" s="52"/>
      <c r="AN95" s="117"/>
    </row>
    <row r="96" spans="1:40" outlineLevel="2" x14ac:dyDescent="0.25">
      <c r="A96" s="129"/>
      <c r="B96" s="129"/>
      <c r="C96" s="135"/>
      <c r="D96" s="138"/>
      <c r="E96" s="52"/>
      <c r="F96" s="72"/>
      <c r="G96" s="52"/>
      <c r="H96" s="72"/>
      <c r="I96" s="52"/>
      <c r="J96" s="72"/>
      <c r="K96" s="105"/>
      <c r="L96" s="105"/>
      <c r="M96" s="105"/>
      <c r="N96" s="90"/>
      <c r="O96" s="105"/>
      <c r="P96" s="105"/>
      <c r="Q96" s="106"/>
      <c r="R96" s="52"/>
      <c r="S96" s="52"/>
      <c r="T96" s="52"/>
      <c r="U96" s="72"/>
      <c r="V96" s="72"/>
      <c r="W96" s="72"/>
      <c r="X96" s="72"/>
      <c r="Y96" s="72"/>
      <c r="Z96" s="52"/>
      <c r="AA96" s="52"/>
      <c r="AB96" s="52"/>
      <c r="AC96" s="52"/>
      <c r="AD96" s="96"/>
      <c r="AE96" s="72"/>
      <c r="AF96" s="72"/>
      <c r="AG96" s="73"/>
      <c r="AH96" s="52"/>
      <c r="AI96" s="52"/>
      <c r="AJ96" s="74"/>
      <c r="AK96" s="52"/>
      <c r="AL96" s="52"/>
      <c r="AM96" s="52"/>
      <c r="AN96" s="117"/>
    </row>
    <row r="97" spans="1:40" outlineLevel="1" x14ac:dyDescent="0.25">
      <c r="A97" s="129"/>
      <c r="B97" s="129"/>
      <c r="C97" s="136"/>
      <c r="D97" s="139"/>
      <c r="E97" s="60" t="s">
        <v>16</v>
      </c>
      <c r="F97" s="65" t="s">
        <v>16</v>
      </c>
      <c r="G97" s="60" t="s">
        <v>16</v>
      </c>
      <c r="H97" s="65" t="s">
        <v>16</v>
      </c>
      <c r="I97" s="60" t="s">
        <v>16</v>
      </c>
      <c r="J97" s="65" t="s">
        <v>16</v>
      </c>
      <c r="K97" s="101"/>
      <c r="L97" s="101"/>
      <c r="M97" s="101">
        <f>K97*L97</f>
        <v>0</v>
      </c>
      <c r="N97" s="88" t="s">
        <v>36</v>
      </c>
      <c r="O97" s="101" t="e">
        <f>Q97/K97</f>
        <v>#DIV/0!</v>
      </c>
      <c r="P97" s="101" t="e">
        <f>IF(N97="1 фаза",M97/(0.22*O97),M97/(SQRT(3)*0.38*O97))</f>
        <v>#DIV/0!</v>
      </c>
      <c r="Q97" s="102"/>
      <c r="R97" s="60" t="s">
        <v>23</v>
      </c>
      <c r="S97" s="60"/>
      <c r="T97" s="60"/>
      <c r="U97" s="65" t="s">
        <v>0</v>
      </c>
      <c r="V97" s="65">
        <v>1</v>
      </c>
      <c r="W97" s="65"/>
      <c r="X97" s="65" t="s">
        <v>17</v>
      </c>
      <c r="Y97" s="65"/>
      <c r="Z97" s="60" t="e">
        <f ca="1">INDEX(INDIRECT("'"&amp;$U97&amp;"'!$D$3:$G$1000"),MATCH($W97,INDIRECT("'"&amp;$U97&amp;"'!$B$3:$B$1000"),0)+MATCH($Y97,INDIRECT("'"&amp;$U97&amp;"'!$C$3:$C$1000"),0)-1,COLUMN(#REF!))</f>
        <v>#N/A</v>
      </c>
      <c r="AA97" s="60" t="e">
        <f ca="1">INDEX(INDIRECT("'"&amp;$U97&amp;"'!$D$3:$G$1000"),MATCH($W97,INDIRECT("'"&amp;$U97&amp;"'!$B$3:$B$1000"),0)+MATCH($Y97,INDIRECT("'"&amp;$U97&amp;"'!$C$3:$C$1000"),0)-1,COLUMN(#REF!))</f>
        <v>#N/A</v>
      </c>
      <c r="AB97" s="60" t="e">
        <f ca="1">INDEX(INDIRECT("'"&amp;$U97&amp;"'!$D$3:$G$1000"),MATCH($W97,INDIRECT("'"&amp;$U97&amp;"'!$B$3:$B$1000"),0)+MATCH($Y97,INDIRECT("'"&amp;$U97&amp;"'!$C$3:$C$1000"),0)-1,COLUMN(D34))</f>
        <v>#N/A</v>
      </c>
      <c r="AC97" s="60" t="e">
        <f ca="1">INDEX(INDIRECT("'"&amp;$U97&amp;"'!$D$3:$G$1000"),MATCH($W97,INDIRECT("'"&amp;$U97&amp;"'!$B$3:$B$1000"),0)+MATCH($Y97,INDIRECT("'"&amp;$U97&amp;"'!$C$3:$C$1000"),0)-1,COLUMN(#REF!))</f>
        <v>#N/A</v>
      </c>
      <c r="AD97" s="94"/>
      <c r="AE97" s="65">
        <f>ROUNDUP(AD97*1.15,0)</f>
        <v>0</v>
      </c>
      <c r="AF97" s="65">
        <f>ROUNDUP(AE97*1.08,0)</f>
        <v>0</v>
      </c>
      <c r="AG97" s="61" t="e">
        <f>IF(N97="3 фазы",(IF(R97="Медь",(M97*AE97)/(V97*72*Y97),(M97*AE97)/(V97*46*Y97))),(IF(R97="Медь",(M97*AE97)/(V97*16*Y97),("-"))))</f>
        <v>#DIV/0!</v>
      </c>
      <c r="AH97" s="60"/>
      <c r="AI97" s="60"/>
      <c r="AJ97" s="62" t="e">
        <f>IF(AH97&gt;(P97*1.25),"ДА","НЕТ")</f>
        <v>#DIV/0!</v>
      </c>
      <c r="AK97" s="60"/>
      <c r="AL97" s="60"/>
      <c r="AM97" s="60" t="e">
        <f>INDEX('Проверка по длине кабеля'!A$7:AF$22,MATCH(AH97,'Проверка по длине кабеля'!A$7:A$22,),MATCH(AI97,'Проверка по длине кабеля'!$A$4:$AF$4,)+MATCH(Y97,'Проверка по длине кабеля'!B$6:J$6,))</f>
        <v>#N/A</v>
      </c>
      <c r="AN97" s="63" t="e">
        <f>IF(AD97&gt;AM97,"НЕТ","ДА")</f>
        <v>#N/A</v>
      </c>
    </row>
    <row r="98" spans="1:40" outlineLevel="2" x14ac:dyDescent="0.25">
      <c r="A98" s="129"/>
      <c r="B98" s="129"/>
      <c r="C98" s="134" t="s">
        <v>199</v>
      </c>
      <c r="D98" s="137" t="s">
        <v>200</v>
      </c>
      <c r="E98" s="52"/>
      <c r="F98" s="72"/>
      <c r="G98" s="52"/>
      <c r="H98" s="72"/>
      <c r="I98" s="52"/>
      <c r="J98" s="72"/>
      <c r="K98" s="105"/>
      <c r="L98" s="105"/>
      <c r="M98" s="105"/>
      <c r="N98" s="90"/>
      <c r="O98" s="105"/>
      <c r="P98" s="105"/>
      <c r="Q98" s="106"/>
      <c r="R98" s="52"/>
      <c r="S98" s="52"/>
      <c r="T98" s="52"/>
      <c r="U98" s="72"/>
      <c r="V98" s="72"/>
      <c r="W98" s="72"/>
      <c r="X98" s="72"/>
      <c r="Y98" s="72"/>
      <c r="Z98" s="52"/>
      <c r="AA98" s="52"/>
      <c r="AB98" s="52"/>
      <c r="AC98" s="52"/>
      <c r="AD98" s="96"/>
      <c r="AE98" s="72"/>
      <c r="AF98" s="72"/>
      <c r="AG98" s="73"/>
      <c r="AH98" s="52"/>
      <c r="AI98" s="52"/>
      <c r="AJ98" s="74"/>
      <c r="AK98" s="52"/>
      <c r="AL98" s="52"/>
      <c r="AM98" s="52"/>
      <c r="AN98" s="117"/>
    </row>
    <row r="99" spans="1:40" outlineLevel="2" x14ac:dyDescent="0.25">
      <c r="A99" s="129"/>
      <c r="B99" s="129"/>
      <c r="C99" s="135"/>
      <c r="D99" s="138"/>
      <c r="E99" s="52"/>
      <c r="F99" s="72"/>
      <c r="G99" s="52"/>
      <c r="H99" s="72"/>
      <c r="I99" s="52"/>
      <c r="J99" s="72"/>
      <c r="K99" s="105"/>
      <c r="L99" s="105"/>
      <c r="M99" s="105"/>
      <c r="N99" s="90"/>
      <c r="O99" s="105"/>
      <c r="P99" s="105"/>
      <c r="Q99" s="106"/>
      <c r="R99" s="52"/>
      <c r="S99" s="52"/>
      <c r="T99" s="52"/>
      <c r="U99" s="72"/>
      <c r="V99" s="72"/>
      <c r="W99" s="72"/>
      <c r="X99" s="72"/>
      <c r="Y99" s="72"/>
      <c r="Z99" s="52"/>
      <c r="AA99" s="52"/>
      <c r="AB99" s="52"/>
      <c r="AC99" s="52"/>
      <c r="AD99" s="96"/>
      <c r="AE99" s="72"/>
      <c r="AF99" s="72"/>
      <c r="AG99" s="73"/>
      <c r="AH99" s="52"/>
      <c r="AI99" s="52"/>
      <c r="AJ99" s="74"/>
      <c r="AK99" s="52"/>
      <c r="AL99" s="52"/>
      <c r="AM99" s="52"/>
      <c r="AN99" s="117"/>
    </row>
    <row r="100" spans="1:40" outlineLevel="1" x14ac:dyDescent="0.25">
      <c r="A100" s="129"/>
      <c r="B100" s="129"/>
      <c r="C100" s="136"/>
      <c r="D100" s="139"/>
      <c r="E100" s="60" t="s">
        <v>16</v>
      </c>
      <c r="F100" s="65" t="s">
        <v>16</v>
      </c>
      <c r="G100" s="60" t="s">
        <v>16</v>
      </c>
      <c r="H100" s="65" t="s">
        <v>16</v>
      </c>
      <c r="I100" s="60" t="s">
        <v>16</v>
      </c>
      <c r="J100" s="65" t="s">
        <v>16</v>
      </c>
      <c r="K100" s="101"/>
      <c r="L100" s="101"/>
      <c r="M100" s="101">
        <f>K100*L100</f>
        <v>0</v>
      </c>
      <c r="N100" s="88" t="s">
        <v>36</v>
      </c>
      <c r="O100" s="101" t="e">
        <f>Q100/K100</f>
        <v>#DIV/0!</v>
      </c>
      <c r="P100" s="101" t="e">
        <f>IF(N100="1 фаза",M100/(0.22*O100),M100/(SQRT(3)*0.38*O100))</f>
        <v>#DIV/0!</v>
      </c>
      <c r="Q100" s="102"/>
      <c r="R100" s="60" t="s">
        <v>23</v>
      </c>
      <c r="S100" s="60"/>
      <c r="T100" s="60"/>
      <c r="U100" s="65" t="s">
        <v>0</v>
      </c>
      <c r="V100" s="65">
        <v>1</v>
      </c>
      <c r="W100" s="65"/>
      <c r="X100" s="65" t="s">
        <v>17</v>
      </c>
      <c r="Y100" s="65"/>
      <c r="Z100" s="60" t="e">
        <f ca="1">INDEX(INDIRECT("'"&amp;$U100&amp;"'!$D$3:$G$1000"),MATCH($W100,INDIRECT("'"&amp;$U100&amp;"'!$B$3:$B$1000"),0)+MATCH($Y100,INDIRECT("'"&amp;$U100&amp;"'!$C$3:$C$1000"),0)-1,COLUMN(#REF!))</f>
        <v>#N/A</v>
      </c>
      <c r="AA100" s="60" t="e">
        <f ca="1">INDEX(INDIRECT("'"&amp;$U100&amp;"'!$D$3:$G$1000"),MATCH($W100,INDIRECT("'"&amp;$U100&amp;"'!$B$3:$B$1000"),0)+MATCH($Y100,INDIRECT("'"&amp;$U100&amp;"'!$C$3:$C$1000"),0)-1,COLUMN(#REF!))</f>
        <v>#N/A</v>
      </c>
      <c r="AB100" s="60" t="e">
        <f ca="1">INDEX(INDIRECT("'"&amp;$U100&amp;"'!$D$3:$G$1000"),MATCH($W100,INDIRECT("'"&amp;$U100&amp;"'!$B$3:$B$1000"),0)+MATCH($Y100,INDIRECT("'"&amp;$U100&amp;"'!$C$3:$C$1000"),0)-1,COLUMN(D37))</f>
        <v>#N/A</v>
      </c>
      <c r="AC100" s="60" t="e">
        <f ca="1">INDEX(INDIRECT("'"&amp;$U100&amp;"'!$D$3:$G$1000"),MATCH($W100,INDIRECT("'"&amp;$U100&amp;"'!$B$3:$B$1000"),0)+MATCH($Y100,INDIRECT("'"&amp;$U100&amp;"'!$C$3:$C$1000"),0)-1,COLUMN(#REF!))</f>
        <v>#N/A</v>
      </c>
      <c r="AD100" s="94"/>
      <c r="AE100" s="65">
        <f>ROUNDUP(AD100*1.15,0)</f>
        <v>0</v>
      </c>
      <c r="AF100" s="65">
        <f>ROUNDUP(AE100*1.08,0)</f>
        <v>0</v>
      </c>
      <c r="AG100" s="61" t="e">
        <f>IF(N100="3 фазы",(IF(R100="Медь",(M100*AE100)/(V100*72*Y100),(M100*AE100)/(V100*46*Y100))),(IF(R100="Медь",(M100*AE100)/(V100*16*Y100),("-"))))</f>
        <v>#DIV/0!</v>
      </c>
      <c r="AH100" s="60"/>
      <c r="AI100" s="60"/>
      <c r="AJ100" s="62" t="e">
        <f>IF(AH100&gt;(P100*1.25),"ДА","НЕТ")</f>
        <v>#DIV/0!</v>
      </c>
      <c r="AK100" s="60"/>
      <c r="AL100" s="60"/>
      <c r="AM100" s="60" t="e">
        <f>INDEX('Проверка по длине кабеля'!A$7:AF$22,MATCH(AH100,'Проверка по длине кабеля'!A$7:A$22,),MATCH(AI100,'Проверка по длине кабеля'!$A$4:$AF$4,)+MATCH(Y100,'Проверка по длине кабеля'!B$6:J$6,))</f>
        <v>#N/A</v>
      </c>
      <c r="AN100" s="63" t="e">
        <f>IF(AD100&gt;AM100,"НЕТ","ДА")</f>
        <v>#N/A</v>
      </c>
    </row>
    <row r="101" spans="1:40" outlineLevel="2" x14ac:dyDescent="0.25">
      <c r="A101" s="129"/>
      <c r="B101" s="129"/>
      <c r="C101" s="134" t="s">
        <v>201</v>
      </c>
      <c r="D101" s="137" t="s">
        <v>202</v>
      </c>
      <c r="E101" s="52"/>
      <c r="F101" s="72"/>
      <c r="G101" s="52"/>
      <c r="H101" s="72"/>
      <c r="I101" s="52"/>
      <c r="J101" s="72"/>
      <c r="K101" s="105"/>
      <c r="L101" s="105"/>
      <c r="M101" s="105"/>
      <c r="N101" s="90"/>
      <c r="O101" s="105"/>
      <c r="P101" s="105"/>
      <c r="Q101" s="106"/>
      <c r="R101" s="52"/>
      <c r="S101" s="52"/>
      <c r="T101" s="52"/>
      <c r="U101" s="72"/>
      <c r="V101" s="72"/>
      <c r="W101" s="72"/>
      <c r="X101" s="72"/>
      <c r="Y101" s="72"/>
      <c r="Z101" s="52"/>
      <c r="AA101" s="52"/>
      <c r="AB101" s="52"/>
      <c r="AC101" s="52"/>
      <c r="AD101" s="96"/>
      <c r="AE101" s="72"/>
      <c r="AF101" s="72"/>
      <c r="AG101" s="73"/>
      <c r="AH101" s="52"/>
      <c r="AI101" s="52"/>
      <c r="AJ101" s="74"/>
      <c r="AK101" s="52"/>
      <c r="AL101" s="52"/>
      <c r="AM101" s="52"/>
      <c r="AN101" s="117"/>
    </row>
    <row r="102" spans="1:40" outlineLevel="2" x14ac:dyDescent="0.25">
      <c r="A102" s="129"/>
      <c r="B102" s="129"/>
      <c r="C102" s="135"/>
      <c r="D102" s="138"/>
      <c r="E102" s="52"/>
      <c r="F102" s="72"/>
      <c r="G102" s="52"/>
      <c r="H102" s="72"/>
      <c r="I102" s="52"/>
      <c r="J102" s="72"/>
      <c r="K102" s="105"/>
      <c r="L102" s="105"/>
      <c r="M102" s="105"/>
      <c r="N102" s="90"/>
      <c r="O102" s="105"/>
      <c r="P102" s="105"/>
      <c r="Q102" s="106"/>
      <c r="R102" s="52"/>
      <c r="S102" s="52"/>
      <c r="T102" s="52"/>
      <c r="U102" s="72"/>
      <c r="V102" s="72"/>
      <c r="W102" s="72"/>
      <c r="X102" s="72"/>
      <c r="Y102" s="72"/>
      <c r="Z102" s="52"/>
      <c r="AA102" s="52"/>
      <c r="AB102" s="52"/>
      <c r="AC102" s="52"/>
      <c r="AD102" s="96"/>
      <c r="AE102" s="72"/>
      <c r="AF102" s="72"/>
      <c r="AG102" s="73"/>
      <c r="AH102" s="52"/>
      <c r="AI102" s="52"/>
      <c r="AJ102" s="74"/>
      <c r="AK102" s="52"/>
      <c r="AL102" s="52"/>
      <c r="AM102" s="52"/>
      <c r="AN102" s="117"/>
    </row>
    <row r="103" spans="1:40" outlineLevel="1" x14ac:dyDescent="0.25">
      <c r="A103" s="129"/>
      <c r="B103" s="129"/>
      <c r="C103" s="136"/>
      <c r="D103" s="139"/>
      <c r="E103" s="60" t="s">
        <v>16</v>
      </c>
      <c r="F103" s="65" t="s">
        <v>16</v>
      </c>
      <c r="G103" s="60" t="s">
        <v>16</v>
      </c>
      <c r="H103" s="65" t="s">
        <v>16</v>
      </c>
      <c r="I103" s="60" t="s">
        <v>16</v>
      </c>
      <c r="J103" s="65" t="s">
        <v>16</v>
      </c>
      <c r="K103" s="101"/>
      <c r="L103" s="101"/>
      <c r="M103" s="101">
        <f>K103*L103</f>
        <v>0</v>
      </c>
      <c r="N103" s="88" t="s">
        <v>36</v>
      </c>
      <c r="O103" s="101" t="e">
        <f>Q103/K103</f>
        <v>#DIV/0!</v>
      </c>
      <c r="P103" s="101" t="e">
        <f>IF(N103="1 фаза",M103/(0.22*O103),M103/(SQRT(3)*0.38*O103))</f>
        <v>#DIV/0!</v>
      </c>
      <c r="Q103" s="102"/>
      <c r="R103" s="60" t="s">
        <v>23</v>
      </c>
      <c r="S103" s="60"/>
      <c r="T103" s="60"/>
      <c r="U103" s="65" t="s">
        <v>0</v>
      </c>
      <c r="V103" s="65">
        <v>1</v>
      </c>
      <c r="W103" s="65"/>
      <c r="X103" s="65" t="s">
        <v>17</v>
      </c>
      <c r="Y103" s="65"/>
      <c r="Z103" s="60" t="e">
        <f ca="1">INDEX(INDIRECT("'"&amp;$U103&amp;"'!$D$3:$G$1000"),MATCH($W103,INDIRECT("'"&amp;$U103&amp;"'!$B$3:$B$1000"),0)+MATCH($Y103,INDIRECT("'"&amp;$U103&amp;"'!$C$3:$C$1000"),0)-1,COLUMN(#REF!))</f>
        <v>#N/A</v>
      </c>
      <c r="AA103" s="60" t="e">
        <f ca="1">INDEX(INDIRECT("'"&amp;$U103&amp;"'!$D$3:$G$1000"),MATCH($W103,INDIRECT("'"&amp;$U103&amp;"'!$B$3:$B$1000"),0)+MATCH($Y103,INDIRECT("'"&amp;$U103&amp;"'!$C$3:$C$1000"),0)-1,COLUMN(#REF!))</f>
        <v>#N/A</v>
      </c>
      <c r="AB103" s="60" t="e">
        <f ca="1">INDEX(INDIRECT("'"&amp;$U103&amp;"'!$D$3:$G$1000"),MATCH($W103,INDIRECT("'"&amp;$U103&amp;"'!$B$3:$B$1000"),0)+MATCH($Y103,INDIRECT("'"&amp;$U103&amp;"'!$C$3:$C$1000"),0)-1,COLUMN(D40))</f>
        <v>#N/A</v>
      </c>
      <c r="AC103" s="60" t="e">
        <f ca="1">INDEX(INDIRECT("'"&amp;$U103&amp;"'!$D$3:$G$1000"),MATCH($W103,INDIRECT("'"&amp;$U103&amp;"'!$B$3:$B$1000"),0)+MATCH($Y103,INDIRECT("'"&amp;$U103&amp;"'!$C$3:$C$1000"),0)-1,COLUMN(#REF!))</f>
        <v>#N/A</v>
      </c>
      <c r="AD103" s="94"/>
      <c r="AE103" s="65">
        <f>ROUNDUP(AD103*1.15,0)</f>
        <v>0</v>
      </c>
      <c r="AF103" s="65">
        <f>ROUNDUP(AE103*1.08,0)</f>
        <v>0</v>
      </c>
      <c r="AG103" s="61" t="e">
        <f>IF(N103="3 фазы",(IF(R103="Медь",(M103*AE103)/(V103*72*Y103),(M103*AE103)/(V103*46*Y103))),(IF(R103="Медь",(M103*AE103)/(V103*16*Y103),("-"))))</f>
        <v>#DIV/0!</v>
      </c>
      <c r="AH103" s="60"/>
      <c r="AI103" s="60"/>
      <c r="AJ103" s="62" t="e">
        <f>IF(AH103&gt;(P103*1.25),"ДА","НЕТ")</f>
        <v>#DIV/0!</v>
      </c>
      <c r="AK103" s="60"/>
      <c r="AL103" s="60"/>
      <c r="AM103" s="60" t="e">
        <f>INDEX('Проверка по длине кабеля'!A$7:AF$22,MATCH(AH103,'Проверка по длине кабеля'!A$7:A$22,),MATCH(AI103,'Проверка по длине кабеля'!$A$4:$AF$4,)+MATCH(Y103,'Проверка по длине кабеля'!B$6:J$6,))</f>
        <v>#N/A</v>
      </c>
      <c r="AN103" s="63" t="e">
        <f>IF(AD103&gt;AM103,"НЕТ","ДА")</f>
        <v>#N/A</v>
      </c>
    </row>
    <row r="104" spans="1:40" outlineLevel="2" x14ac:dyDescent="0.25">
      <c r="A104" s="129"/>
      <c r="B104" s="129"/>
      <c r="C104" s="134" t="s">
        <v>203</v>
      </c>
      <c r="D104" s="137" t="s">
        <v>204</v>
      </c>
      <c r="E104" s="52"/>
      <c r="F104" s="72"/>
      <c r="G104" s="52"/>
      <c r="H104" s="72"/>
      <c r="I104" s="52"/>
      <c r="J104" s="72"/>
      <c r="K104" s="105"/>
      <c r="L104" s="105"/>
      <c r="M104" s="105"/>
      <c r="N104" s="90"/>
      <c r="O104" s="105"/>
      <c r="P104" s="105"/>
      <c r="Q104" s="106"/>
      <c r="R104" s="52"/>
      <c r="S104" s="52"/>
      <c r="T104" s="52"/>
      <c r="U104" s="72"/>
      <c r="V104" s="72"/>
      <c r="W104" s="72"/>
      <c r="X104" s="72"/>
      <c r="Y104" s="72"/>
      <c r="Z104" s="52"/>
      <c r="AA104" s="52"/>
      <c r="AB104" s="52"/>
      <c r="AC104" s="52"/>
      <c r="AD104" s="96"/>
      <c r="AE104" s="72"/>
      <c r="AF104" s="72"/>
      <c r="AG104" s="73"/>
      <c r="AH104" s="52"/>
      <c r="AI104" s="52"/>
      <c r="AJ104" s="74"/>
      <c r="AK104" s="52"/>
      <c r="AL104" s="52"/>
      <c r="AM104" s="52"/>
      <c r="AN104" s="117"/>
    </row>
    <row r="105" spans="1:40" outlineLevel="2" x14ac:dyDescent="0.25">
      <c r="A105" s="129"/>
      <c r="B105" s="129"/>
      <c r="C105" s="135"/>
      <c r="D105" s="138"/>
      <c r="E105" s="52"/>
      <c r="F105" s="72"/>
      <c r="G105" s="52"/>
      <c r="H105" s="72"/>
      <c r="I105" s="52"/>
      <c r="J105" s="72"/>
      <c r="K105" s="105"/>
      <c r="L105" s="105"/>
      <c r="M105" s="105"/>
      <c r="N105" s="90"/>
      <c r="O105" s="105"/>
      <c r="P105" s="105"/>
      <c r="Q105" s="106"/>
      <c r="R105" s="52"/>
      <c r="S105" s="52"/>
      <c r="T105" s="52"/>
      <c r="U105" s="72"/>
      <c r="V105" s="72"/>
      <c r="W105" s="72"/>
      <c r="X105" s="72"/>
      <c r="Y105" s="72"/>
      <c r="Z105" s="52"/>
      <c r="AA105" s="52"/>
      <c r="AB105" s="52"/>
      <c r="AC105" s="52"/>
      <c r="AD105" s="96"/>
      <c r="AE105" s="72"/>
      <c r="AF105" s="72"/>
      <c r="AG105" s="73"/>
      <c r="AH105" s="52"/>
      <c r="AI105" s="52"/>
      <c r="AJ105" s="74"/>
      <c r="AK105" s="52"/>
      <c r="AL105" s="52"/>
      <c r="AM105" s="52"/>
      <c r="AN105" s="117"/>
    </row>
    <row r="106" spans="1:40" outlineLevel="1" x14ac:dyDescent="0.25">
      <c r="A106" s="129"/>
      <c r="B106" s="129"/>
      <c r="C106" s="136"/>
      <c r="D106" s="139"/>
      <c r="E106" s="60" t="s">
        <v>16</v>
      </c>
      <c r="F106" s="65" t="s">
        <v>16</v>
      </c>
      <c r="G106" s="60" t="s">
        <v>16</v>
      </c>
      <c r="H106" s="65" t="s">
        <v>16</v>
      </c>
      <c r="I106" s="60" t="s">
        <v>16</v>
      </c>
      <c r="J106" s="65" t="s">
        <v>16</v>
      </c>
      <c r="K106" s="101"/>
      <c r="L106" s="101"/>
      <c r="M106" s="101">
        <f t="shared" ref="M106:M109" si="72">K106*L106</f>
        <v>0</v>
      </c>
      <c r="N106" s="88" t="s">
        <v>36</v>
      </c>
      <c r="O106" s="101" t="e">
        <f>Q106/K106</f>
        <v>#DIV/0!</v>
      </c>
      <c r="P106" s="101" t="e">
        <f t="shared" ref="P106:P109" si="73">IF(N106="1 фаза",M106/(0.22*O106),M106/(SQRT(3)*0.38*O106))</f>
        <v>#DIV/0!</v>
      </c>
      <c r="Q106" s="102"/>
      <c r="R106" s="60" t="s">
        <v>23</v>
      </c>
      <c r="S106" s="60"/>
      <c r="T106" s="60"/>
      <c r="U106" s="65" t="s">
        <v>0</v>
      </c>
      <c r="V106" s="65">
        <v>1</v>
      </c>
      <c r="W106" s="65"/>
      <c r="X106" s="65" t="s">
        <v>17</v>
      </c>
      <c r="Y106" s="65"/>
      <c r="Z106" s="60" t="e">
        <f ca="1">INDEX(INDIRECT("'"&amp;$U106&amp;"'!$D$3:$G$1000"),MATCH($W106,INDIRECT("'"&amp;$U106&amp;"'!$B$3:$B$1000"),0)+MATCH($Y106,INDIRECT("'"&amp;$U106&amp;"'!$C$3:$C$1000"),0)-1,COLUMN(#REF!))</f>
        <v>#N/A</v>
      </c>
      <c r="AA106" s="60" t="e">
        <f ca="1">INDEX(INDIRECT("'"&amp;$U106&amp;"'!$D$3:$G$1000"),MATCH($W106,INDIRECT("'"&amp;$U106&amp;"'!$B$3:$B$1000"),0)+MATCH($Y106,INDIRECT("'"&amp;$U106&amp;"'!$C$3:$C$1000"),0)-1,COLUMN(#REF!))</f>
        <v>#N/A</v>
      </c>
      <c r="AB106" s="60" t="e">
        <f ca="1">INDEX(INDIRECT("'"&amp;$U106&amp;"'!$D$3:$G$1000"),MATCH($W106,INDIRECT("'"&amp;$U106&amp;"'!$B$3:$B$1000"),0)+MATCH($Y106,INDIRECT("'"&amp;$U106&amp;"'!$C$3:$C$1000"),0)-1,COLUMN(D43))</f>
        <v>#N/A</v>
      </c>
      <c r="AC106" s="60" t="e">
        <f ca="1">INDEX(INDIRECT("'"&amp;$U106&amp;"'!$D$3:$G$1000"),MATCH($W106,INDIRECT("'"&amp;$U106&amp;"'!$B$3:$B$1000"),0)+MATCH($Y106,INDIRECT("'"&amp;$U106&amp;"'!$C$3:$C$1000"),0)-1,COLUMN(#REF!))</f>
        <v>#N/A</v>
      </c>
      <c r="AD106" s="94"/>
      <c r="AE106" s="65">
        <f t="shared" ref="AE106:AE109" si="74">ROUNDUP(AD106*1.15,0)</f>
        <v>0</v>
      </c>
      <c r="AF106" s="65">
        <f t="shared" ref="AF106:AF109" si="75">ROUNDUP(AE106*1.08,0)</f>
        <v>0</v>
      </c>
      <c r="AG106" s="61" t="e">
        <f>IF(N106="3 фазы",(IF(R106="Медь",(M106*AE106)/(V106*72*Y106),(M106*AE106)/(V106*46*Y106))),(IF(R106="Медь",(M106*AE106)/(V106*16*Y106),("-"))))</f>
        <v>#DIV/0!</v>
      </c>
      <c r="AH106" s="60"/>
      <c r="AI106" s="60"/>
      <c r="AJ106" s="62" t="e">
        <f>IF(AH106&gt;(P106*1.25),"ДА","НЕТ")</f>
        <v>#DIV/0!</v>
      </c>
      <c r="AK106" s="60"/>
      <c r="AL106" s="60"/>
      <c r="AM106" s="60" t="e">
        <f>INDEX('Проверка по длине кабеля'!A$7:AF$22,MATCH(AH106,'Проверка по длине кабеля'!A$7:A$22,),MATCH(AI106,'Проверка по длине кабеля'!$A$4:$AF$4,)+MATCH(Y106,'Проверка по длине кабеля'!B$6:J$6,))</f>
        <v>#N/A</v>
      </c>
      <c r="AN106" s="63" t="e">
        <f>IF(AD106&gt;AM106,"НЕТ","ДА")</f>
        <v>#N/A</v>
      </c>
    </row>
    <row r="107" spans="1:40" outlineLevel="1" x14ac:dyDescent="0.25">
      <c r="A107" s="129"/>
      <c r="B107" s="129"/>
      <c r="C107" s="60"/>
      <c r="D107" s="65"/>
      <c r="E107" s="60" t="s">
        <v>16</v>
      </c>
      <c r="F107" s="65" t="s">
        <v>16</v>
      </c>
      <c r="G107" s="60" t="s">
        <v>16</v>
      </c>
      <c r="H107" s="65" t="s">
        <v>16</v>
      </c>
      <c r="I107" s="60" t="s">
        <v>16</v>
      </c>
      <c r="J107" s="65" t="s">
        <v>16</v>
      </c>
      <c r="K107" s="101"/>
      <c r="L107" s="101"/>
      <c r="M107" s="101">
        <f t="shared" si="72"/>
        <v>0</v>
      </c>
      <c r="N107" s="88"/>
      <c r="O107" s="101"/>
      <c r="P107" s="101" t="e">
        <f t="shared" si="73"/>
        <v>#DIV/0!</v>
      </c>
      <c r="Q107" s="102">
        <f>K107*O107</f>
        <v>0</v>
      </c>
      <c r="R107" s="60"/>
      <c r="S107" s="60"/>
      <c r="T107" s="60"/>
      <c r="U107" s="65"/>
      <c r="V107" s="65">
        <v>1</v>
      </c>
      <c r="W107" s="65"/>
      <c r="X107" s="65" t="s">
        <v>17</v>
      </c>
      <c r="Y107" s="65"/>
      <c r="Z107" s="60" t="e">
        <f ca="1">INDEX(INDIRECT("'"&amp;$U107&amp;"'!$D$3:$G$1000"),MATCH($W107,INDIRECT("'"&amp;$U107&amp;"'!$B$3:$B$1000"),0)+MATCH($Y107,INDIRECT("'"&amp;$U107&amp;"'!$C$3:$C$1000"),0)-1,COLUMN(#REF!))</f>
        <v>#REF!</v>
      </c>
      <c r="AA107" s="60" t="e">
        <f ca="1">INDEX(INDIRECT("'"&amp;$U107&amp;"'!$D$3:$G$1000"),MATCH($W107,INDIRECT("'"&amp;$U107&amp;"'!$B$3:$B$1000"),0)+MATCH($Y107,INDIRECT("'"&amp;$U107&amp;"'!$C$3:$C$1000"),0)-1,COLUMN(#REF!))</f>
        <v>#REF!</v>
      </c>
      <c r="AB107" s="60" t="e">
        <f ca="1">INDEX(INDIRECT("'"&amp;$U107&amp;"'!$D$3:$G$1000"),MATCH($W107,INDIRECT("'"&amp;$U107&amp;"'!$B$3:$B$1000"),0)+MATCH($Y107,INDIRECT("'"&amp;$U107&amp;"'!$C$3:$C$1000"),0)-1,COLUMN(#REF!))</f>
        <v>#REF!</v>
      </c>
      <c r="AC107" s="60" t="e">
        <f ca="1">INDEX(INDIRECT("'"&amp;$U107&amp;"'!$D$3:$G$1000"),MATCH($W107,INDIRECT("'"&amp;$U107&amp;"'!$B$3:$B$1000"),0)+MATCH($Y107,INDIRECT("'"&amp;$U107&amp;"'!$C$3:$C$1000"),0)-1,COLUMN(#REF!))</f>
        <v>#REF!</v>
      </c>
      <c r="AD107" s="94"/>
      <c r="AE107" s="65">
        <f t="shared" si="74"/>
        <v>0</v>
      </c>
      <c r="AF107" s="65">
        <f t="shared" si="75"/>
        <v>0</v>
      </c>
      <c r="AG107" s="61" t="str">
        <f>IF(N107="3 фазы",(IF(R107="Медь",(M107*AE107)/(V107*72*Y107),(M107*AE107)/(V107*46*Y107))),(IF(R107="Медь",(M107*AE107)/(V107*16*Y107),("-"))))</f>
        <v>-</v>
      </c>
      <c r="AH107" s="60"/>
      <c r="AI107" s="60"/>
      <c r="AJ107" s="62" t="e">
        <f>IF(AH107&gt;(P107*1.25),"ДА","НЕТ")</f>
        <v>#DIV/0!</v>
      </c>
      <c r="AK107" s="60"/>
      <c r="AL107" s="60"/>
      <c r="AM107" s="60" t="e">
        <f>INDEX('Проверка по длине кабеля'!A$7:AF$22,MATCH(AH107,'Проверка по длине кабеля'!A$7:A$22,),MATCH(AI107,'Проверка по длине кабеля'!$A$4:$AF$4,)+MATCH(Y107,'Проверка по длине кабеля'!B$6:J$6,))</f>
        <v>#N/A</v>
      </c>
      <c r="AN107" s="63" t="e">
        <f>IF(AD107&gt;AM107,"НЕТ","ДА")</f>
        <v>#N/A</v>
      </c>
    </row>
    <row r="108" spans="1:40" outlineLevel="1" x14ac:dyDescent="0.25">
      <c r="A108" s="129"/>
      <c r="B108" s="129"/>
      <c r="C108" s="60"/>
      <c r="D108" s="65"/>
      <c r="E108" s="60" t="s">
        <v>16</v>
      </c>
      <c r="F108" s="65" t="s">
        <v>16</v>
      </c>
      <c r="G108" s="60" t="s">
        <v>16</v>
      </c>
      <c r="H108" s="65" t="s">
        <v>16</v>
      </c>
      <c r="I108" s="60" t="s">
        <v>16</v>
      </c>
      <c r="J108" s="65" t="s">
        <v>16</v>
      </c>
      <c r="K108" s="101"/>
      <c r="L108" s="101"/>
      <c r="M108" s="101">
        <f t="shared" si="72"/>
        <v>0</v>
      </c>
      <c r="N108" s="88"/>
      <c r="O108" s="101"/>
      <c r="P108" s="101" t="e">
        <f t="shared" si="73"/>
        <v>#DIV/0!</v>
      </c>
      <c r="Q108" s="102">
        <f>K108*O108</f>
        <v>0</v>
      </c>
      <c r="R108" s="60"/>
      <c r="S108" s="60"/>
      <c r="T108" s="60"/>
      <c r="U108" s="65"/>
      <c r="V108" s="65">
        <v>1</v>
      </c>
      <c r="W108" s="65"/>
      <c r="X108" s="65" t="s">
        <v>17</v>
      </c>
      <c r="Y108" s="65"/>
      <c r="Z108" s="60" t="e">
        <f ca="1">INDEX(INDIRECT("'"&amp;$U108&amp;"'!$D$3:$G$1000"),MATCH($W108,INDIRECT("'"&amp;$U108&amp;"'!$B$3:$B$1000"),0)+MATCH($Y108,INDIRECT("'"&amp;$U108&amp;"'!$C$3:$C$1000"),0)-1,COLUMN(#REF!))</f>
        <v>#REF!</v>
      </c>
      <c r="AA108" s="60" t="e">
        <f ca="1">INDEX(INDIRECT("'"&amp;$U108&amp;"'!$D$3:$G$1000"),MATCH($W108,INDIRECT("'"&amp;$U108&amp;"'!$B$3:$B$1000"),0)+MATCH($Y108,INDIRECT("'"&amp;$U108&amp;"'!$C$3:$C$1000"),0)-1,COLUMN(#REF!))</f>
        <v>#REF!</v>
      </c>
      <c r="AB108" s="60" t="e">
        <f ca="1">INDEX(INDIRECT("'"&amp;$U108&amp;"'!$D$3:$G$1000"),MATCH($W108,INDIRECT("'"&amp;$U108&amp;"'!$B$3:$B$1000"),0)+MATCH($Y108,INDIRECT("'"&amp;$U108&amp;"'!$C$3:$C$1000"),0)-1,COLUMN(#REF!))</f>
        <v>#REF!</v>
      </c>
      <c r="AC108" s="60" t="e">
        <f ca="1">INDEX(INDIRECT("'"&amp;$U108&amp;"'!$D$3:$G$1000"),MATCH($W108,INDIRECT("'"&amp;$U108&amp;"'!$B$3:$B$1000"),0)+MATCH($Y108,INDIRECT("'"&amp;$U108&amp;"'!$C$3:$C$1000"),0)-1,COLUMN(#REF!))</f>
        <v>#REF!</v>
      </c>
      <c r="AD108" s="94"/>
      <c r="AE108" s="65">
        <f t="shared" si="74"/>
        <v>0</v>
      </c>
      <c r="AF108" s="65">
        <f t="shared" si="75"/>
        <v>0</v>
      </c>
      <c r="AG108" s="61" t="str">
        <f>IF(N108="3 фазы",(IF(R108="Медь",(M108*AE108)/(V108*72*Y108),(M108*AE108)/(V108*46*Y108))),(IF(R108="Медь",(M108*AE108)/(V108*16*Y108),("-"))))</f>
        <v>-</v>
      </c>
      <c r="AH108" s="60"/>
      <c r="AI108" s="60"/>
      <c r="AJ108" s="62" t="e">
        <f>IF(AH108&gt;(P108*1.25),"ДА","НЕТ")</f>
        <v>#DIV/0!</v>
      </c>
      <c r="AK108" s="60"/>
      <c r="AL108" s="60"/>
      <c r="AM108" s="60" t="e">
        <f>INDEX('Проверка по длине кабеля'!A$7:AF$22,MATCH(AH108,'Проверка по длине кабеля'!A$7:A$22,),MATCH(AI108,'Проверка по длине кабеля'!$A$4:$AF$4,)+MATCH(Y108,'Проверка по длине кабеля'!B$6:J$6,))</f>
        <v>#N/A</v>
      </c>
      <c r="AN108" s="63" t="e">
        <f>IF(AD108&gt;AM108,"НЕТ","ДА")</f>
        <v>#N/A</v>
      </c>
    </row>
    <row r="109" spans="1:40" x14ac:dyDescent="0.25">
      <c r="A109" s="130"/>
      <c r="B109" s="130"/>
      <c r="C109" s="57" t="s">
        <v>16</v>
      </c>
      <c r="D109" s="53" t="s">
        <v>16</v>
      </c>
      <c r="E109" s="53" t="s">
        <v>16</v>
      </c>
      <c r="F109" s="53" t="s">
        <v>16</v>
      </c>
      <c r="G109" s="54" t="s">
        <v>16</v>
      </c>
      <c r="H109" s="53" t="s">
        <v>16</v>
      </c>
      <c r="I109" s="54" t="s">
        <v>16</v>
      </c>
      <c r="J109" s="53" t="s">
        <v>16</v>
      </c>
      <c r="K109" s="99">
        <f>SUM(K30+K31+K32+K91+K94+K97+K100+K103+K106+K107+K108)</f>
        <v>53.140999999999998</v>
      </c>
      <c r="L109" s="99">
        <v>1</v>
      </c>
      <c r="M109" s="99">
        <f t="shared" si="72"/>
        <v>53.140999999999998</v>
      </c>
      <c r="N109" s="87" t="s">
        <v>36</v>
      </c>
      <c r="O109" s="99">
        <f>Q109/K109</f>
        <v>0.78463954385502732</v>
      </c>
      <c r="P109" s="99">
        <f t="shared" si="73"/>
        <v>102.89998393894298</v>
      </c>
      <c r="Q109" s="100">
        <f>SUM(Q30+Q31+Q32+Q91+Q94+Q97+Q100+Q103+Q106+Q107+Q108)</f>
        <v>41.696530000000003</v>
      </c>
      <c r="R109" s="57" t="s">
        <v>23</v>
      </c>
      <c r="S109" s="57"/>
      <c r="T109" s="57"/>
      <c r="U109" s="56" t="s">
        <v>0</v>
      </c>
      <c r="V109" s="56">
        <v>1</v>
      </c>
      <c r="W109" s="56"/>
      <c r="X109" s="56" t="s">
        <v>17</v>
      </c>
      <c r="Y109" s="56"/>
      <c r="Z109" s="57" t="e">
        <f ca="1">INDEX(INDIRECT("'"&amp;$U109&amp;"'!$D$3:$G$1000"),MATCH($W109,INDIRECT("'"&amp;$U109&amp;"'!$B$3:$B$1000"),0)+MATCH($Y109,INDIRECT("'"&amp;$U109&amp;"'!$C$3:$C$1000"),0)-1,COLUMN(#REF!))</f>
        <v>#N/A</v>
      </c>
      <c r="AA109" s="57" t="e">
        <f ca="1">INDEX(INDIRECT("'"&amp;$U109&amp;"'!$D$3:$G$1000"),MATCH($W109,INDIRECT("'"&amp;$U109&amp;"'!$B$3:$B$1000"),0)+MATCH($Y109,INDIRECT("'"&amp;$U109&amp;"'!$C$3:$C$1000"),0)-1,COLUMN(#REF!))</f>
        <v>#N/A</v>
      </c>
      <c r="AB109" s="57" t="e">
        <f ca="1">INDEX(INDIRECT("'"&amp;$U109&amp;"'!$D$3:$G$1000"),MATCH($W109,INDIRECT("'"&amp;$U109&amp;"'!$B$3:$B$1000"),0)+MATCH($Y109,INDIRECT("'"&amp;$U109&amp;"'!$C$3:$C$1000"),0)-1,COLUMN(#REF!))</f>
        <v>#N/A</v>
      </c>
      <c r="AC109" s="57" t="e">
        <f ca="1">INDEX(INDIRECT("'"&amp;$U109&amp;"'!$D$3:$G$1000"),MATCH($W109,INDIRECT("'"&amp;$U109&amp;"'!$B$3:$B$1000"),0)+MATCH($Y109,INDIRECT("'"&amp;$U109&amp;"'!$C$3:$C$1000"),0)-1,COLUMN(#REF!))</f>
        <v>#N/A</v>
      </c>
      <c r="AD109" s="93"/>
      <c r="AE109" s="56">
        <f t="shared" si="74"/>
        <v>0</v>
      </c>
      <c r="AF109" s="56">
        <f t="shared" si="75"/>
        <v>0</v>
      </c>
      <c r="AG109" s="55" t="e">
        <f t="shared" ref="AG109" si="76">IF(N109="3 фазы",(IF(R109="Медь",(M109*AE109)/(V109*72*Y109),(M109*AE109)/(V109*46*Y109))),(IF(R109="Медь",(M109*AE109)/(V109*16*Y109),("-"))))</f>
        <v>#DIV/0!</v>
      </c>
      <c r="AH109" s="57"/>
      <c r="AI109" s="57"/>
      <c r="AJ109" s="58" t="str">
        <f t="shared" ref="AJ109" si="77">IF(AH109&gt;(P109*1.25),"ДА","НЕТ")</f>
        <v>НЕТ</v>
      </c>
      <c r="AK109" s="57"/>
      <c r="AL109" s="57"/>
      <c r="AM109" s="57" t="e">
        <f>INDEX('Проверка по длине кабеля'!A$7:AF$22,MATCH(AH109,'Проверка по длине кабеля'!A$7:A$22,),MATCH(AI109,'Проверка по длине кабеля'!$A$4:$AF$4,)+MATCH(Y109,'Проверка по длине кабеля'!B$6:J$6,))</f>
        <v>#N/A</v>
      </c>
      <c r="AN109" s="53" t="e">
        <f t="shared" ref="AN109" si="78">IF(AD109&gt;AM109,"НЕТ","ДА")</f>
        <v>#N/A</v>
      </c>
    </row>
    <row r="110" spans="1:40" s="75" customFormat="1" outlineLevel="1" x14ac:dyDescent="0.25">
      <c r="A110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0" s="63" t="e">
        <f>IF(#REF!&gt;A110,"НЕТ","ДА")</f>
        <v>#REF!</v>
      </c>
    </row>
    <row r="111" spans="1:40" outlineLevel="1" x14ac:dyDescent="0.25">
      <c r="A111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1" s="63" t="e">
        <f>IF(#REF!&gt;A111,"НЕТ","ДА")</f>
        <v>#REF!</v>
      </c>
      <c r="K111" s="64"/>
      <c r="L111" s="64"/>
      <c r="M111" s="64"/>
      <c r="N111" s="64"/>
      <c r="O111" s="64"/>
      <c r="P111" s="64"/>
      <c r="Q111" s="64"/>
      <c r="AD111" s="64"/>
      <c r="AJ111" s="64"/>
    </row>
    <row r="112" spans="1:40" outlineLevel="1" x14ac:dyDescent="0.25">
      <c r="A112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2" s="63" t="e">
        <f>IF(#REF!&gt;A112,"НЕТ","ДА")</f>
        <v>#REF!</v>
      </c>
      <c r="K112" s="64"/>
      <c r="L112" s="64"/>
      <c r="M112" s="64"/>
      <c r="N112" s="64"/>
      <c r="O112" s="64"/>
      <c r="P112" s="64"/>
      <c r="Q112" s="64"/>
      <c r="AD112" s="64"/>
      <c r="AJ112" s="64"/>
    </row>
    <row r="113" spans="1:36" outlineLevel="1" x14ac:dyDescent="0.25">
      <c r="A113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3" s="63" t="e">
        <f>IF(#REF!&gt;A113,"НЕТ","ДА")</f>
        <v>#REF!</v>
      </c>
      <c r="K113" s="64"/>
      <c r="L113" s="64"/>
      <c r="M113" s="64"/>
      <c r="N113" s="64"/>
      <c r="O113" s="64"/>
      <c r="P113" s="64"/>
      <c r="Q113" s="64"/>
      <c r="AD113" s="64"/>
      <c r="AJ113" s="64"/>
    </row>
    <row r="114" spans="1:36" outlineLevel="1" x14ac:dyDescent="0.25">
      <c r="A114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4" s="63" t="e">
        <f>IF(#REF!&gt;A114,"НЕТ","ДА")</f>
        <v>#REF!</v>
      </c>
      <c r="K114" s="64"/>
      <c r="L114" s="64"/>
      <c r="M114" s="64"/>
      <c r="N114" s="64"/>
      <c r="O114" s="64"/>
      <c r="P114" s="64"/>
      <c r="Q114" s="64"/>
      <c r="AD114" s="64"/>
      <c r="AJ114" s="64"/>
    </row>
    <row r="115" spans="1:36" outlineLevel="1" x14ac:dyDescent="0.25">
      <c r="A115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5" s="63" t="e">
        <f>IF(#REF!&gt;A115,"НЕТ","ДА")</f>
        <v>#REF!</v>
      </c>
      <c r="K115" s="64"/>
      <c r="L115" s="64"/>
      <c r="M115" s="64"/>
      <c r="N115" s="64"/>
      <c r="O115" s="64"/>
      <c r="P115" s="64"/>
      <c r="Q115" s="64"/>
      <c r="AD115" s="64"/>
      <c r="AJ115" s="64"/>
    </row>
    <row r="116" spans="1:36" outlineLevel="1" x14ac:dyDescent="0.25">
      <c r="A116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6" s="63" t="e">
        <f>IF(#REF!&gt;A116,"НЕТ","ДА")</f>
        <v>#REF!</v>
      </c>
      <c r="K116" s="64"/>
      <c r="L116" s="64"/>
      <c r="M116" s="64"/>
      <c r="N116" s="64"/>
      <c r="O116" s="64"/>
      <c r="P116" s="64"/>
      <c r="Q116" s="64"/>
      <c r="AD116" s="64"/>
      <c r="AJ116" s="64"/>
    </row>
    <row r="117" spans="1:36" outlineLevel="1" x14ac:dyDescent="0.25">
      <c r="A117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7" s="63" t="e">
        <f>IF(#REF!&gt;A117,"НЕТ","ДА")</f>
        <v>#REF!</v>
      </c>
      <c r="K117" s="64"/>
      <c r="L117" s="64"/>
      <c r="M117" s="64"/>
      <c r="N117" s="64"/>
      <c r="O117" s="64"/>
      <c r="P117" s="64"/>
      <c r="Q117" s="64"/>
      <c r="AD117" s="64"/>
      <c r="AJ117" s="64"/>
    </row>
    <row r="118" spans="1:36" outlineLevel="1" x14ac:dyDescent="0.25">
      <c r="A118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8" s="63" t="e">
        <f>IF(#REF!&gt;A118,"НЕТ","ДА")</f>
        <v>#REF!</v>
      </c>
      <c r="K118" s="64"/>
      <c r="L118" s="64"/>
      <c r="M118" s="64"/>
      <c r="N118" s="64"/>
      <c r="O118" s="64"/>
      <c r="P118" s="64"/>
      <c r="Q118" s="64"/>
      <c r="AD118" s="64"/>
      <c r="AJ118" s="64"/>
    </row>
    <row r="119" spans="1:36" ht="11.25" customHeight="1" outlineLevel="2" x14ac:dyDescent="0.25">
      <c r="A119" s="52"/>
      <c r="B119" s="117"/>
      <c r="K119" s="64"/>
      <c r="L119" s="64"/>
      <c r="M119" s="64"/>
      <c r="N119" s="64"/>
      <c r="O119" s="64"/>
      <c r="P119" s="64"/>
      <c r="Q119" s="64"/>
      <c r="AD119" s="64"/>
      <c r="AJ119" s="64"/>
    </row>
    <row r="120" spans="1:36" ht="11.25" customHeight="1" outlineLevel="2" x14ac:dyDescent="0.25">
      <c r="A120" s="52"/>
      <c r="B120" s="117"/>
      <c r="K120" s="64"/>
      <c r="L120" s="64"/>
      <c r="M120" s="64"/>
      <c r="N120" s="64"/>
      <c r="O120" s="64"/>
      <c r="P120" s="64"/>
      <c r="Q120" s="64"/>
      <c r="AD120" s="64"/>
      <c r="AJ120" s="64"/>
    </row>
    <row r="121" spans="1:36" outlineLevel="1" x14ac:dyDescent="0.25">
      <c r="A121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21" s="63" t="e">
        <f>IF(#REF!&gt;A121,"НЕТ","ДА")</f>
        <v>#REF!</v>
      </c>
      <c r="K121" s="64"/>
      <c r="L121" s="64"/>
      <c r="M121" s="64"/>
      <c r="N121" s="64"/>
      <c r="O121" s="64"/>
      <c r="P121" s="64"/>
      <c r="Q121" s="64"/>
      <c r="AD121" s="64"/>
      <c r="AJ121" s="64"/>
    </row>
    <row r="122" spans="1:36" ht="11.25" customHeight="1" outlineLevel="2" x14ac:dyDescent="0.25">
      <c r="A122" s="52"/>
      <c r="B122" s="117"/>
      <c r="K122" s="64"/>
      <c r="L122" s="64"/>
      <c r="M122" s="64"/>
      <c r="N122" s="64"/>
      <c r="O122" s="64"/>
      <c r="P122" s="64"/>
      <c r="Q122" s="64"/>
      <c r="AD122" s="64"/>
      <c r="AJ122" s="64"/>
    </row>
    <row r="123" spans="1:36" ht="11.25" customHeight="1" outlineLevel="2" x14ac:dyDescent="0.25">
      <c r="A123" s="52"/>
      <c r="B123" s="117"/>
      <c r="K123" s="64"/>
      <c r="L123" s="64"/>
      <c r="M123" s="64"/>
      <c r="N123" s="64"/>
      <c r="O123" s="64"/>
      <c r="P123" s="64"/>
      <c r="Q123" s="64"/>
      <c r="AD123" s="64"/>
      <c r="AJ123" s="64"/>
    </row>
    <row r="124" spans="1:36" outlineLevel="1" x14ac:dyDescent="0.25">
      <c r="A124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24" s="63" t="e">
        <f>IF(#REF!&gt;A124,"НЕТ","ДА")</f>
        <v>#REF!</v>
      </c>
      <c r="K124" s="64"/>
      <c r="L124" s="64"/>
      <c r="M124" s="64"/>
      <c r="N124" s="64"/>
      <c r="O124" s="64"/>
      <c r="P124" s="64"/>
      <c r="Q124" s="64"/>
      <c r="AD124" s="64"/>
      <c r="AJ124" s="64"/>
    </row>
    <row r="125" spans="1:36" s="75" customFormat="1" ht="11.25" customHeight="1" outlineLevel="3" x14ac:dyDescent="0.25">
      <c r="A125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25" s="80" t="e">
        <f>IF(#REF!&gt;A125,"НЕТ","ДА")</f>
        <v>#REF!</v>
      </c>
    </row>
    <row r="126" spans="1:36" s="75" customFormat="1" ht="11.25" customHeight="1" outlineLevel="4" x14ac:dyDescent="0.25">
      <c r="A126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26" s="50" t="e">
        <f>IF(#REF!&gt;A126,"НЕТ","ДА")</f>
        <v>#REF!</v>
      </c>
    </row>
    <row r="127" spans="1:36" s="75" customFormat="1" ht="11.25" customHeight="1" outlineLevel="3" x14ac:dyDescent="0.25">
      <c r="A127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27" s="80" t="e">
        <f>IF(#REF!&gt;A127,"НЕТ","ДА")</f>
        <v>#REF!</v>
      </c>
    </row>
    <row r="128" spans="1:36" s="75" customFormat="1" ht="11.25" customHeight="1" outlineLevel="4" x14ac:dyDescent="0.25">
      <c r="A128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28" s="50" t="e">
        <f>IF(#REF!&gt;A128,"НЕТ","ДА")</f>
        <v>#REF!</v>
      </c>
    </row>
    <row r="129" spans="1:2" s="75" customFormat="1" ht="11.25" customHeight="1" outlineLevel="3" x14ac:dyDescent="0.25">
      <c r="A129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29" s="80" t="e">
        <f>IF(#REF!&gt;A129,"НЕТ","ДА")</f>
        <v>#REF!</v>
      </c>
    </row>
    <row r="130" spans="1:2" s="75" customFormat="1" ht="11.25" customHeight="1" outlineLevel="4" x14ac:dyDescent="0.25">
      <c r="A130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0" s="50" t="e">
        <f>IF(#REF!&gt;A130,"НЕТ","ДА")</f>
        <v>#REF!</v>
      </c>
    </row>
    <row r="131" spans="1:2" s="75" customFormat="1" ht="11.25" customHeight="1" outlineLevel="3" x14ac:dyDescent="0.25">
      <c r="A131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1" s="80" t="e">
        <f>IF(#REF!&gt;A131,"НЕТ","ДА")</f>
        <v>#REF!</v>
      </c>
    </row>
    <row r="132" spans="1:2" s="75" customFormat="1" outlineLevel="2" x14ac:dyDescent="0.25">
      <c r="A132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2" s="70" t="e">
        <f>IF(#REF!&gt;A132,"НЕТ","ДА")</f>
        <v>#REF!</v>
      </c>
    </row>
    <row r="133" spans="1:2" s="75" customFormat="1" ht="11.25" customHeight="1" outlineLevel="3" x14ac:dyDescent="0.25">
      <c r="A133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3" s="80" t="e">
        <f>IF(#REF!&gt;A133,"НЕТ","ДА")</f>
        <v>#REF!</v>
      </c>
    </row>
    <row r="134" spans="1:2" s="75" customFormat="1" ht="11.25" customHeight="1" outlineLevel="4" x14ac:dyDescent="0.25">
      <c r="A134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4" s="50" t="e">
        <f>IF(#REF!&gt;A134,"НЕТ","ДА")</f>
        <v>#REF!</v>
      </c>
    </row>
    <row r="135" spans="1:2" s="75" customFormat="1" ht="11.25" customHeight="1" outlineLevel="3" x14ac:dyDescent="0.25">
      <c r="A135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5" s="80" t="e">
        <f>IF(#REF!&gt;A135,"НЕТ","ДА")</f>
        <v>#REF!</v>
      </c>
    </row>
    <row r="136" spans="1:2" s="75" customFormat="1" ht="11.25" customHeight="1" outlineLevel="4" x14ac:dyDescent="0.25">
      <c r="A136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6" s="50" t="e">
        <f>IF(#REF!&gt;A136,"НЕТ","ДА")</f>
        <v>#REF!</v>
      </c>
    </row>
    <row r="137" spans="1:2" s="75" customFormat="1" ht="11.25" customHeight="1" outlineLevel="3" x14ac:dyDescent="0.25">
      <c r="A137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7" s="80" t="e">
        <f>IF(#REF!&gt;A137,"НЕТ","ДА")</f>
        <v>#REF!</v>
      </c>
    </row>
    <row r="138" spans="1:2" s="75" customFormat="1" ht="11.25" customHeight="1" outlineLevel="4" x14ac:dyDescent="0.25">
      <c r="A138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8" s="50" t="e">
        <f>IF(#REF!&gt;A138,"НЕТ","ДА")</f>
        <v>#REF!</v>
      </c>
    </row>
    <row r="139" spans="1:2" s="75" customFormat="1" ht="11.25" customHeight="1" outlineLevel="3" x14ac:dyDescent="0.25">
      <c r="A139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9" s="80" t="e">
        <f>IF(#REF!&gt;A139,"НЕТ","ДА")</f>
        <v>#REF!</v>
      </c>
    </row>
    <row r="140" spans="1:2" s="75" customFormat="1" outlineLevel="2" x14ac:dyDescent="0.25">
      <c r="A140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0" s="70" t="e">
        <f>IF(#REF!&gt;A140,"НЕТ","ДА")</f>
        <v>#REF!</v>
      </c>
    </row>
    <row r="141" spans="1:2" s="75" customFormat="1" ht="11.25" customHeight="1" outlineLevel="3" x14ac:dyDescent="0.25">
      <c r="A141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1" s="80" t="e">
        <f>IF(#REF!&gt;A141,"НЕТ","ДА")</f>
        <v>#REF!</v>
      </c>
    </row>
    <row r="142" spans="1:2" s="75" customFormat="1" ht="11.25" customHeight="1" outlineLevel="4" x14ac:dyDescent="0.25">
      <c r="A142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2" s="50" t="e">
        <f>IF(#REF!&gt;A142,"НЕТ","ДА")</f>
        <v>#REF!</v>
      </c>
    </row>
    <row r="143" spans="1:2" s="75" customFormat="1" ht="11.25" customHeight="1" outlineLevel="3" x14ac:dyDescent="0.25">
      <c r="A143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3" s="80" t="e">
        <f>IF(#REF!&gt;A143,"НЕТ","ДА")</f>
        <v>#REF!</v>
      </c>
    </row>
    <row r="144" spans="1:2" s="75" customFormat="1" ht="11.25" customHeight="1" outlineLevel="4" x14ac:dyDescent="0.25">
      <c r="A144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4" s="50" t="e">
        <f>IF(#REF!&gt;A144,"НЕТ","ДА")</f>
        <v>#REF!</v>
      </c>
    </row>
    <row r="145" spans="1:36" s="75" customFormat="1" ht="11.25" customHeight="1" outlineLevel="3" x14ac:dyDescent="0.25">
      <c r="A145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5" s="80" t="e">
        <f>IF(#REF!&gt;A145,"НЕТ","ДА")</f>
        <v>#REF!</v>
      </c>
    </row>
    <row r="146" spans="1:36" s="75" customFormat="1" ht="11.25" customHeight="1" outlineLevel="4" x14ac:dyDescent="0.25">
      <c r="A146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6" s="50" t="e">
        <f>IF(#REF!&gt;A146,"НЕТ","ДА")</f>
        <v>#REF!</v>
      </c>
    </row>
    <row r="147" spans="1:36" s="75" customFormat="1" ht="11.25" customHeight="1" outlineLevel="3" x14ac:dyDescent="0.25">
      <c r="A147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7" s="80" t="e">
        <f>IF(#REF!&gt;A147,"НЕТ","ДА")</f>
        <v>#REF!</v>
      </c>
    </row>
    <row r="148" spans="1:36" s="75" customFormat="1" outlineLevel="2" x14ac:dyDescent="0.25">
      <c r="A148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8" s="70" t="e">
        <f>IF(#REF!&gt;A148,"НЕТ","ДА")</f>
        <v>#REF!</v>
      </c>
    </row>
    <row r="149" spans="1:36" s="75" customFormat="1" ht="11.25" customHeight="1" outlineLevel="3" x14ac:dyDescent="0.25">
      <c r="A149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9" s="80" t="e">
        <f>IF(#REF!&gt;A149,"НЕТ","ДА")</f>
        <v>#REF!</v>
      </c>
    </row>
    <row r="150" spans="1:36" s="75" customFormat="1" ht="11.25" customHeight="1" outlineLevel="4" x14ac:dyDescent="0.25">
      <c r="A150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0" s="50" t="e">
        <f>IF(#REF!&gt;A150,"НЕТ","ДА")</f>
        <v>#REF!</v>
      </c>
    </row>
    <row r="151" spans="1:36" s="75" customFormat="1" ht="11.25" customHeight="1" outlineLevel="3" x14ac:dyDescent="0.25">
      <c r="A151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1" s="80" t="e">
        <f>IF(#REF!&gt;A151,"НЕТ","ДА")</f>
        <v>#REF!</v>
      </c>
    </row>
    <row r="152" spans="1:36" outlineLevel="2" x14ac:dyDescent="0.25">
      <c r="A152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2" s="70" t="e">
        <f>IF(#REF!&gt;A152,"НЕТ","ДА")</f>
        <v>#REF!</v>
      </c>
      <c r="K152" s="64"/>
      <c r="L152" s="64"/>
      <c r="M152" s="64"/>
      <c r="N152" s="64"/>
      <c r="O152" s="64"/>
      <c r="P152" s="64"/>
      <c r="Q152" s="64"/>
      <c r="AD152" s="64"/>
      <c r="AJ152" s="64"/>
    </row>
    <row r="153" spans="1:36" ht="11.25" customHeight="1" outlineLevel="3" x14ac:dyDescent="0.25">
      <c r="A153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3" s="80" t="e">
        <f>IF(#REF!&gt;A153,"НЕТ","ДА")</f>
        <v>#REF!</v>
      </c>
      <c r="K153" s="64"/>
      <c r="L153" s="64"/>
      <c r="M153" s="64"/>
      <c r="N153" s="64"/>
      <c r="O153" s="64"/>
      <c r="P153" s="64"/>
      <c r="Q153" s="64"/>
      <c r="AD153" s="64"/>
      <c r="AJ153" s="64"/>
    </row>
    <row r="154" spans="1:36" ht="11.25" customHeight="1" outlineLevel="4" x14ac:dyDescent="0.25">
      <c r="A154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4" s="50" t="e">
        <f>IF(#REF!&gt;A154,"НЕТ","ДА")</f>
        <v>#REF!</v>
      </c>
      <c r="K154" s="64"/>
      <c r="L154" s="64"/>
      <c r="M154" s="64"/>
      <c r="N154" s="64"/>
      <c r="O154" s="64"/>
      <c r="P154" s="64"/>
      <c r="Q154" s="64"/>
      <c r="AD154" s="64"/>
      <c r="AJ154" s="64"/>
    </row>
    <row r="155" spans="1:36" ht="11.25" customHeight="1" outlineLevel="3" x14ac:dyDescent="0.25">
      <c r="A155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5" s="80" t="e">
        <f>IF(#REF!&gt;A155,"НЕТ","ДА")</f>
        <v>#REF!</v>
      </c>
      <c r="K155" s="64"/>
      <c r="L155" s="64"/>
      <c r="M155" s="64"/>
      <c r="N155" s="64"/>
      <c r="O155" s="64"/>
      <c r="P155" s="64"/>
      <c r="Q155" s="64"/>
      <c r="AD155" s="64"/>
      <c r="AJ155" s="64"/>
    </row>
    <row r="156" spans="1:36" ht="11.25" customHeight="1" outlineLevel="2" x14ac:dyDescent="0.25">
      <c r="A156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6" s="70" t="e">
        <f>IF(#REF!&gt;A156,"НЕТ","ДА")</f>
        <v>#REF!</v>
      </c>
      <c r="K156" s="64"/>
      <c r="L156" s="64"/>
      <c r="M156" s="64"/>
      <c r="N156" s="64"/>
      <c r="O156" s="64"/>
      <c r="P156" s="64"/>
      <c r="Q156" s="64"/>
      <c r="AD156" s="64"/>
      <c r="AJ156" s="64"/>
    </row>
    <row r="157" spans="1:36" ht="11.25" customHeight="1" outlineLevel="3" x14ac:dyDescent="0.25">
      <c r="A157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7" s="80" t="e">
        <f>IF(#REF!&gt;A157,"НЕТ","ДА")</f>
        <v>#REF!</v>
      </c>
      <c r="K157" s="64"/>
      <c r="L157" s="64"/>
      <c r="M157" s="64"/>
      <c r="N157" s="64"/>
      <c r="O157" s="64"/>
      <c r="P157" s="64"/>
      <c r="Q157" s="64"/>
      <c r="AD157" s="64"/>
      <c r="AJ157" s="64"/>
    </row>
    <row r="158" spans="1:36" ht="11.25" customHeight="1" outlineLevel="4" x14ac:dyDescent="0.25">
      <c r="A158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8" s="50" t="e">
        <f>IF(#REF!&gt;A158,"НЕТ","ДА")</f>
        <v>#REF!</v>
      </c>
      <c r="K158" s="64"/>
      <c r="L158" s="64"/>
      <c r="M158" s="64"/>
      <c r="N158" s="64"/>
      <c r="O158" s="64"/>
      <c r="P158" s="64"/>
      <c r="Q158" s="64"/>
      <c r="AD158" s="64"/>
      <c r="AJ158" s="64"/>
    </row>
    <row r="159" spans="1:36" ht="11.25" customHeight="1" outlineLevel="3" x14ac:dyDescent="0.25">
      <c r="A159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9" s="80" t="e">
        <f>IF(#REF!&gt;A159,"НЕТ","ДА")</f>
        <v>#REF!</v>
      </c>
      <c r="K159" s="64"/>
      <c r="L159" s="64"/>
      <c r="M159" s="64"/>
      <c r="N159" s="64"/>
      <c r="O159" s="64"/>
      <c r="P159" s="64"/>
      <c r="Q159" s="64"/>
      <c r="AD159" s="64"/>
      <c r="AJ159" s="64"/>
    </row>
    <row r="160" spans="1:36" ht="11.25" customHeight="1" outlineLevel="2" x14ac:dyDescent="0.25">
      <c r="A160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0" s="70" t="e">
        <f>IF(#REF!&gt;A160,"НЕТ","ДА")</f>
        <v>#REF!</v>
      </c>
      <c r="K160" s="64"/>
      <c r="L160" s="64"/>
      <c r="M160" s="64"/>
      <c r="N160" s="64"/>
      <c r="O160" s="64"/>
      <c r="P160" s="64"/>
      <c r="Q160" s="64"/>
      <c r="AD160" s="64"/>
      <c r="AJ160" s="64"/>
    </row>
    <row r="161" spans="1:36" ht="11.25" customHeight="1" outlineLevel="3" x14ac:dyDescent="0.25">
      <c r="A161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1" s="80" t="e">
        <f>IF(#REF!&gt;A161,"НЕТ","ДА")</f>
        <v>#REF!</v>
      </c>
      <c r="K161" s="64"/>
      <c r="L161" s="64"/>
      <c r="M161" s="64"/>
      <c r="N161" s="64"/>
      <c r="O161" s="64"/>
      <c r="P161" s="64"/>
      <c r="Q161" s="64"/>
      <c r="AD161" s="64"/>
      <c r="AJ161" s="64"/>
    </row>
    <row r="162" spans="1:36" ht="11.25" customHeight="1" outlineLevel="4" x14ac:dyDescent="0.25">
      <c r="A162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2" s="50" t="e">
        <f>IF(#REF!&gt;A162,"НЕТ","ДА")</f>
        <v>#REF!</v>
      </c>
      <c r="K162" s="64"/>
      <c r="L162" s="64"/>
      <c r="M162" s="64"/>
      <c r="N162" s="64"/>
      <c r="O162" s="64"/>
      <c r="P162" s="64"/>
      <c r="Q162" s="64"/>
      <c r="AD162" s="64"/>
      <c r="AJ162" s="64"/>
    </row>
    <row r="163" spans="1:36" ht="11.25" customHeight="1" outlineLevel="3" x14ac:dyDescent="0.25">
      <c r="A163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3" s="80" t="e">
        <f>IF(#REF!&gt;A163,"НЕТ","ДА")</f>
        <v>#REF!</v>
      </c>
      <c r="K163" s="64"/>
      <c r="L163" s="64"/>
      <c r="M163" s="64"/>
      <c r="N163" s="64"/>
      <c r="O163" s="64"/>
      <c r="P163" s="64"/>
      <c r="Q163" s="64"/>
      <c r="AD163" s="64"/>
      <c r="AJ163" s="64"/>
    </row>
    <row r="164" spans="1:36" ht="11.25" customHeight="1" outlineLevel="2" x14ac:dyDescent="0.25">
      <c r="A164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4" s="70" t="e">
        <f>IF(#REF!&gt;A164,"НЕТ","ДА")</f>
        <v>#REF!</v>
      </c>
      <c r="K164" s="64"/>
      <c r="L164" s="64"/>
      <c r="M164" s="64"/>
      <c r="N164" s="64"/>
      <c r="O164" s="64"/>
      <c r="P164" s="64"/>
      <c r="Q164" s="64"/>
      <c r="AD164" s="64"/>
      <c r="AJ164" s="64"/>
    </row>
    <row r="165" spans="1:36" ht="11.25" customHeight="1" outlineLevel="3" x14ac:dyDescent="0.25">
      <c r="A165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5" s="80" t="e">
        <f>IF(#REF!&gt;A165,"НЕТ","ДА")</f>
        <v>#REF!</v>
      </c>
      <c r="K165" s="64"/>
      <c r="L165" s="64"/>
      <c r="M165" s="64"/>
      <c r="N165" s="64"/>
      <c r="O165" s="64"/>
      <c r="P165" s="64"/>
      <c r="Q165" s="64"/>
      <c r="AD165" s="64"/>
      <c r="AJ165" s="64"/>
    </row>
    <row r="166" spans="1:36" ht="11.25" customHeight="1" outlineLevel="4" x14ac:dyDescent="0.25">
      <c r="A166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6" s="50" t="e">
        <f>IF(#REF!&gt;A166,"НЕТ","ДА")</f>
        <v>#REF!</v>
      </c>
      <c r="K166" s="64"/>
      <c r="L166" s="64"/>
      <c r="M166" s="64"/>
      <c r="N166" s="64"/>
      <c r="O166" s="64"/>
      <c r="P166" s="64"/>
      <c r="Q166" s="64"/>
      <c r="AD166" s="64"/>
      <c r="AJ166" s="64"/>
    </row>
    <row r="167" spans="1:36" ht="11.25" customHeight="1" outlineLevel="3" x14ac:dyDescent="0.25">
      <c r="A167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7" s="80" t="e">
        <f>IF(#REF!&gt;A167,"НЕТ","ДА")</f>
        <v>#REF!</v>
      </c>
      <c r="K167" s="64"/>
      <c r="L167" s="64"/>
      <c r="M167" s="64"/>
      <c r="N167" s="64"/>
      <c r="O167" s="64"/>
      <c r="P167" s="64"/>
      <c r="Q167" s="64"/>
      <c r="AD167" s="64"/>
      <c r="AJ167" s="64"/>
    </row>
    <row r="168" spans="1:36" outlineLevel="2" x14ac:dyDescent="0.25">
      <c r="A168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8" s="70" t="e">
        <f>IF(#REF!&gt;A168,"НЕТ","ДА")</f>
        <v>#REF!</v>
      </c>
      <c r="K168" s="64"/>
      <c r="L168" s="64"/>
      <c r="M168" s="64"/>
      <c r="N168" s="64"/>
      <c r="O168" s="64"/>
      <c r="P168" s="64"/>
      <c r="Q168" s="64"/>
      <c r="AD168" s="64"/>
      <c r="AJ168" s="64"/>
    </row>
    <row r="169" spans="1:36" ht="11.25" customHeight="1" outlineLevel="3" x14ac:dyDescent="0.25">
      <c r="A169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9" s="80" t="e">
        <f>IF(#REF!&gt;A169,"НЕТ","ДА")</f>
        <v>#REF!</v>
      </c>
      <c r="K169" s="64"/>
      <c r="L169" s="64"/>
      <c r="M169" s="64"/>
      <c r="N169" s="64"/>
      <c r="O169" s="64"/>
      <c r="P169" s="64"/>
      <c r="Q169" s="64"/>
      <c r="AD169" s="64"/>
      <c r="AJ169" s="64"/>
    </row>
    <row r="170" spans="1:36" ht="11.25" customHeight="1" outlineLevel="4" x14ac:dyDescent="0.25">
      <c r="A170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70" s="50" t="e">
        <f>IF(#REF!&gt;A170,"НЕТ","ДА")</f>
        <v>#REF!</v>
      </c>
      <c r="K170" s="64"/>
      <c r="L170" s="64"/>
      <c r="M170" s="64"/>
      <c r="N170" s="64"/>
      <c r="O170" s="64"/>
      <c r="P170" s="64"/>
      <c r="Q170" s="64"/>
      <c r="AD170" s="64"/>
      <c r="AJ170" s="64"/>
    </row>
    <row r="171" spans="1:36" ht="11.25" customHeight="1" outlineLevel="3" x14ac:dyDescent="0.25">
      <c r="A171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71" s="80" t="e">
        <f>IF(#REF!&gt;A171,"НЕТ","ДА")</f>
        <v>#REF!</v>
      </c>
      <c r="K171" s="64"/>
      <c r="L171" s="64"/>
      <c r="M171" s="64"/>
      <c r="N171" s="64"/>
      <c r="O171" s="64"/>
      <c r="P171" s="64"/>
      <c r="Q171" s="64"/>
      <c r="AD171" s="64"/>
      <c r="AJ171" s="64"/>
    </row>
    <row r="172" spans="1:36" ht="11.25" customHeight="1" outlineLevel="3" x14ac:dyDescent="0.25">
      <c r="A172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72" s="80" t="e">
        <f>IF(#REF!&gt;A172,"НЕТ","ДА")</f>
        <v>#REF!</v>
      </c>
      <c r="K172" s="64"/>
      <c r="L172" s="64"/>
      <c r="M172" s="64"/>
      <c r="N172" s="64"/>
      <c r="O172" s="64"/>
      <c r="P172" s="64"/>
      <c r="Q172" s="64"/>
      <c r="AD172" s="64"/>
      <c r="AJ172" s="64"/>
    </row>
    <row r="173" spans="1:36" ht="11.25" customHeight="1" outlineLevel="2" x14ac:dyDescent="0.25">
      <c r="A173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73" s="70" t="e">
        <f>IF(#REF!&gt;A173,"НЕТ","ДА")</f>
        <v>#REF!</v>
      </c>
      <c r="K173" s="64"/>
      <c r="L173" s="64"/>
      <c r="M173" s="64"/>
      <c r="N173" s="64"/>
      <c r="O173" s="64"/>
      <c r="P173" s="64"/>
      <c r="Q173" s="64"/>
      <c r="AD173" s="64"/>
      <c r="AJ173" s="64"/>
    </row>
    <row r="174" spans="1:36" ht="11.25" customHeight="1" outlineLevel="2" x14ac:dyDescent="0.25">
      <c r="A174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74" s="70" t="e">
        <f>IF(#REF!&gt;A174,"НЕТ","ДА")</f>
        <v>#REF!</v>
      </c>
      <c r="K174" s="64"/>
      <c r="L174" s="64"/>
      <c r="M174" s="64"/>
      <c r="N174" s="64"/>
      <c r="O174" s="64"/>
      <c r="P174" s="64"/>
      <c r="Q174" s="64"/>
      <c r="AD174" s="64"/>
      <c r="AJ174" s="64"/>
    </row>
    <row r="175" spans="1:36" ht="11.25" customHeight="1" outlineLevel="2" x14ac:dyDescent="0.25">
      <c r="A175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75" s="70" t="e">
        <f>IF(#REF!&gt;A175,"НЕТ","ДА")</f>
        <v>#REF!</v>
      </c>
      <c r="K175" s="64"/>
      <c r="L175" s="64"/>
      <c r="M175" s="64"/>
      <c r="N175" s="64"/>
      <c r="O175" s="64"/>
      <c r="P175" s="64"/>
      <c r="Q175" s="64"/>
      <c r="AD175" s="64"/>
      <c r="AJ175" s="64"/>
    </row>
    <row r="176" spans="1:36" ht="11.25" customHeight="1" outlineLevel="2" x14ac:dyDescent="0.25">
      <c r="A176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76" s="70" t="e">
        <f>IF(#REF!&gt;A176,"НЕТ","ДА")</f>
        <v>#REF!</v>
      </c>
      <c r="K176" s="64"/>
      <c r="L176" s="64"/>
      <c r="M176" s="64"/>
      <c r="N176" s="64"/>
      <c r="O176" s="64"/>
      <c r="P176" s="64"/>
      <c r="Q176" s="64"/>
      <c r="AD176" s="64"/>
      <c r="AJ176" s="64"/>
    </row>
    <row r="177" spans="1:36" ht="11.25" customHeight="1" outlineLevel="1" x14ac:dyDescent="0.25">
      <c r="A177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77" s="63" t="e">
        <f>IF(#REF!&gt;A177,"НЕТ","ДА")</f>
        <v>#REF!</v>
      </c>
      <c r="K177" s="64"/>
      <c r="L177" s="64"/>
      <c r="M177" s="64"/>
      <c r="N177" s="64"/>
      <c r="O177" s="64"/>
      <c r="P177" s="64"/>
      <c r="Q177" s="64"/>
      <c r="AD177" s="64"/>
      <c r="AJ177" s="64"/>
    </row>
    <row r="178" spans="1:36" outlineLevel="2" x14ac:dyDescent="0.25">
      <c r="A178" s="52"/>
      <c r="B178" s="117"/>
      <c r="K178" s="64"/>
      <c r="L178" s="64"/>
      <c r="M178" s="64"/>
      <c r="N178" s="64"/>
      <c r="O178" s="64"/>
      <c r="P178" s="64"/>
      <c r="Q178" s="64"/>
      <c r="AD178" s="64"/>
      <c r="AJ178" s="64"/>
    </row>
    <row r="179" spans="1:36" outlineLevel="2" x14ac:dyDescent="0.25">
      <c r="A179" s="52"/>
      <c r="B179" s="117"/>
      <c r="K179" s="64"/>
      <c r="L179" s="64"/>
      <c r="M179" s="64"/>
      <c r="N179" s="64"/>
      <c r="O179" s="64"/>
      <c r="P179" s="64"/>
      <c r="Q179" s="64"/>
      <c r="AD179" s="64"/>
      <c r="AJ179" s="64"/>
    </row>
    <row r="180" spans="1:36" outlineLevel="1" x14ac:dyDescent="0.25">
      <c r="A180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80" s="63" t="e">
        <f>IF(#REF!&gt;A180,"НЕТ","ДА")</f>
        <v>#REF!</v>
      </c>
      <c r="K180" s="64"/>
      <c r="L180" s="64"/>
      <c r="M180" s="64"/>
      <c r="N180" s="64"/>
      <c r="O180" s="64"/>
      <c r="P180" s="64"/>
      <c r="Q180" s="64"/>
      <c r="AD180" s="64"/>
      <c r="AJ180" s="64"/>
    </row>
    <row r="181" spans="1:36" x14ac:dyDescent="0.25">
      <c r="A181" s="57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81" s="53" t="e">
        <f>IF(#REF!&gt;A181,"НЕТ","ДА")</f>
        <v>#REF!</v>
      </c>
      <c r="K181" s="64"/>
      <c r="L181" s="64"/>
      <c r="M181" s="64"/>
      <c r="N181" s="64"/>
      <c r="O181" s="64"/>
      <c r="P181" s="64"/>
      <c r="Q181" s="64"/>
      <c r="AD181" s="64"/>
      <c r="AJ181" s="64"/>
    </row>
    <row r="182" spans="1:36" x14ac:dyDescent="0.25">
      <c r="K182" s="64"/>
      <c r="L182" s="64"/>
      <c r="M182" s="64"/>
      <c r="N182" s="64"/>
      <c r="O182" s="64"/>
      <c r="P182" s="64"/>
      <c r="Q182" s="64"/>
      <c r="AD182" s="64"/>
      <c r="AJ182" s="64"/>
    </row>
    <row r="183" spans="1:36" x14ac:dyDescent="0.25">
      <c r="K183" s="64"/>
      <c r="L183" s="64"/>
      <c r="M183" s="64"/>
      <c r="N183" s="64"/>
      <c r="O183" s="64"/>
      <c r="P183" s="64"/>
      <c r="Q183" s="64"/>
      <c r="AD183" s="64"/>
      <c r="AJ183" s="64"/>
    </row>
    <row r="184" spans="1:36" x14ac:dyDescent="0.25">
      <c r="K184" s="64"/>
      <c r="L184" s="64"/>
      <c r="M184" s="64"/>
      <c r="N184" s="64"/>
      <c r="O184" s="64"/>
      <c r="P184" s="64"/>
      <c r="Q184" s="64"/>
      <c r="AD184" s="64"/>
      <c r="AJ184" s="64"/>
    </row>
    <row r="185" spans="1:36" x14ac:dyDescent="0.25">
      <c r="K185" s="64"/>
      <c r="L185" s="64"/>
      <c r="M185" s="64"/>
      <c r="N185" s="64"/>
      <c r="O185" s="64"/>
      <c r="P185" s="64"/>
      <c r="Q185" s="64"/>
      <c r="AD185" s="64"/>
      <c r="AJ185" s="64"/>
    </row>
    <row r="186" spans="1:36" x14ac:dyDescent="0.25">
      <c r="K186" s="64"/>
      <c r="L186" s="64"/>
      <c r="M186" s="64"/>
      <c r="N186" s="64"/>
      <c r="O186" s="64"/>
      <c r="P186" s="64"/>
      <c r="Q186" s="64"/>
      <c r="AD186" s="64"/>
      <c r="AJ186" s="64"/>
    </row>
    <row r="187" spans="1:36" x14ac:dyDescent="0.25">
      <c r="K187" s="64"/>
      <c r="L187" s="64"/>
      <c r="M187" s="64"/>
      <c r="N187" s="64"/>
      <c r="O187" s="64"/>
      <c r="P187" s="64"/>
      <c r="Q187" s="64"/>
      <c r="AD187" s="64"/>
      <c r="AJ187" s="64"/>
    </row>
    <row r="188" spans="1:36" x14ac:dyDescent="0.25">
      <c r="K188" s="64"/>
      <c r="L188" s="64"/>
      <c r="M188" s="64"/>
      <c r="N188" s="64"/>
      <c r="O188" s="64"/>
      <c r="P188" s="64"/>
      <c r="Q188" s="64"/>
      <c r="AD188" s="64"/>
      <c r="AJ188" s="64"/>
    </row>
    <row r="189" spans="1:36" x14ac:dyDescent="0.25">
      <c r="K189" s="64"/>
      <c r="L189" s="64"/>
      <c r="M189" s="64"/>
      <c r="N189" s="64"/>
      <c r="O189" s="64"/>
      <c r="P189" s="64"/>
      <c r="Q189" s="64"/>
      <c r="AD189" s="64"/>
      <c r="AJ189" s="64"/>
    </row>
    <row r="190" spans="1:36" x14ac:dyDescent="0.25">
      <c r="K190" s="64"/>
      <c r="L190" s="64"/>
      <c r="M190" s="64"/>
      <c r="N190" s="64"/>
      <c r="O190" s="64"/>
      <c r="P190" s="64"/>
      <c r="Q190" s="64"/>
      <c r="AD190" s="64"/>
      <c r="AJ190" s="64"/>
    </row>
    <row r="191" spans="1:36" x14ac:dyDescent="0.25">
      <c r="K191" s="64"/>
      <c r="L191" s="64"/>
      <c r="M191" s="64"/>
      <c r="N191" s="64"/>
      <c r="O191" s="64"/>
      <c r="P191" s="64"/>
      <c r="Q191" s="64"/>
      <c r="AD191" s="64"/>
      <c r="AJ191" s="64"/>
    </row>
    <row r="192" spans="1:36" x14ac:dyDescent="0.25">
      <c r="K192" s="64"/>
      <c r="L192" s="64"/>
      <c r="M192" s="64"/>
      <c r="N192" s="64"/>
      <c r="O192" s="64"/>
      <c r="P192" s="64"/>
      <c r="Q192" s="64"/>
      <c r="AD192" s="64"/>
      <c r="AJ192" s="64"/>
    </row>
    <row r="193" spans="11:36" x14ac:dyDescent="0.25">
      <c r="K193" s="64"/>
      <c r="L193" s="64"/>
      <c r="M193" s="64"/>
      <c r="N193" s="64"/>
      <c r="O193" s="64"/>
      <c r="P193" s="64"/>
      <c r="Q193" s="64"/>
      <c r="AD193" s="64"/>
      <c r="AJ193" s="64"/>
    </row>
    <row r="194" spans="11:36" x14ac:dyDescent="0.25">
      <c r="K194" s="64"/>
      <c r="L194" s="64"/>
      <c r="M194" s="64"/>
      <c r="N194" s="64"/>
      <c r="O194" s="64"/>
      <c r="P194" s="64"/>
      <c r="Q194" s="64"/>
      <c r="AD194" s="64"/>
      <c r="AJ194" s="64"/>
    </row>
    <row r="195" spans="11:36" x14ac:dyDescent="0.25">
      <c r="K195" s="64"/>
      <c r="L195" s="64"/>
      <c r="M195" s="64"/>
      <c r="N195" s="64"/>
      <c r="O195" s="64"/>
      <c r="P195" s="64"/>
      <c r="Q195" s="64"/>
      <c r="AD195" s="64"/>
      <c r="AJ195" s="64"/>
    </row>
    <row r="196" spans="11:36" x14ac:dyDescent="0.25">
      <c r="K196" s="64"/>
      <c r="L196" s="64"/>
      <c r="M196" s="64"/>
      <c r="N196" s="64"/>
      <c r="O196" s="64"/>
      <c r="P196" s="64"/>
      <c r="Q196" s="64"/>
      <c r="AD196" s="64"/>
      <c r="AJ196" s="64"/>
    </row>
    <row r="197" spans="11:36" x14ac:dyDescent="0.25">
      <c r="K197" s="64"/>
      <c r="L197" s="64"/>
      <c r="M197" s="64"/>
      <c r="N197" s="64"/>
      <c r="O197" s="64"/>
      <c r="P197" s="64"/>
      <c r="Q197" s="64"/>
      <c r="AD197" s="64"/>
      <c r="AJ197" s="64"/>
    </row>
    <row r="198" spans="11:36" x14ac:dyDescent="0.25">
      <c r="K198" s="64"/>
      <c r="L198" s="64"/>
      <c r="M198" s="64"/>
      <c r="N198" s="64"/>
      <c r="O198" s="64"/>
      <c r="P198" s="64"/>
      <c r="Q198" s="64"/>
      <c r="AD198" s="64"/>
      <c r="AJ198" s="64"/>
    </row>
    <row r="199" spans="11:36" x14ac:dyDescent="0.25">
      <c r="K199" s="64"/>
      <c r="L199" s="64"/>
      <c r="M199" s="64"/>
      <c r="N199" s="64"/>
      <c r="O199" s="64"/>
      <c r="P199" s="64"/>
      <c r="Q199" s="64"/>
      <c r="AD199" s="64"/>
      <c r="AJ199" s="64"/>
    </row>
    <row r="200" spans="11:36" x14ac:dyDescent="0.25">
      <c r="K200" s="64"/>
      <c r="L200" s="64"/>
      <c r="M200" s="64"/>
      <c r="N200" s="64"/>
      <c r="O200" s="64"/>
      <c r="P200" s="64"/>
      <c r="Q200" s="64"/>
      <c r="AD200" s="64"/>
      <c r="AJ200" s="64"/>
    </row>
    <row r="201" spans="11:36" x14ac:dyDescent="0.25">
      <c r="K201" s="64"/>
      <c r="L201" s="64"/>
      <c r="M201" s="64"/>
      <c r="N201" s="64"/>
      <c r="O201" s="64"/>
      <c r="P201" s="64"/>
      <c r="Q201" s="64"/>
      <c r="AD201" s="64"/>
      <c r="AJ201" s="64"/>
    </row>
    <row r="202" spans="11:36" x14ac:dyDescent="0.25">
      <c r="K202" s="64"/>
      <c r="L202" s="64"/>
      <c r="M202" s="64"/>
      <c r="N202" s="64"/>
      <c r="O202" s="64"/>
      <c r="P202" s="64"/>
      <c r="Q202" s="64"/>
      <c r="AD202" s="64"/>
      <c r="AJ202" s="64"/>
    </row>
    <row r="203" spans="11:36" x14ac:dyDescent="0.25">
      <c r="K203" s="64"/>
      <c r="L203" s="64"/>
      <c r="M203" s="64"/>
      <c r="N203" s="64"/>
      <c r="O203" s="64"/>
      <c r="P203" s="64"/>
      <c r="Q203" s="64"/>
      <c r="AD203" s="64"/>
      <c r="AJ203" s="64"/>
    </row>
    <row r="204" spans="11:36" x14ac:dyDescent="0.25">
      <c r="K204" s="64"/>
      <c r="L204" s="64"/>
      <c r="M204" s="64"/>
      <c r="N204" s="64"/>
      <c r="O204" s="64"/>
      <c r="P204" s="64"/>
      <c r="Q204" s="64"/>
      <c r="AD204" s="64"/>
      <c r="AJ204" s="64"/>
    </row>
    <row r="205" spans="11:36" x14ac:dyDescent="0.25">
      <c r="K205" s="64"/>
      <c r="L205" s="64"/>
      <c r="M205" s="64"/>
      <c r="N205" s="64"/>
      <c r="O205" s="64"/>
      <c r="P205" s="64"/>
      <c r="Q205" s="64"/>
      <c r="AD205" s="64"/>
      <c r="AJ205" s="64"/>
    </row>
    <row r="206" spans="11:36" x14ac:dyDescent="0.25">
      <c r="K206" s="64"/>
      <c r="L206" s="64"/>
      <c r="M206" s="64"/>
      <c r="N206" s="64"/>
      <c r="O206" s="64"/>
      <c r="P206" s="64"/>
      <c r="Q206" s="64"/>
      <c r="AD206" s="64"/>
      <c r="AJ206" s="64"/>
    </row>
    <row r="207" spans="11:36" x14ac:dyDescent="0.25">
      <c r="K207" s="64"/>
      <c r="L207" s="64"/>
      <c r="M207" s="64"/>
      <c r="N207" s="64"/>
      <c r="O207" s="64"/>
      <c r="P207" s="64"/>
      <c r="Q207" s="64"/>
      <c r="AD207" s="64"/>
      <c r="AJ207" s="64"/>
    </row>
    <row r="208" spans="11:36" x14ac:dyDescent="0.25">
      <c r="K208" s="64"/>
      <c r="L208" s="64"/>
      <c r="M208" s="64"/>
      <c r="N208" s="64"/>
      <c r="O208" s="64"/>
      <c r="P208" s="64"/>
      <c r="Q208" s="64"/>
      <c r="AD208" s="64"/>
      <c r="AJ208" s="64"/>
    </row>
    <row r="209" spans="11:36" x14ac:dyDescent="0.25">
      <c r="K209" s="64"/>
      <c r="L209" s="64"/>
      <c r="M209" s="64"/>
      <c r="N209" s="64"/>
      <c r="O209" s="64"/>
      <c r="P209" s="64"/>
      <c r="Q209" s="64"/>
      <c r="AD209" s="64"/>
      <c r="AJ209" s="64"/>
    </row>
    <row r="210" spans="11:36" x14ac:dyDescent="0.25">
      <c r="K210" s="64"/>
      <c r="L210" s="64"/>
      <c r="M210" s="64"/>
      <c r="N210" s="64"/>
      <c r="O210" s="64"/>
      <c r="P210" s="64"/>
      <c r="Q210" s="64"/>
      <c r="AD210" s="64"/>
      <c r="AJ210" s="64"/>
    </row>
  </sheetData>
  <mergeCells count="78">
    <mergeCell ref="AD1:AG1"/>
    <mergeCell ref="AG2:AG3"/>
    <mergeCell ref="AD2:AD3"/>
    <mergeCell ref="AE2:AE3"/>
    <mergeCell ref="G1:G3"/>
    <mergeCell ref="P1:P3"/>
    <mergeCell ref="H1:H3"/>
    <mergeCell ref="K1:K3"/>
    <mergeCell ref="M1:M3"/>
    <mergeCell ref="N1:N3"/>
    <mergeCell ref="O1:O3"/>
    <mergeCell ref="L1:L3"/>
    <mergeCell ref="X2:X3"/>
    <mergeCell ref="Z2:AA2"/>
    <mergeCell ref="AB2:AC2"/>
    <mergeCell ref="Q1:Q3"/>
    <mergeCell ref="U2:U3"/>
    <mergeCell ref="W2:W3"/>
    <mergeCell ref="Y2:Y3"/>
    <mergeCell ref="R2:R3"/>
    <mergeCell ref="V2:V3"/>
    <mergeCell ref="I1:I3"/>
    <mergeCell ref="J1:J3"/>
    <mergeCell ref="AK2:AL2"/>
    <mergeCell ref="AH2:AJ2"/>
    <mergeCell ref="AF2:AF3"/>
    <mergeCell ref="E1:E3"/>
    <mergeCell ref="F1:F3"/>
    <mergeCell ref="AH1:AN1"/>
    <mergeCell ref="AM2:AN3"/>
    <mergeCell ref="R1:AC1"/>
    <mergeCell ref="D1:D3"/>
    <mergeCell ref="C1:C3"/>
    <mergeCell ref="B1:B3"/>
    <mergeCell ref="F38:F41"/>
    <mergeCell ref="E38:E41"/>
    <mergeCell ref="F33:F37"/>
    <mergeCell ref="E33:E37"/>
    <mergeCell ref="F87:F90"/>
    <mergeCell ref="F48:F51"/>
    <mergeCell ref="E48:E51"/>
    <mergeCell ref="F42:F47"/>
    <mergeCell ref="E42:E47"/>
    <mergeCell ref="E73:E80"/>
    <mergeCell ref="F73:F80"/>
    <mergeCell ref="F63:F65"/>
    <mergeCell ref="E63:E65"/>
    <mergeCell ref="F58:F62"/>
    <mergeCell ref="E58:E62"/>
    <mergeCell ref="F52:F57"/>
    <mergeCell ref="E52:E57"/>
    <mergeCell ref="F66:F72"/>
    <mergeCell ref="E66:E72"/>
    <mergeCell ref="E81:E83"/>
    <mergeCell ref="F81:F83"/>
    <mergeCell ref="E84:E86"/>
    <mergeCell ref="F84:F86"/>
    <mergeCell ref="D33:D91"/>
    <mergeCell ref="C33:C91"/>
    <mergeCell ref="D7:D23"/>
    <mergeCell ref="C101:C103"/>
    <mergeCell ref="D101:D103"/>
    <mergeCell ref="C104:C106"/>
    <mergeCell ref="D104:D106"/>
    <mergeCell ref="E87:E90"/>
    <mergeCell ref="S2:S3"/>
    <mergeCell ref="T2:T3"/>
    <mergeCell ref="A1:A3"/>
    <mergeCell ref="B4:B29"/>
    <mergeCell ref="C7:C23"/>
    <mergeCell ref="C92:C94"/>
    <mergeCell ref="D92:D94"/>
    <mergeCell ref="C95:C97"/>
    <mergeCell ref="D95:D97"/>
    <mergeCell ref="C98:C100"/>
    <mergeCell ref="D98:D100"/>
    <mergeCell ref="B30:B109"/>
    <mergeCell ref="A4:A109"/>
  </mergeCells>
  <conditionalFormatting sqref="AJ80:AJ87 AJ90:AJ93 AJ4:AJ26 AJ29:AJ74">
    <cfRule type="cellIs" dxfId="57" priority="210" operator="equal">
      <formula>"НЕТ"</formula>
    </cfRule>
  </conditionalFormatting>
  <conditionalFormatting sqref="AJ80:AJ87 B177 AJ90:AJ93 AJ4:AJ26 B125:B168 AN4:AN26 AN29:AN93 AJ29:AJ74 AN211:AN1048576 B182:B210">
    <cfRule type="cellIs" dxfId="56" priority="209" operator="equal">
      <formula>"НЕТ"</formula>
    </cfRule>
  </conditionalFormatting>
  <conditionalFormatting sqref="AJ76:AJ79">
    <cfRule type="cellIs" dxfId="55" priority="208" operator="equal">
      <formula>"НЕТ"</formula>
    </cfRule>
  </conditionalFormatting>
  <conditionalFormatting sqref="AJ76:AJ79">
    <cfRule type="cellIs" dxfId="54" priority="207" operator="equal">
      <formula>"НЕТ"</formula>
    </cfRule>
  </conditionalFormatting>
  <conditionalFormatting sqref="AJ75">
    <cfRule type="cellIs" dxfId="53" priority="206" operator="equal">
      <formula>"НЕТ"</formula>
    </cfRule>
  </conditionalFormatting>
  <conditionalFormatting sqref="AJ75">
    <cfRule type="cellIs" dxfId="52" priority="205" operator="equal">
      <formula>"НЕТ"</formula>
    </cfRule>
  </conditionalFormatting>
  <conditionalFormatting sqref="AJ89">
    <cfRule type="cellIs" dxfId="51" priority="200" operator="equal">
      <formula>"НЕТ"</formula>
    </cfRule>
  </conditionalFormatting>
  <conditionalFormatting sqref="AJ89">
    <cfRule type="cellIs" dxfId="50" priority="199" operator="equal">
      <formula>"НЕТ"</formula>
    </cfRule>
  </conditionalFormatting>
  <conditionalFormatting sqref="AJ88">
    <cfRule type="cellIs" dxfId="49" priority="198" operator="equal">
      <formula>"НЕТ"</formula>
    </cfRule>
  </conditionalFormatting>
  <conditionalFormatting sqref="AJ88">
    <cfRule type="cellIs" dxfId="48" priority="197" operator="equal">
      <formula>"НЕТ"</formula>
    </cfRule>
  </conditionalFormatting>
  <conditionalFormatting sqref="AN1">
    <cfRule type="cellIs" dxfId="47" priority="124" operator="equal">
      <formula>"НЕТ"</formula>
    </cfRule>
  </conditionalFormatting>
  <conditionalFormatting sqref="B171">
    <cfRule type="cellIs" dxfId="46" priority="80" operator="equal">
      <formula>"НЕТ"</formula>
    </cfRule>
  </conditionalFormatting>
  <conditionalFormatting sqref="B172">
    <cfRule type="cellIs" dxfId="45" priority="77" operator="equal">
      <formula>"НЕТ"</formula>
    </cfRule>
  </conditionalFormatting>
  <conditionalFormatting sqref="B169:B170">
    <cfRule type="cellIs" dxfId="44" priority="83" operator="equal">
      <formula>"НЕТ"</formula>
    </cfRule>
  </conditionalFormatting>
  <conditionalFormatting sqref="B175">
    <cfRule type="cellIs" dxfId="43" priority="68" operator="equal">
      <formula>"НЕТ"</formula>
    </cfRule>
  </conditionalFormatting>
  <conditionalFormatting sqref="B176">
    <cfRule type="cellIs" dxfId="42" priority="65" operator="equal">
      <formula>"НЕТ"</formula>
    </cfRule>
  </conditionalFormatting>
  <conditionalFormatting sqref="B173">
    <cfRule type="cellIs" dxfId="41" priority="74" operator="equal">
      <formula>"НЕТ"</formula>
    </cfRule>
  </conditionalFormatting>
  <conditionalFormatting sqref="B174">
    <cfRule type="cellIs" dxfId="40" priority="71" operator="equal">
      <formula>"НЕТ"</formula>
    </cfRule>
  </conditionalFormatting>
  <conditionalFormatting sqref="AJ103">
    <cfRule type="cellIs" dxfId="39" priority="44" operator="equal">
      <formula>"НЕТ"</formula>
    </cfRule>
  </conditionalFormatting>
  <conditionalFormatting sqref="AJ103 AN103">
    <cfRule type="cellIs" dxfId="38" priority="43" operator="equal">
      <formula>"НЕТ"</formula>
    </cfRule>
  </conditionalFormatting>
  <conditionalFormatting sqref="AJ97">
    <cfRule type="cellIs" dxfId="37" priority="52" operator="equal">
      <formula>"НЕТ"</formula>
    </cfRule>
  </conditionalFormatting>
  <conditionalFormatting sqref="AJ97 AN97">
    <cfRule type="cellIs" dxfId="36" priority="51" operator="equal">
      <formula>"НЕТ"</formula>
    </cfRule>
  </conditionalFormatting>
  <conditionalFormatting sqref="AJ94">
    <cfRule type="cellIs" dxfId="35" priority="56" operator="equal">
      <formula>"НЕТ"</formula>
    </cfRule>
  </conditionalFormatting>
  <conditionalFormatting sqref="AJ94 AN94">
    <cfRule type="cellIs" dxfId="34" priority="55" operator="equal">
      <formula>"НЕТ"</formula>
    </cfRule>
  </conditionalFormatting>
  <conditionalFormatting sqref="AJ95:AJ96">
    <cfRule type="cellIs" dxfId="33" priority="54" operator="equal">
      <formula>"НЕТ"</formula>
    </cfRule>
  </conditionalFormatting>
  <conditionalFormatting sqref="AJ95:AJ96 AN95:AN96">
    <cfRule type="cellIs" dxfId="32" priority="53" operator="equal">
      <formula>"НЕТ"</formula>
    </cfRule>
  </conditionalFormatting>
  <conditionalFormatting sqref="AJ106 AN106">
    <cfRule type="cellIs" dxfId="31" priority="39" operator="equal">
      <formula>"НЕТ"</formula>
    </cfRule>
  </conditionalFormatting>
  <conditionalFormatting sqref="B118">
    <cfRule type="cellIs" dxfId="30" priority="15" operator="equal">
      <formula>"НЕТ"</formula>
    </cfRule>
  </conditionalFormatting>
  <conditionalFormatting sqref="AJ98:AJ99">
    <cfRule type="cellIs" dxfId="29" priority="50" operator="equal">
      <formula>"НЕТ"</formula>
    </cfRule>
  </conditionalFormatting>
  <conditionalFormatting sqref="AJ98:AJ99 AN98:AN99">
    <cfRule type="cellIs" dxfId="28" priority="49" operator="equal">
      <formula>"НЕТ"</formula>
    </cfRule>
  </conditionalFormatting>
  <conditionalFormatting sqref="AJ100">
    <cfRule type="cellIs" dxfId="27" priority="48" operator="equal">
      <formula>"НЕТ"</formula>
    </cfRule>
  </conditionalFormatting>
  <conditionalFormatting sqref="AJ100 AN100">
    <cfRule type="cellIs" dxfId="26" priority="47" operator="equal">
      <formula>"НЕТ"</formula>
    </cfRule>
  </conditionalFormatting>
  <conditionalFormatting sqref="AJ101:AJ102">
    <cfRule type="cellIs" dxfId="25" priority="46" operator="equal">
      <formula>"НЕТ"</formula>
    </cfRule>
  </conditionalFormatting>
  <conditionalFormatting sqref="AJ101:AJ102 AN101:AN102">
    <cfRule type="cellIs" dxfId="24" priority="45" operator="equal">
      <formula>"НЕТ"</formula>
    </cfRule>
  </conditionalFormatting>
  <conditionalFormatting sqref="B116">
    <cfRule type="cellIs" dxfId="23" priority="19" operator="equal">
      <formula>"НЕТ"</formula>
    </cfRule>
  </conditionalFormatting>
  <conditionalFormatting sqref="AJ104:AJ105">
    <cfRule type="cellIs" dxfId="22" priority="42" operator="equal">
      <formula>"НЕТ"</formula>
    </cfRule>
  </conditionalFormatting>
  <conditionalFormatting sqref="AJ104:AJ105 AN104:AN105">
    <cfRule type="cellIs" dxfId="21" priority="41" operator="equal">
      <formula>"НЕТ"</formula>
    </cfRule>
  </conditionalFormatting>
  <conditionalFormatting sqref="AJ106">
    <cfRule type="cellIs" dxfId="20" priority="40" operator="equal">
      <formula>"НЕТ"</formula>
    </cfRule>
  </conditionalFormatting>
  <conditionalFormatting sqref="B124">
    <cfRule type="cellIs" dxfId="19" priority="7" operator="equal">
      <formula>"НЕТ"</formula>
    </cfRule>
  </conditionalFormatting>
  <conditionalFormatting sqref="AJ27:AJ28">
    <cfRule type="cellIs" dxfId="18" priority="38" operator="equal">
      <formula>"НЕТ"</formula>
    </cfRule>
  </conditionalFormatting>
  <conditionalFormatting sqref="AJ27:AJ28 AN27:AN28">
    <cfRule type="cellIs" dxfId="17" priority="37" operator="equal">
      <formula>"НЕТ"</formula>
    </cfRule>
  </conditionalFormatting>
  <conditionalFormatting sqref="AJ107:AJ108">
    <cfRule type="cellIs" dxfId="16" priority="36" operator="equal">
      <formula>"НЕТ"</formula>
    </cfRule>
  </conditionalFormatting>
  <conditionalFormatting sqref="AJ107:AJ108 AN107:AN108">
    <cfRule type="cellIs" dxfId="15" priority="35" operator="equal">
      <formula>"НЕТ"</formula>
    </cfRule>
  </conditionalFormatting>
  <conditionalFormatting sqref="AJ109">
    <cfRule type="cellIs" dxfId="14" priority="34" operator="equal">
      <formula>"НЕТ"</formula>
    </cfRule>
  </conditionalFormatting>
  <conditionalFormatting sqref="AN109 AJ109">
    <cfRule type="cellIs" dxfId="13" priority="33" operator="equal">
      <formula>"НЕТ"</formula>
    </cfRule>
  </conditionalFormatting>
  <conditionalFormatting sqref="B110">
    <cfRule type="cellIs" dxfId="12" priority="31" operator="equal">
      <formula>"НЕТ"</formula>
    </cfRule>
  </conditionalFormatting>
  <conditionalFormatting sqref="B111">
    <cfRule type="cellIs" dxfId="11" priority="29" operator="equal">
      <formula>"НЕТ"</formula>
    </cfRule>
  </conditionalFormatting>
  <conditionalFormatting sqref="B112">
    <cfRule type="cellIs" dxfId="10" priority="27" operator="equal">
      <formula>"НЕТ"</formula>
    </cfRule>
  </conditionalFormatting>
  <conditionalFormatting sqref="B113">
    <cfRule type="cellIs" dxfId="9" priority="25" operator="equal">
      <formula>"НЕТ"</formula>
    </cfRule>
  </conditionalFormatting>
  <conditionalFormatting sqref="B114">
    <cfRule type="cellIs" dxfId="8" priority="23" operator="equal">
      <formula>"НЕТ"</formula>
    </cfRule>
  </conditionalFormatting>
  <conditionalFormatting sqref="B115">
    <cfRule type="cellIs" dxfId="7" priority="21" operator="equal">
      <formula>"НЕТ"</formula>
    </cfRule>
  </conditionalFormatting>
  <conditionalFormatting sqref="B121">
    <cfRule type="cellIs" dxfId="6" priority="11" operator="equal">
      <formula>"НЕТ"</formula>
    </cfRule>
  </conditionalFormatting>
  <conditionalFormatting sqref="B117">
    <cfRule type="cellIs" dxfId="5" priority="17" operator="equal">
      <formula>"НЕТ"</formula>
    </cfRule>
  </conditionalFormatting>
  <conditionalFormatting sqref="B181">
    <cfRule type="cellIs" dxfId="4" priority="1" operator="equal">
      <formula>"НЕТ"</formula>
    </cfRule>
  </conditionalFormatting>
  <conditionalFormatting sqref="B178:B179">
    <cfRule type="cellIs" dxfId="3" priority="5" operator="equal">
      <formula>"НЕТ"</formula>
    </cfRule>
  </conditionalFormatting>
  <conditionalFormatting sqref="B119:B120">
    <cfRule type="cellIs" dxfId="2" priority="13" operator="equal">
      <formula>"НЕТ"</formula>
    </cfRule>
  </conditionalFormatting>
  <conditionalFormatting sqref="B122:B123">
    <cfRule type="cellIs" dxfId="1" priority="9" operator="equal">
      <formula>"НЕТ"</formula>
    </cfRule>
  </conditionalFormatting>
  <conditionalFormatting sqref="B180">
    <cfRule type="cellIs" dxfId="0" priority="3" operator="equal">
      <formula>"НЕТ"</formula>
    </cfRule>
  </conditionalFormatting>
  <dataValidations xWindow="822" yWindow="814" count="10">
    <dataValidation type="list" allowBlank="1" showInputMessage="1" showErrorMessage="1" error="Что ты делаешь?" prompt="Выберите параметр!" sqref="N4:N109">
      <formula1>"1 фаза, 3 фазы"</formula1>
    </dataValidation>
    <dataValidation type="list" allowBlank="1" showInputMessage="1" showErrorMessage="1" error="Что ты делаешь?" prompt="Выберите параметр!" sqref="U4:U109">
      <formula1>"ВВГнг-LS, ВВГнг-FRLS"</formula1>
    </dataValidation>
    <dataValidation type="list" allowBlank="1" showInputMessage="1" showErrorMessage="1" error="Что ты делаешь?" prompt="Выберите параметр!" sqref="W4:W109">
      <formula1>"1, 2, 3, 4, 5"</formula1>
    </dataValidation>
    <dataValidation type="list" allowBlank="1" showInputMessage="1" showErrorMessage="1" error="Что ты делаешь?" prompt="Выберите параметр!" sqref="Y4:Y109">
      <mc:AlternateContent xmlns:x12ac="http://schemas.microsoft.com/office/spreadsheetml/2011/1/ac" xmlns:mc="http://schemas.openxmlformats.org/markup-compatibility/2006">
        <mc:Choice Requires="x12ac">
          <x12ac:list>"1,5"," 2,5", 4, 6, 10, 16, 25, 35, 50, 70, 95, 120, 150, 185, 240</x12ac:list>
        </mc:Choice>
        <mc:Fallback>
          <formula1>"1,5, 2,5, 4, 6, 10, 16, 25, 35, 50, 70, 95, 120, 150, 185, 240"</formula1>
        </mc:Fallback>
      </mc:AlternateContent>
    </dataValidation>
    <dataValidation type="list" allowBlank="1" showInputMessage="1" showErrorMessage="1" error="Что ты делаешь?" prompt="Выберите параметр!" sqref="R4:R109">
      <formula1>"Медь, Алюминий"</formula1>
    </dataValidation>
    <dataValidation type="list" allowBlank="1" showInputMessage="1" prompt="Выберите параметр!" sqref="V4:V109">
      <formula1>"1, 2, 3, 4, 5"</formula1>
    </dataValidation>
    <dataValidation type="list" allowBlank="1" showInputMessage="1" showErrorMessage="1" error="Что ты делаешь?" prompt="Выберите параметр!" sqref="AI4:AI109">
      <formula1>"Тип B, Тип C, Тип D"</formula1>
    </dataValidation>
    <dataValidation type="list" allowBlank="1" showInputMessage="1" prompt="Выберите параметр" sqref="AH4:AH109">
      <formula1>"1,2,3,4,6,10,13,16,20,25,32,40,50,63"</formula1>
    </dataValidation>
    <dataValidation type="list" allowBlank="1" showInputMessage="1" showErrorMessage="1" error="Что ты делаешь?" prompt="Выберите параметр!" sqref="S4:S109">
      <formula1>"Однож.,Двухж.,Трехж."</formula1>
    </dataValidation>
    <dataValidation type="list" allowBlank="1" showInputMessage="1" showErrorMessage="1" error="Что ты делаешь?" prompt="Выберите параметр!" sqref="T4:T109">
      <formula1>"возд.,зем."</formula1>
    </dataValidation>
  </dataValidations>
  <pageMargins left="0.7" right="0.7" top="0.75" bottom="0.75" header="0.3" footer="0.3"/>
  <pageSetup paperSize="9" orientation="portrait" r:id="rId1"/>
  <ignoredErrors>
    <ignoredError sqref="Q86 Q51:Q83 Q37:Q47 M23 Q23 L29:M29 Q29 Q109" formula="1"/>
    <ignoredError sqref="K72 K23 K37" formulaRange="1"/>
    <ignoredError sqref="P89 P20:P22 P50 P85 P36:P49 P51:P84 P27:P28 O94:O108 P94:P10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pane ySplit="1" topLeftCell="A2" activePane="bottomLeft" state="frozen"/>
      <selection pane="bottomLeft" activeCell="J25" sqref="J25"/>
    </sheetView>
  </sheetViews>
  <sheetFormatPr defaultRowHeight="11.25" x14ac:dyDescent="0.25"/>
  <cols>
    <col min="1" max="1" width="9" style="1"/>
    <col min="2" max="2" width="6.75" style="1" bestFit="1" customWidth="1"/>
    <col min="3" max="3" width="5.25" style="1" bestFit="1" customWidth="1"/>
    <col min="4" max="16384" width="9" style="1"/>
  </cols>
  <sheetData>
    <row r="1" spans="1:7" x14ac:dyDescent="0.25">
      <c r="A1" s="4" t="s">
        <v>0</v>
      </c>
      <c r="B1" s="160" t="s">
        <v>5</v>
      </c>
      <c r="C1" s="161"/>
      <c r="D1" s="159" t="s">
        <v>4</v>
      </c>
      <c r="E1" s="159"/>
      <c r="F1" s="159" t="s">
        <v>3</v>
      </c>
      <c r="G1" s="159"/>
    </row>
    <row r="2" spans="1:7" x14ac:dyDescent="0.25">
      <c r="A2" s="1" t="s">
        <v>23</v>
      </c>
      <c r="B2" s="162"/>
      <c r="C2" s="163"/>
      <c r="D2" s="3" t="s">
        <v>1</v>
      </c>
      <c r="E2" s="3" t="s">
        <v>2</v>
      </c>
      <c r="F2" s="3" t="s">
        <v>1</v>
      </c>
      <c r="G2" s="3" t="s">
        <v>2</v>
      </c>
    </row>
    <row r="3" spans="1:7" x14ac:dyDescent="0.25">
      <c r="A3" s="164" t="s">
        <v>14</v>
      </c>
      <c r="B3" s="165">
        <v>3</v>
      </c>
      <c r="C3" s="4">
        <v>1.5</v>
      </c>
      <c r="D3" s="2">
        <v>8</v>
      </c>
      <c r="E3" s="2">
        <v>9.5</v>
      </c>
      <c r="F3" s="2">
        <v>115</v>
      </c>
      <c r="G3" s="2">
        <v>148</v>
      </c>
    </row>
    <row r="4" spans="1:7" x14ac:dyDescent="0.25">
      <c r="A4" s="164"/>
      <c r="B4" s="166"/>
      <c r="C4" s="4">
        <v>2.5</v>
      </c>
      <c r="D4" s="2">
        <v>9.4</v>
      </c>
      <c r="E4" s="2">
        <v>10.3</v>
      </c>
      <c r="F4" s="2">
        <v>167</v>
      </c>
      <c r="G4" s="2">
        <v>188</v>
      </c>
    </row>
    <row r="5" spans="1:7" x14ac:dyDescent="0.25">
      <c r="A5" s="164"/>
      <c r="B5" s="166"/>
      <c r="C5" s="4">
        <v>4</v>
      </c>
      <c r="D5" s="2">
        <v>10.8</v>
      </c>
      <c r="E5" s="2">
        <v>12.1</v>
      </c>
      <c r="F5" s="2">
        <v>236</v>
      </c>
      <c r="G5" s="2">
        <v>273</v>
      </c>
    </row>
    <row r="6" spans="1:7" x14ac:dyDescent="0.25">
      <c r="A6" s="164"/>
      <c r="B6" s="166"/>
      <c r="C6" s="4">
        <v>6</v>
      </c>
      <c r="D6" s="2">
        <v>11.9</v>
      </c>
      <c r="E6" s="2">
        <v>13.2</v>
      </c>
      <c r="F6" s="2">
        <v>308</v>
      </c>
      <c r="G6" s="2">
        <v>348</v>
      </c>
    </row>
    <row r="7" spans="1:7" x14ac:dyDescent="0.25">
      <c r="A7" s="164"/>
      <c r="B7" s="166"/>
      <c r="C7" s="4">
        <v>10</v>
      </c>
      <c r="D7" s="2">
        <v>14.5</v>
      </c>
      <c r="E7" s="2">
        <v>14.9</v>
      </c>
      <c r="F7" s="2">
        <v>484</v>
      </c>
      <c r="G7" s="2">
        <v>499</v>
      </c>
    </row>
    <row r="8" spans="1:7" x14ac:dyDescent="0.25">
      <c r="A8" s="164"/>
      <c r="B8" s="166"/>
      <c r="C8" s="4">
        <v>16</v>
      </c>
      <c r="D8" s="2">
        <v>17.8</v>
      </c>
      <c r="E8" s="2">
        <v>18.600000000000001</v>
      </c>
      <c r="F8" s="2">
        <v>741</v>
      </c>
      <c r="G8" s="2">
        <v>781</v>
      </c>
    </row>
    <row r="9" spans="1:7" x14ac:dyDescent="0.25">
      <c r="A9" s="164"/>
      <c r="B9" s="166"/>
      <c r="C9" s="4">
        <v>25</v>
      </c>
      <c r="D9" s="2">
        <v>21.6</v>
      </c>
      <c r="E9" s="2">
        <v>22</v>
      </c>
      <c r="F9" s="2">
        <v>1185</v>
      </c>
      <c r="G9" s="2">
        <v>1211</v>
      </c>
    </row>
    <row r="10" spans="1:7" x14ac:dyDescent="0.25">
      <c r="A10" s="164"/>
      <c r="B10" s="166"/>
      <c r="C10" s="4">
        <v>35</v>
      </c>
      <c r="D10" s="2">
        <v>24.2</v>
      </c>
      <c r="E10" s="2">
        <v>24.6</v>
      </c>
      <c r="F10" s="2">
        <v>1551</v>
      </c>
      <c r="G10" s="2">
        <v>1581</v>
      </c>
    </row>
    <row r="11" spans="1:7" x14ac:dyDescent="0.25">
      <c r="A11" s="164"/>
      <c r="B11" s="166"/>
      <c r="C11" s="4">
        <v>50</v>
      </c>
      <c r="D11" s="2">
        <v>28</v>
      </c>
      <c r="E11" s="2">
        <v>28.4</v>
      </c>
      <c r="F11" s="2">
        <v>2093</v>
      </c>
      <c r="G11" s="2">
        <v>2128</v>
      </c>
    </row>
    <row r="12" spans="1:7" x14ac:dyDescent="0.25">
      <c r="A12" s="167" t="s">
        <v>15</v>
      </c>
      <c r="B12" s="166"/>
      <c r="C12" s="4">
        <v>50</v>
      </c>
      <c r="D12" s="2" t="s">
        <v>16</v>
      </c>
      <c r="E12" s="2">
        <v>28.5</v>
      </c>
      <c r="F12" s="2" t="s">
        <v>16</v>
      </c>
      <c r="G12" s="2">
        <v>1972</v>
      </c>
    </row>
    <row r="13" spans="1:7" x14ac:dyDescent="0.25">
      <c r="A13" s="168"/>
      <c r="B13" s="166"/>
      <c r="C13" s="4">
        <v>70</v>
      </c>
      <c r="D13" s="2" t="s">
        <v>16</v>
      </c>
      <c r="E13" s="2">
        <v>31.5</v>
      </c>
      <c r="F13" s="2" t="s">
        <v>16</v>
      </c>
      <c r="G13" s="2">
        <v>2610</v>
      </c>
    </row>
    <row r="14" spans="1:7" x14ac:dyDescent="0.25">
      <c r="A14" s="168"/>
      <c r="B14" s="166"/>
      <c r="C14" s="4">
        <v>95</v>
      </c>
      <c r="D14" s="2" t="s">
        <v>16</v>
      </c>
      <c r="E14" s="2">
        <v>35.4</v>
      </c>
      <c r="F14" s="2" t="s">
        <v>16</v>
      </c>
      <c r="G14" s="2">
        <v>3471</v>
      </c>
    </row>
    <row r="15" spans="1:7" x14ac:dyDescent="0.25">
      <c r="A15" s="168"/>
      <c r="B15" s="166"/>
      <c r="C15" s="4">
        <v>120</v>
      </c>
      <c r="D15" s="2" t="s">
        <v>16</v>
      </c>
      <c r="E15" s="2">
        <v>38</v>
      </c>
      <c r="F15" s="2" t="s">
        <v>16</v>
      </c>
      <c r="G15" s="2">
        <v>4216</v>
      </c>
    </row>
    <row r="16" spans="1:7" x14ac:dyDescent="0.25">
      <c r="A16" s="168"/>
      <c r="B16" s="166"/>
      <c r="C16" s="4">
        <v>150</v>
      </c>
      <c r="D16" s="2" t="s">
        <v>16</v>
      </c>
      <c r="E16" s="2">
        <v>41</v>
      </c>
      <c r="F16" s="2" t="s">
        <v>16</v>
      </c>
      <c r="G16" s="2">
        <v>5104</v>
      </c>
    </row>
    <row r="17" spans="1:7" x14ac:dyDescent="0.25">
      <c r="A17" s="168"/>
      <c r="B17" s="166"/>
      <c r="C17" s="4">
        <v>185</v>
      </c>
      <c r="D17" s="2" t="s">
        <v>16</v>
      </c>
      <c r="E17" s="2">
        <v>45.1</v>
      </c>
      <c r="F17" s="2" t="s">
        <v>16</v>
      </c>
      <c r="G17" s="2">
        <v>6253</v>
      </c>
    </row>
    <row r="18" spans="1:7" x14ac:dyDescent="0.25">
      <c r="A18" s="168"/>
      <c r="B18" s="166"/>
      <c r="C18" s="4">
        <v>240</v>
      </c>
      <c r="D18" s="2" t="s">
        <v>16</v>
      </c>
      <c r="E18" s="2">
        <v>50.2</v>
      </c>
      <c r="F18" s="2" t="s">
        <v>16</v>
      </c>
      <c r="G18" s="2">
        <v>8027</v>
      </c>
    </row>
    <row r="19" spans="1:7" x14ac:dyDescent="0.25">
      <c r="A19" s="164" t="s">
        <v>14</v>
      </c>
      <c r="B19" s="165">
        <v>4</v>
      </c>
      <c r="C19" s="4">
        <v>1.5</v>
      </c>
      <c r="D19" s="2">
        <v>9.3000000000000007</v>
      </c>
      <c r="E19" s="2">
        <v>10.199999999999999</v>
      </c>
      <c r="F19" s="2">
        <v>153</v>
      </c>
      <c r="G19" s="2">
        <v>175</v>
      </c>
    </row>
    <row r="20" spans="1:7" x14ac:dyDescent="0.25">
      <c r="A20" s="164"/>
      <c r="B20" s="166"/>
      <c r="C20" s="4">
        <v>2.5</v>
      </c>
      <c r="D20" s="2">
        <v>10.199999999999999</v>
      </c>
      <c r="E20" s="2">
        <v>11.1</v>
      </c>
      <c r="F20" s="2">
        <v>201</v>
      </c>
      <c r="G20" s="2">
        <v>226</v>
      </c>
    </row>
    <row r="21" spans="1:7" x14ac:dyDescent="0.25">
      <c r="A21" s="164"/>
      <c r="B21" s="166"/>
      <c r="C21" s="4">
        <v>4</v>
      </c>
      <c r="D21" s="2">
        <v>11.8</v>
      </c>
      <c r="E21" s="2">
        <v>13.2</v>
      </c>
      <c r="F21" s="2">
        <v>287</v>
      </c>
      <c r="G21" s="2">
        <v>331</v>
      </c>
    </row>
    <row r="22" spans="1:7" x14ac:dyDescent="0.25">
      <c r="A22" s="164"/>
      <c r="B22" s="166"/>
      <c r="C22" s="4">
        <v>6</v>
      </c>
      <c r="D22" s="2">
        <v>13</v>
      </c>
      <c r="E22" s="2">
        <v>14.4</v>
      </c>
      <c r="F22" s="2">
        <v>379</v>
      </c>
      <c r="G22" s="2">
        <v>427</v>
      </c>
    </row>
    <row r="23" spans="1:7" x14ac:dyDescent="0.25">
      <c r="A23" s="164"/>
      <c r="B23" s="166"/>
      <c r="C23" s="4">
        <v>10</v>
      </c>
      <c r="D23" s="2">
        <v>15.9</v>
      </c>
      <c r="E23" s="2">
        <v>16.399999999999999</v>
      </c>
      <c r="F23" s="2">
        <v>600</v>
      </c>
      <c r="G23" s="2">
        <v>619</v>
      </c>
    </row>
    <row r="24" spans="1:7" x14ac:dyDescent="0.25">
      <c r="A24" s="164"/>
      <c r="B24" s="166"/>
      <c r="C24" s="4">
        <v>16</v>
      </c>
      <c r="D24" s="2">
        <v>20</v>
      </c>
      <c r="E24" s="2">
        <v>20.399999999999999</v>
      </c>
      <c r="F24" s="2">
        <v>945</v>
      </c>
      <c r="G24" s="2">
        <v>970</v>
      </c>
    </row>
    <row r="25" spans="1:7" x14ac:dyDescent="0.25">
      <c r="A25" s="164"/>
      <c r="B25" s="166"/>
      <c r="C25" s="4">
        <v>25</v>
      </c>
      <c r="D25" s="2">
        <v>24.1</v>
      </c>
      <c r="E25" s="2">
        <v>24.6</v>
      </c>
      <c r="F25" s="2">
        <v>1494</v>
      </c>
      <c r="G25" s="2">
        <v>1526</v>
      </c>
    </row>
    <row r="26" spans="1:7" x14ac:dyDescent="0.25">
      <c r="A26" s="164"/>
      <c r="B26" s="166"/>
      <c r="C26" s="4">
        <v>35</v>
      </c>
      <c r="D26" s="2">
        <v>26.5</v>
      </c>
      <c r="E26" s="2">
        <v>27</v>
      </c>
      <c r="F26" s="2">
        <v>1930</v>
      </c>
      <c r="G26" s="2">
        <v>1965</v>
      </c>
    </row>
    <row r="27" spans="1:7" x14ac:dyDescent="0.25">
      <c r="A27" s="164"/>
      <c r="B27" s="166"/>
      <c r="C27" s="4">
        <v>50</v>
      </c>
      <c r="D27" s="2">
        <v>30.7</v>
      </c>
      <c r="E27" s="2">
        <v>31.2</v>
      </c>
      <c r="F27" s="2">
        <v>2606</v>
      </c>
      <c r="G27" s="2">
        <v>2646</v>
      </c>
    </row>
    <row r="28" spans="1:7" x14ac:dyDescent="0.25">
      <c r="A28" s="167" t="s">
        <v>15</v>
      </c>
      <c r="B28" s="166"/>
      <c r="C28" s="4">
        <v>50</v>
      </c>
      <c r="D28" s="2">
        <v>31.3</v>
      </c>
      <c r="E28" s="2">
        <v>31.5</v>
      </c>
      <c r="F28" s="2">
        <v>2483</v>
      </c>
      <c r="G28" s="2">
        <v>2512</v>
      </c>
    </row>
    <row r="29" spans="1:7" x14ac:dyDescent="0.25">
      <c r="A29" s="168"/>
      <c r="B29" s="166"/>
      <c r="C29" s="4">
        <v>70</v>
      </c>
      <c r="D29" s="2" t="s">
        <v>16</v>
      </c>
      <c r="E29" s="2">
        <v>35.1</v>
      </c>
      <c r="F29" s="2" t="s">
        <v>16</v>
      </c>
      <c r="G29" s="2">
        <v>3386</v>
      </c>
    </row>
    <row r="30" spans="1:7" x14ac:dyDescent="0.25">
      <c r="A30" s="168"/>
      <c r="B30" s="166"/>
      <c r="C30" s="4">
        <v>95</v>
      </c>
      <c r="D30" s="2" t="s">
        <v>16</v>
      </c>
      <c r="E30" s="2">
        <v>39</v>
      </c>
      <c r="F30" s="2" t="s">
        <v>16</v>
      </c>
      <c r="G30" s="2">
        <v>4472</v>
      </c>
    </row>
    <row r="31" spans="1:7" x14ac:dyDescent="0.25">
      <c r="A31" s="168"/>
      <c r="B31" s="166"/>
      <c r="C31" s="4">
        <v>120</v>
      </c>
      <c r="D31" s="2" t="s">
        <v>16</v>
      </c>
      <c r="E31" s="2">
        <v>41.9</v>
      </c>
      <c r="F31" s="2" t="s">
        <v>16</v>
      </c>
      <c r="G31" s="2">
        <v>5460</v>
      </c>
    </row>
    <row r="32" spans="1:7" x14ac:dyDescent="0.25">
      <c r="A32" s="168"/>
      <c r="B32" s="166"/>
      <c r="C32" s="4">
        <v>150</v>
      </c>
      <c r="D32" s="2" t="s">
        <v>16</v>
      </c>
      <c r="E32" s="2">
        <v>45.6</v>
      </c>
      <c r="F32" s="2" t="s">
        <v>16</v>
      </c>
      <c r="G32" s="2">
        <v>6675</v>
      </c>
    </row>
    <row r="33" spans="1:7" x14ac:dyDescent="0.25">
      <c r="A33" s="168"/>
      <c r="B33" s="166"/>
      <c r="C33" s="4">
        <v>185</v>
      </c>
      <c r="D33" s="2" t="s">
        <v>16</v>
      </c>
      <c r="E33" s="2">
        <v>49.4</v>
      </c>
      <c r="F33" s="2" t="s">
        <v>16</v>
      </c>
      <c r="G33" s="2">
        <v>8126</v>
      </c>
    </row>
    <row r="34" spans="1:7" x14ac:dyDescent="0.25">
      <c r="A34" s="168"/>
      <c r="B34" s="166"/>
      <c r="C34" s="4">
        <v>240</v>
      </c>
      <c r="D34" s="2" t="s">
        <v>16</v>
      </c>
      <c r="E34" s="2">
        <v>55.4</v>
      </c>
      <c r="F34" s="2" t="s">
        <v>16</v>
      </c>
      <c r="G34" s="2">
        <v>10526</v>
      </c>
    </row>
    <row r="35" spans="1:7" x14ac:dyDescent="0.25">
      <c r="A35" s="164" t="s">
        <v>14</v>
      </c>
      <c r="B35" s="169">
        <v>5</v>
      </c>
      <c r="C35" s="4">
        <v>1.5</v>
      </c>
      <c r="D35" s="2">
        <v>10.7</v>
      </c>
      <c r="E35" s="2">
        <f>D35</f>
        <v>10.7</v>
      </c>
      <c r="F35" s="2">
        <v>188</v>
      </c>
      <c r="G35" s="2">
        <f>F35</f>
        <v>188</v>
      </c>
    </row>
    <row r="36" spans="1:7" x14ac:dyDescent="0.25">
      <c r="A36" s="164"/>
      <c r="B36" s="169"/>
      <c r="C36" s="4">
        <v>2.5</v>
      </c>
      <c r="D36" s="2">
        <v>11.8</v>
      </c>
      <c r="E36" s="2">
        <f t="shared" ref="E36:E49" si="0">D36</f>
        <v>11.8</v>
      </c>
      <c r="F36" s="2">
        <v>251</v>
      </c>
      <c r="G36" s="2">
        <f t="shared" ref="G36:G49" si="1">F36</f>
        <v>251</v>
      </c>
    </row>
    <row r="37" spans="1:7" x14ac:dyDescent="0.25">
      <c r="A37" s="164"/>
      <c r="B37" s="169"/>
      <c r="C37" s="4">
        <v>4</v>
      </c>
      <c r="D37" s="2">
        <v>14</v>
      </c>
      <c r="E37" s="2">
        <f t="shared" si="0"/>
        <v>14</v>
      </c>
      <c r="F37" s="2">
        <v>369</v>
      </c>
      <c r="G37" s="2">
        <f t="shared" si="1"/>
        <v>369</v>
      </c>
    </row>
    <row r="38" spans="1:7" x14ac:dyDescent="0.25">
      <c r="A38" s="164"/>
      <c r="B38" s="169"/>
      <c r="C38" s="4">
        <v>6</v>
      </c>
      <c r="D38" s="2">
        <v>15.3</v>
      </c>
      <c r="E38" s="2">
        <f t="shared" si="0"/>
        <v>15.3</v>
      </c>
      <c r="F38" s="2">
        <v>486</v>
      </c>
      <c r="G38" s="2">
        <f t="shared" si="1"/>
        <v>486</v>
      </c>
    </row>
    <row r="39" spans="1:7" x14ac:dyDescent="0.25">
      <c r="A39" s="164"/>
      <c r="B39" s="169"/>
      <c r="C39" s="4">
        <v>10</v>
      </c>
      <c r="D39" s="2">
        <v>17.399999999999999</v>
      </c>
      <c r="E39" s="2">
        <f t="shared" si="0"/>
        <v>17.399999999999999</v>
      </c>
      <c r="F39" s="2">
        <v>708</v>
      </c>
      <c r="G39" s="2">
        <f t="shared" si="1"/>
        <v>708</v>
      </c>
    </row>
    <row r="40" spans="1:7" x14ac:dyDescent="0.25">
      <c r="A40" s="164"/>
      <c r="B40" s="169"/>
      <c r="C40" s="4">
        <v>16</v>
      </c>
      <c r="D40" s="2">
        <v>20.3</v>
      </c>
      <c r="E40" s="2">
        <f t="shared" si="0"/>
        <v>20.3</v>
      </c>
      <c r="F40" s="2">
        <v>1052</v>
      </c>
      <c r="G40" s="2">
        <f t="shared" si="1"/>
        <v>1052</v>
      </c>
    </row>
    <row r="41" spans="1:7" x14ac:dyDescent="0.25">
      <c r="A41" s="164"/>
      <c r="B41" s="169"/>
      <c r="C41" s="4">
        <v>25</v>
      </c>
      <c r="D41" s="2">
        <v>24.6</v>
      </c>
      <c r="E41" s="2">
        <f t="shared" si="0"/>
        <v>24.6</v>
      </c>
      <c r="F41" s="2">
        <v>1600</v>
      </c>
      <c r="G41" s="2">
        <f t="shared" si="1"/>
        <v>1600</v>
      </c>
    </row>
    <row r="42" spans="1:7" x14ac:dyDescent="0.25">
      <c r="A42" s="164"/>
      <c r="B42" s="169"/>
      <c r="C42" s="4">
        <v>35</v>
      </c>
      <c r="D42" s="2">
        <v>27.4</v>
      </c>
      <c r="E42" s="2">
        <f t="shared" si="0"/>
        <v>27.4</v>
      </c>
      <c r="F42" s="2">
        <v>2109</v>
      </c>
      <c r="G42" s="2">
        <f t="shared" si="1"/>
        <v>2109</v>
      </c>
    </row>
    <row r="43" spans="1:7" x14ac:dyDescent="0.25">
      <c r="A43" s="164" t="s">
        <v>15</v>
      </c>
      <c r="B43" s="169"/>
      <c r="C43" s="4">
        <v>50</v>
      </c>
      <c r="D43" s="2">
        <v>31.8</v>
      </c>
      <c r="E43" s="2">
        <f t="shared" si="0"/>
        <v>31.8</v>
      </c>
      <c r="F43" s="2">
        <v>2937</v>
      </c>
      <c r="G43" s="2">
        <f t="shared" si="1"/>
        <v>2937</v>
      </c>
    </row>
    <row r="44" spans="1:7" x14ac:dyDescent="0.25">
      <c r="A44" s="164"/>
      <c r="B44" s="169"/>
      <c r="C44" s="4">
        <v>70</v>
      </c>
      <c r="D44" s="2">
        <v>34.799999999999997</v>
      </c>
      <c r="E44" s="2">
        <f t="shared" si="0"/>
        <v>34.799999999999997</v>
      </c>
      <c r="F44" s="2">
        <v>3931</v>
      </c>
      <c r="G44" s="2">
        <f t="shared" si="1"/>
        <v>3931</v>
      </c>
    </row>
    <row r="45" spans="1:7" x14ac:dyDescent="0.25">
      <c r="A45" s="164"/>
      <c r="B45" s="169"/>
      <c r="C45" s="4">
        <v>95</v>
      </c>
      <c r="D45" s="2">
        <v>38.799999999999997</v>
      </c>
      <c r="E45" s="2">
        <f t="shared" si="0"/>
        <v>38.799999999999997</v>
      </c>
      <c r="F45" s="2">
        <v>5192</v>
      </c>
      <c r="G45" s="2">
        <f t="shared" si="1"/>
        <v>5192</v>
      </c>
    </row>
    <row r="46" spans="1:7" x14ac:dyDescent="0.25">
      <c r="A46" s="164"/>
      <c r="B46" s="169"/>
      <c r="C46" s="4">
        <v>120</v>
      </c>
      <c r="D46" s="2">
        <v>42</v>
      </c>
      <c r="E46" s="2">
        <f t="shared" si="0"/>
        <v>42</v>
      </c>
      <c r="F46" s="2">
        <v>6400</v>
      </c>
      <c r="G46" s="2">
        <f t="shared" si="1"/>
        <v>6400</v>
      </c>
    </row>
    <row r="47" spans="1:7" x14ac:dyDescent="0.25">
      <c r="A47" s="164"/>
      <c r="B47" s="169"/>
      <c r="C47" s="4">
        <v>150</v>
      </c>
      <c r="D47" s="2">
        <v>46.2</v>
      </c>
      <c r="E47" s="2">
        <f t="shared" si="0"/>
        <v>46.2</v>
      </c>
      <c r="F47" s="2">
        <v>7949</v>
      </c>
      <c r="G47" s="2">
        <f t="shared" si="1"/>
        <v>7949</v>
      </c>
    </row>
    <row r="48" spans="1:7" x14ac:dyDescent="0.25">
      <c r="A48" s="164"/>
      <c r="B48" s="169"/>
      <c r="C48" s="4">
        <v>185</v>
      </c>
      <c r="D48" s="2">
        <v>50.2</v>
      </c>
      <c r="E48" s="2">
        <f t="shared" si="0"/>
        <v>50.2</v>
      </c>
      <c r="F48" s="2">
        <v>9683</v>
      </c>
      <c r="G48" s="2">
        <f t="shared" si="1"/>
        <v>9683</v>
      </c>
    </row>
    <row r="49" spans="1:7" x14ac:dyDescent="0.25">
      <c r="A49" s="164"/>
      <c r="B49" s="169"/>
      <c r="C49" s="4">
        <v>240</v>
      </c>
      <c r="D49" s="2">
        <v>56.6</v>
      </c>
      <c r="E49" s="2">
        <f t="shared" si="0"/>
        <v>56.6</v>
      </c>
      <c r="F49" s="2">
        <v>12499</v>
      </c>
      <c r="G49" s="2">
        <f t="shared" si="1"/>
        <v>12499</v>
      </c>
    </row>
  </sheetData>
  <mergeCells count="13">
    <mergeCell ref="D1:E1"/>
    <mergeCell ref="F1:G1"/>
    <mergeCell ref="B1:C1"/>
    <mergeCell ref="B2:C2"/>
    <mergeCell ref="A43:A49"/>
    <mergeCell ref="A3:A11"/>
    <mergeCell ref="A19:A27"/>
    <mergeCell ref="A35:A42"/>
    <mergeCell ref="B3:B18"/>
    <mergeCell ref="A12:A18"/>
    <mergeCell ref="B19:B34"/>
    <mergeCell ref="A28:A34"/>
    <mergeCell ref="B35:B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pane ySplit="1" topLeftCell="A2" activePane="bottomLeft" state="frozen"/>
      <selection pane="bottomLeft" activeCell="I42" sqref="I42"/>
    </sheetView>
  </sheetViews>
  <sheetFormatPr defaultRowHeight="11.25" x14ac:dyDescent="0.25"/>
  <cols>
    <col min="1" max="1" width="9.125" style="1" bestFit="1" customWidth="1"/>
    <col min="2" max="2" width="6.75" style="1" bestFit="1" customWidth="1"/>
    <col min="3" max="3" width="3.125" style="1" bestFit="1" customWidth="1"/>
    <col min="4" max="16384" width="9" style="1"/>
  </cols>
  <sheetData>
    <row r="1" spans="1:7" x14ac:dyDescent="0.25">
      <c r="A1" s="4" t="s">
        <v>18</v>
      </c>
      <c r="B1" s="160" t="s">
        <v>5</v>
      </c>
      <c r="C1" s="161"/>
      <c r="D1" s="159" t="s">
        <v>4</v>
      </c>
      <c r="E1" s="159"/>
      <c r="F1" s="159" t="s">
        <v>3</v>
      </c>
      <c r="G1" s="159"/>
    </row>
    <row r="2" spans="1:7" x14ac:dyDescent="0.25">
      <c r="A2" s="1" t="s">
        <v>23</v>
      </c>
      <c r="B2" s="162"/>
      <c r="C2" s="163"/>
      <c r="D2" s="3" t="s">
        <v>1</v>
      </c>
      <c r="E2" s="3" t="s">
        <v>2</v>
      </c>
      <c r="F2" s="3" t="s">
        <v>1</v>
      </c>
      <c r="G2" s="3" t="s">
        <v>2</v>
      </c>
    </row>
    <row r="3" spans="1:7" x14ac:dyDescent="0.25">
      <c r="A3" s="164"/>
      <c r="B3" s="165">
        <v>1</v>
      </c>
      <c r="C3" s="4">
        <v>1.5</v>
      </c>
      <c r="D3" s="2">
        <v>3.6</v>
      </c>
      <c r="E3" s="2">
        <f>D3</f>
        <v>3.6</v>
      </c>
      <c r="F3" s="2">
        <v>61</v>
      </c>
      <c r="G3" s="2">
        <f>F3</f>
        <v>61</v>
      </c>
    </row>
    <row r="4" spans="1:7" x14ac:dyDescent="0.25">
      <c r="A4" s="164"/>
      <c r="B4" s="166"/>
      <c r="C4" s="4">
        <v>2.5</v>
      </c>
      <c r="D4" s="2">
        <v>6.7</v>
      </c>
      <c r="E4" s="2">
        <f t="shared" ref="E4:E62" si="0">D4</f>
        <v>6.7</v>
      </c>
      <c r="F4" s="2">
        <v>75</v>
      </c>
      <c r="G4" s="2">
        <f t="shared" ref="G4:G62" si="1">F4</f>
        <v>75</v>
      </c>
    </row>
    <row r="5" spans="1:7" x14ac:dyDescent="0.25">
      <c r="A5" s="164"/>
      <c r="B5" s="166"/>
      <c r="C5" s="4">
        <v>4</v>
      </c>
      <c r="D5" s="2">
        <v>7.6</v>
      </c>
      <c r="E5" s="2">
        <f t="shared" si="0"/>
        <v>7.6</v>
      </c>
      <c r="F5" s="2">
        <v>102</v>
      </c>
      <c r="G5" s="2">
        <f t="shared" si="1"/>
        <v>102</v>
      </c>
    </row>
    <row r="6" spans="1:7" x14ac:dyDescent="0.25">
      <c r="A6" s="164"/>
      <c r="B6" s="166"/>
      <c r="C6" s="4">
        <v>6</v>
      </c>
      <c r="D6" s="2">
        <v>8.1</v>
      </c>
      <c r="E6" s="2">
        <f t="shared" si="0"/>
        <v>8.1</v>
      </c>
      <c r="F6" s="2">
        <v>126</v>
      </c>
      <c r="G6" s="2">
        <f t="shared" si="1"/>
        <v>126</v>
      </c>
    </row>
    <row r="7" spans="1:7" x14ac:dyDescent="0.25">
      <c r="A7" s="164"/>
      <c r="B7" s="166"/>
      <c r="C7" s="4">
        <v>10</v>
      </c>
      <c r="D7" s="2">
        <v>9.5</v>
      </c>
      <c r="E7" s="2">
        <f t="shared" si="0"/>
        <v>9.5</v>
      </c>
      <c r="F7" s="2">
        <v>187</v>
      </c>
      <c r="G7" s="2">
        <f t="shared" si="1"/>
        <v>187</v>
      </c>
    </row>
    <row r="8" spans="1:7" x14ac:dyDescent="0.25">
      <c r="A8" s="164"/>
      <c r="B8" s="166"/>
      <c r="C8" s="4">
        <v>16</v>
      </c>
      <c r="D8" s="2">
        <v>10.5</v>
      </c>
      <c r="E8" s="2">
        <f t="shared" si="0"/>
        <v>10.5</v>
      </c>
      <c r="F8" s="2">
        <v>254</v>
      </c>
      <c r="G8" s="2">
        <f t="shared" si="1"/>
        <v>254</v>
      </c>
    </row>
    <row r="9" spans="1:7" x14ac:dyDescent="0.25">
      <c r="A9" s="164"/>
      <c r="B9" s="166"/>
      <c r="C9" s="4">
        <v>25</v>
      </c>
      <c r="D9" s="2">
        <v>13.7</v>
      </c>
      <c r="E9" s="2">
        <f t="shared" si="0"/>
        <v>13.7</v>
      </c>
      <c r="F9" s="2">
        <v>417</v>
      </c>
      <c r="G9" s="2">
        <f t="shared" si="1"/>
        <v>417</v>
      </c>
    </row>
    <row r="10" spans="1:7" x14ac:dyDescent="0.25">
      <c r="A10" s="164"/>
      <c r="B10" s="166"/>
      <c r="C10" s="4">
        <v>35</v>
      </c>
      <c r="D10" s="2">
        <v>14.9</v>
      </c>
      <c r="E10" s="2">
        <f t="shared" si="0"/>
        <v>14.9</v>
      </c>
      <c r="F10" s="2">
        <v>528</v>
      </c>
      <c r="G10" s="2">
        <f t="shared" si="1"/>
        <v>528</v>
      </c>
    </row>
    <row r="11" spans="1:7" x14ac:dyDescent="0.25">
      <c r="A11" s="164"/>
      <c r="B11" s="166"/>
      <c r="C11" s="4">
        <v>50</v>
      </c>
      <c r="D11" s="2">
        <v>16.7</v>
      </c>
      <c r="E11" s="2">
        <f t="shared" si="0"/>
        <v>16.7</v>
      </c>
      <c r="F11" s="2">
        <v>706</v>
      </c>
      <c r="G11" s="2">
        <f t="shared" si="1"/>
        <v>706</v>
      </c>
    </row>
    <row r="12" spans="1:7" x14ac:dyDescent="0.25">
      <c r="A12" s="168"/>
      <c r="B12" s="166"/>
      <c r="C12" s="4">
        <v>70</v>
      </c>
      <c r="D12" s="2">
        <v>17.399999999999999</v>
      </c>
      <c r="E12" s="2">
        <f t="shared" si="0"/>
        <v>17.399999999999999</v>
      </c>
      <c r="F12" s="2">
        <v>901</v>
      </c>
      <c r="G12" s="2">
        <f t="shared" si="1"/>
        <v>901</v>
      </c>
    </row>
    <row r="13" spans="1:7" x14ac:dyDescent="0.25">
      <c r="A13" s="168"/>
      <c r="B13" s="166"/>
      <c r="C13" s="4">
        <v>95</v>
      </c>
      <c r="D13" s="2">
        <v>19.600000000000001</v>
      </c>
      <c r="E13" s="2">
        <f t="shared" si="0"/>
        <v>19.600000000000001</v>
      </c>
      <c r="F13" s="2">
        <v>1188</v>
      </c>
      <c r="G13" s="2">
        <f t="shared" si="1"/>
        <v>1188</v>
      </c>
    </row>
    <row r="14" spans="1:7" x14ac:dyDescent="0.25">
      <c r="A14" s="168"/>
      <c r="B14" s="166"/>
      <c r="C14" s="4">
        <v>120</v>
      </c>
      <c r="D14" s="2">
        <v>21.1</v>
      </c>
      <c r="E14" s="2">
        <f t="shared" si="0"/>
        <v>21.1</v>
      </c>
      <c r="F14" s="2">
        <v>1446</v>
      </c>
      <c r="G14" s="2">
        <f t="shared" si="1"/>
        <v>1446</v>
      </c>
    </row>
    <row r="15" spans="1:7" x14ac:dyDescent="0.25">
      <c r="A15" s="168"/>
      <c r="B15" s="166"/>
      <c r="C15" s="4">
        <v>150</v>
      </c>
      <c r="D15" s="2">
        <v>23</v>
      </c>
      <c r="E15" s="2">
        <f t="shared" si="0"/>
        <v>23</v>
      </c>
      <c r="F15" s="2">
        <v>1763</v>
      </c>
      <c r="G15" s="2">
        <f t="shared" si="1"/>
        <v>1763</v>
      </c>
    </row>
    <row r="16" spans="1:7" x14ac:dyDescent="0.25">
      <c r="A16" s="168"/>
      <c r="B16" s="166"/>
      <c r="C16" s="4">
        <v>185</v>
      </c>
      <c r="D16" s="2">
        <v>25.2</v>
      </c>
      <c r="E16" s="2">
        <f t="shared" si="0"/>
        <v>25.2</v>
      </c>
      <c r="F16" s="2">
        <v>2152</v>
      </c>
      <c r="G16" s="2">
        <f t="shared" si="1"/>
        <v>2152</v>
      </c>
    </row>
    <row r="17" spans="1:7" x14ac:dyDescent="0.25">
      <c r="A17" s="168"/>
      <c r="B17" s="166"/>
      <c r="C17" s="4">
        <v>240</v>
      </c>
      <c r="D17" s="2">
        <v>27.8</v>
      </c>
      <c r="E17" s="2">
        <f t="shared" si="0"/>
        <v>27.8</v>
      </c>
      <c r="F17" s="2">
        <v>2728</v>
      </c>
      <c r="G17" s="2">
        <f t="shared" si="1"/>
        <v>2728</v>
      </c>
    </row>
    <row r="18" spans="1:7" x14ac:dyDescent="0.25">
      <c r="A18" s="164"/>
      <c r="B18" s="165">
        <v>3</v>
      </c>
      <c r="C18" s="4">
        <v>1.5</v>
      </c>
      <c r="D18" s="2">
        <v>12.5</v>
      </c>
      <c r="E18" s="2">
        <f t="shared" si="0"/>
        <v>12.5</v>
      </c>
      <c r="F18" s="2">
        <v>238</v>
      </c>
      <c r="G18" s="2">
        <f t="shared" si="1"/>
        <v>238</v>
      </c>
    </row>
    <row r="19" spans="1:7" x14ac:dyDescent="0.25">
      <c r="A19" s="164"/>
      <c r="B19" s="166"/>
      <c r="C19" s="4">
        <v>2.5</v>
      </c>
      <c r="D19" s="2">
        <v>13.3</v>
      </c>
      <c r="E19" s="2">
        <f t="shared" si="0"/>
        <v>13.3</v>
      </c>
      <c r="F19" s="2">
        <v>290</v>
      </c>
      <c r="G19" s="2">
        <f t="shared" si="1"/>
        <v>290</v>
      </c>
    </row>
    <row r="20" spans="1:7" x14ac:dyDescent="0.25">
      <c r="A20" s="164"/>
      <c r="B20" s="166"/>
      <c r="C20" s="4">
        <v>4</v>
      </c>
      <c r="D20" s="2">
        <v>15.2</v>
      </c>
      <c r="E20" s="2">
        <f t="shared" si="0"/>
        <v>15.2</v>
      </c>
      <c r="F20" s="2">
        <v>395</v>
      </c>
      <c r="G20" s="2">
        <f t="shared" si="1"/>
        <v>395</v>
      </c>
    </row>
    <row r="21" spans="1:7" x14ac:dyDescent="0.25">
      <c r="A21" s="164"/>
      <c r="B21" s="166"/>
      <c r="C21" s="4">
        <v>6</v>
      </c>
      <c r="D21" s="2">
        <v>16.3</v>
      </c>
      <c r="E21" s="2">
        <f t="shared" si="0"/>
        <v>16.3</v>
      </c>
      <c r="F21" s="2">
        <v>484</v>
      </c>
      <c r="G21" s="2">
        <f t="shared" si="1"/>
        <v>484</v>
      </c>
    </row>
    <row r="22" spans="1:7" x14ac:dyDescent="0.25">
      <c r="A22" s="164"/>
      <c r="B22" s="166"/>
      <c r="C22" s="4">
        <v>10</v>
      </c>
      <c r="D22" s="2">
        <v>18.399999999999999</v>
      </c>
      <c r="E22" s="2">
        <f t="shared" si="0"/>
        <v>18.399999999999999</v>
      </c>
      <c r="F22" s="2">
        <v>670</v>
      </c>
      <c r="G22" s="2">
        <f t="shared" si="1"/>
        <v>670</v>
      </c>
    </row>
    <row r="23" spans="1:7" x14ac:dyDescent="0.25">
      <c r="A23" s="164"/>
      <c r="B23" s="166"/>
      <c r="C23" s="4">
        <v>16</v>
      </c>
      <c r="D23" s="2">
        <v>20.5</v>
      </c>
      <c r="E23" s="2">
        <f t="shared" si="0"/>
        <v>20.5</v>
      </c>
      <c r="F23" s="2">
        <v>907</v>
      </c>
      <c r="G23" s="2">
        <f t="shared" si="1"/>
        <v>907</v>
      </c>
    </row>
    <row r="24" spans="1:7" x14ac:dyDescent="0.25">
      <c r="A24" s="164"/>
      <c r="B24" s="166"/>
      <c r="C24" s="4">
        <v>25</v>
      </c>
      <c r="D24" s="2">
        <v>25.7</v>
      </c>
      <c r="E24" s="2">
        <f t="shared" si="0"/>
        <v>25.7</v>
      </c>
      <c r="F24" s="2">
        <v>1402</v>
      </c>
      <c r="G24" s="2">
        <f t="shared" si="1"/>
        <v>1402</v>
      </c>
    </row>
    <row r="25" spans="1:7" x14ac:dyDescent="0.25">
      <c r="A25" s="164"/>
      <c r="B25" s="166"/>
      <c r="C25" s="4">
        <v>35</v>
      </c>
      <c r="D25" s="2">
        <v>28.1</v>
      </c>
      <c r="E25" s="2">
        <f t="shared" si="0"/>
        <v>28.1</v>
      </c>
      <c r="F25" s="2">
        <v>1789</v>
      </c>
      <c r="G25" s="2">
        <f t="shared" si="1"/>
        <v>1789</v>
      </c>
    </row>
    <row r="26" spans="1:7" x14ac:dyDescent="0.25">
      <c r="A26" s="164"/>
      <c r="B26" s="166"/>
      <c r="C26" s="4">
        <v>50</v>
      </c>
      <c r="D26" s="2">
        <v>26.6</v>
      </c>
      <c r="E26" s="2">
        <f t="shared" si="0"/>
        <v>26.6</v>
      </c>
      <c r="F26" s="2">
        <v>1943</v>
      </c>
      <c r="G26" s="2">
        <f t="shared" si="1"/>
        <v>1943</v>
      </c>
    </row>
    <row r="27" spans="1:7" x14ac:dyDescent="0.25">
      <c r="A27" s="168"/>
      <c r="B27" s="166"/>
      <c r="C27" s="4">
        <v>70</v>
      </c>
      <c r="D27" s="2">
        <v>29.1</v>
      </c>
      <c r="E27" s="2">
        <f t="shared" si="0"/>
        <v>29.1</v>
      </c>
      <c r="F27" s="2">
        <v>2563</v>
      </c>
      <c r="G27" s="2">
        <f t="shared" si="1"/>
        <v>2563</v>
      </c>
    </row>
    <row r="28" spans="1:7" x14ac:dyDescent="0.25">
      <c r="A28" s="168"/>
      <c r="B28" s="166"/>
      <c r="C28" s="4">
        <v>95</v>
      </c>
      <c r="D28" s="2">
        <v>32.200000000000003</v>
      </c>
      <c r="E28" s="2">
        <f t="shared" si="0"/>
        <v>32.200000000000003</v>
      </c>
      <c r="F28" s="2">
        <v>3349</v>
      </c>
      <c r="G28" s="2">
        <f t="shared" si="1"/>
        <v>3349</v>
      </c>
    </row>
    <row r="29" spans="1:7" x14ac:dyDescent="0.25">
      <c r="A29" s="168"/>
      <c r="B29" s="166"/>
      <c r="C29" s="4">
        <v>120</v>
      </c>
      <c r="D29" s="2">
        <v>35</v>
      </c>
      <c r="E29" s="2">
        <f t="shared" si="0"/>
        <v>35</v>
      </c>
      <c r="F29" s="2">
        <v>4139</v>
      </c>
      <c r="G29" s="2">
        <f t="shared" si="1"/>
        <v>4139</v>
      </c>
    </row>
    <row r="30" spans="1:7" x14ac:dyDescent="0.25">
      <c r="A30" s="168"/>
      <c r="B30" s="166"/>
      <c r="C30" s="4">
        <v>150</v>
      </c>
      <c r="D30" s="2">
        <v>38</v>
      </c>
      <c r="E30" s="2">
        <f t="shared" si="0"/>
        <v>38</v>
      </c>
      <c r="F30" s="2">
        <v>5076</v>
      </c>
      <c r="G30" s="2">
        <f t="shared" si="1"/>
        <v>5076</v>
      </c>
    </row>
    <row r="31" spans="1:7" x14ac:dyDescent="0.25">
      <c r="A31" s="168"/>
      <c r="B31" s="166"/>
      <c r="C31" s="4">
        <v>185</v>
      </c>
      <c r="D31" s="2">
        <v>41</v>
      </c>
      <c r="E31" s="2">
        <f t="shared" si="0"/>
        <v>41</v>
      </c>
      <c r="F31" s="2">
        <v>6151</v>
      </c>
      <c r="G31" s="2">
        <f t="shared" si="1"/>
        <v>6151</v>
      </c>
    </row>
    <row r="32" spans="1:7" x14ac:dyDescent="0.25">
      <c r="A32" s="168"/>
      <c r="B32" s="166"/>
      <c r="C32" s="4">
        <v>240</v>
      </c>
      <c r="D32" s="2">
        <v>45.9</v>
      </c>
      <c r="E32" s="2">
        <f t="shared" si="0"/>
        <v>45.9</v>
      </c>
      <c r="F32" s="2">
        <v>7898</v>
      </c>
      <c r="G32" s="2">
        <f t="shared" si="1"/>
        <v>7898</v>
      </c>
    </row>
    <row r="33" spans="1:7" x14ac:dyDescent="0.25">
      <c r="A33" s="164"/>
      <c r="B33" s="169">
        <v>4</v>
      </c>
      <c r="C33" s="4">
        <v>1.5</v>
      </c>
      <c r="D33" s="2">
        <v>13.5</v>
      </c>
      <c r="E33" s="2">
        <f t="shared" si="0"/>
        <v>13.5</v>
      </c>
      <c r="F33" s="2">
        <v>283</v>
      </c>
      <c r="G33" s="2">
        <f t="shared" si="1"/>
        <v>283</v>
      </c>
    </row>
    <row r="34" spans="1:7" x14ac:dyDescent="0.25">
      <c r="A34" s="164"/>
      <c r="B34" s="169"/>
      <c r="C34" s="4">
        <v>2.5</v>
      </c>
      <c r="D34" s="2">
        <v>14.5</v>
      </c>
      <c r="E34" s="2">
        <f t="shared" si="0"/>
        <v>14.5</v>
      </c>
      <c r="F34" s="2">
        <v>348</v>
      </c>
      <c r="G34" s="2">
        <f t="shared" si="1"/>
        <v>348</v>
      </c>
    </row>
    <row r="35" spans="1:7" x14ac:dyDescent="0.25">
      <c r="A35" s="164"/>
      <c r="B35" s="169"/>
      <c r="C35" s="4">
        <v>4</v>
      </c>
      <c r="D35" s="2">
        <v>16.600000000000001</v>
      </c>
      <c r="E35" s="2">
        <f t="shared" si="0"/>
        <v>16.600000000000001</v>
      </c>
      <c r="F35" s="2">
        <v>479</v>
      </c>
      <c r="G35" s="2">
        <f t="shared" si="1"/>
        <v>479</v>
      </c>
    </row>
    <row r="36" spans="1:7" x14ac:dyDescent="0.25">
      <c r="A36" s="164"/>
      <c r="B36" s="169"/>
      <c r="C36" s="4">
        <v>6</v>
      </c>
      <c r="D36" s="2">
        <v>17.8</v>
      </c>
      <c r="E36" s="2">
        <f t="shared" si="0"/>
        <v>17.8</v>
      </c>
      <c r="F36" s="2">
        <v>592</v>
      </c>
      <c r="G36" s="2">
        <f t="shared" si="1"/>
        <v>592</v>
      </c>
    </row>
    <row r="37" spans="1:7" x14ac:dyDescent="0.25">
      <c r="A37" s="164"/>
      <c r="B37" s="169"/>
      <c r="C37" s="4">
        <v>10</v>
      </c>
      <c r="D37" s="2">
        <v>20.100000000000001</v>
      </c>
      <c r="E37" s="2">
        <f t="shared" si="0"/>
        <v>20.100000000000001</v>
      </c>
      <c r="F37" s="2">
        <v>826</v>
      </c>
      <c r="G37" s="2">
        <f t="shared" si="1"/>
        <v>826</v>
      </c>
    </row>
    <row r="38" spans="1:7" x14ac:dyDescent="0.25">
      <c r="A38" s="164"/>
      <c r="B38" s="169"/>
      <c r="C38" s="4">
        <v>16</v>
      </c>
      <c r="D38" s="2">
        <v>22.4</v>
      </c>
      <c r="E38" s="2">
        <f t="shared" si="0"/>
        <v>22.4</v>
      </c>
      <c r="F38" s="2">
        <v>1130</v>
      </c>
      <c r="G38" s="2">
        <f t="shared" si="1"/>
        <v>1130</v>
      </c>
    </row>
    <row r="39" spans="1:7" x14ac:dyDescent="0.25">
      <c r="A39" s="164"/>
      <c r="B39" s="169"/>
      <c r="C39" s="4">
        <v>25</v>
      </c>
      <c r="D39" s="2">
        <v>28.2</v>
      </c>
      <c r="E39" s="2">
        <f t="shared" si="0"/>
        <v>28.2</v>
      </c>
      <c r="F39" s="2">
        <v>1751</v>
      </c>
      <c r="G39" s="2">
        <f t="shared" si="1"/>
        <v>1751</v>
      </c>
    </row>
    <row r="40" spans="1:7" x14ac:dyDescent="0.25">
      <c r="A40" s="164"/>
      <c r="B40" s="169"/>
      <c r="C40" s="4">
        <v>35</v>
      </c>
      <c r="D40" s="2">
        <v>31</v>
      </c>
      <c r="E40" s="2">
        <f t="shared" si="0"/>
        <v>31</v>
      </c>
      <c r="F40" s="2">
        <v>2249</v>
      </c>
      <c r="G40" s="2">
        <f t="shared" si="1"/>
        <v>2249</v>
      </c>
    </row>
    <row r="41" spans="1:7" x14ac:dyDescent="0.25">
      <c r="A41" s="164"/>
      <c r="B41" s="169"/>
      <c r="C41" s="4">
        <v>50</v>
      </c>
      <c r="D41" s="2">
        <v>30.3</v>
      </c>
      <c r="E41" s="2">
        <f t="shared" si="0"/>
        <v>30.3</v>
      </c>
      <c r="F41" s="2">
        <v>2530</v>
      </c>
      <c r="G41" s="2">
        <f t="shared" si="1"/>
        <v>2530</v>
      </c>
    </row>
    <row r="42" spans="1:7" x14ac:dyDescent="0.25">
      <c r="A42" s="164"/>
      <c r="B42" s="169"/>
      <c r="C42" s="4">
        <v>70</v>
      </c>
      <c r="D42" s="2">
        <v>33.299999999999997</v>
      </c>
      <c r="E42" s="2">
        <f t="shared" si="0"/>
        <v>33.299999999999997</v>
      </c>
      <c r="F42" s="2">
        <v>3354</v>
      </c>
      <c r="G42" s="2">
        <f t="shared" si="1"/>
        <v>3354</v>
      </c>
    </row>
    <row r="43" spans="1:7" x14ac:dyDescent="0.25">
      <c r="A43" s="164"/>
      <c r="B43" s="169"/>
      <c r="C43" s="4">
        <v>95</v>
      </c>
      <c r="D43" s="2">
        <v>37.4</v>
      </c>
      <c r="E43" s="2">
        <f t="shared" si="0"/>
        <v>37.4</v>
      </c>
      <c r="F43" s="2">
        <v>4442</v>
      </c>
      <c r="G43" s="2">
        <f t="shared" si="1"/>
        <v>4442</v>
      </c>
    </row>
    <row r="44" spans="1:7" x14ac:dyDescent="0.25">
      <c r="A44" s="164"/>
      <c r="B44" s="169"/>
      <c r="C44" s="4">
        <v>120</v>
      </c>
      <c r="D44" s="2">
        <v>40.299999999999997</v>
      </c>
      <c r="E44" s="2">
        <f t="shared" si="0"/>
        <v>40.299999999999997</v>
      </c>
      <c r="F44" s="2">
        <v>5447</v>
      </c>
      <c r="G44" s="2">
        <f t="shared" si="1"/>
        <v>5447</v>
      </c>
    </row>
    <row r="45" spans="1:7" x14ac:dyDescent="0.25">
      <c r="A45" s="164"/>
      <c r="B45" s="169"/>
      <c r="C45" s="4">
        <v>150</v>
      </c>
      <c r="D45" s="2">
        <v>43.6</v>
      </c>
      <c r="E45" s="2">
        <f t="shared" si="0"/>
        <v>43.6</v>
      </c>
      <c r="F45" s="2">
        <v>6682</v>
      </c>
      <c r="G45" s="2">
        <f t="shared" si="1"/>
        <v>6682</v>
      </c>
    </row>
    <row r="46" spans="1:7" x14ac:dyDescent="0.25">
      <c r="A46" s="164"/>
      <c r="B46" s="169"/>
      <c r="C46" s="4">
        <v>185</v>
      </c>
      <c r="D46" s="2">
        <v>47.6</v>
      </c>
      <c r="E46" s="2">
        <f t="shared" si="0"/>
        <v>47.6</v>
      </c>
      <c r="F46" s="2">
        <v>8163</v>
      </c>
      <c r="G46" s="2">
        <f t="shared" si="1"/>
        <v>8163</v>
      </c>
    </row>
    <row r="47" spans="1:7" x14ac:dyDescent="0.25">
      <c r="A47" s="164"/>
      <c r="B47" s="169"/>
      <c r="C47" s="4">
        <v>240</v>
      </c>
      <c r="D47" s="2">
        <v>53</v>
      </c>
      <c r="E47" s="2">
        <f t="shared" si="0"/>
        <v>53</v>
      </c>
      <c r="F47" s="2">
        <v>10433</v>
      </c>
      <c r="G47" s="2">
        <f t="shared" si="1"/>
        <v>10433</v>
      </c>
    </row>
    <row r="48" spans="1:7" x14ac:dyDescent="0.25">
      <c r="A48" s="164"/>
      <c r="B48" s="169">
        <v>5</v>
      </c>
      <c r="C48" s="4">
        <v>1.5</v>
      </c>
      <c r="D48" s="2">
        <v>14.6</v>
      </c>
      <c r="E48" s="2">
        <f t="shared" si="0"/>
        <v>14.6</v>
      </c>
      <c r="F48" s="2">
        <v>336</v>
      </c>
      <c r="G48" s="2">
        <f t="shared" si="1"/>
        <v>336</v>
      </c>
    </row>
    <row r="49" spans="1:7" x14ac:dyDescent="0.25">
      <c r="A49" s="164"/>
      <c r="B49" s="169"/>
      <c r="C49" s="4">
        <v>2.5</v>
      </c>
      <c r="D49" s="2">
        <v>15.7</v>
      </c>
      <c r="E49" s="2">
        <f t="shared" si="0"/>
        <v>15.7</v>
      </c>
      <c r="F49" s="2">
        <v>416</v>
      </c>
      <c r="G49" s="2">
        <f t="shared" si="1"/>
        <v>416</v>
      </c>
    </row>
    <row r="50" spans="1:7" x14ac:dyDescent="0.25">
      <c r="A50" s="164"/>
      <c r="B50" s="169"/>
      <c r="C50" s="4">
        <v>4</v>
      </c>
      <c r="D50" s="2">
        <v>18.5</v>
      </c>
      <c r="E50" s="2">
        <f t="shared" si="0"/>
        <v>18.5</v>
      </c>
      <c r="F50" s="2">
        <v>596</v>
      </c>
      <c r="G50" s="2">
        <f t="shared" si="1"/>
        <v>596</v>
      </c>
    </row>
    <row r="51" spans="1:7" x14ac:dyDescent="0.25">
      <c r="A51" s="164"/>
      <c r="B51" s="169"/>
      <c r="C51" s="4">
        <v>6</v>
      </c>
      <c r="D51" s="2">
        <v>19.899999999999999</v>
      </c>
      <c r="E51" s="2">
        <f t="shared" si="0"/>
        <v>19.899999999999999</v>
      </c>
      <c r="F51" s="2">
        <v>738</v>
      </c>
      <c r="G51" s="2">
        <f t="shared" si="1"/>
        <v>738</v>
      </c>
    </row>
    <row r="52" spans="1:7" x14ac:dyDescent="0.25">
      <c r="A52" s="164"/>
      <c r="B52" s="169"/>
      <c r="C52" s="4">
        <v>10</v>
      </c>
      <c r="D52" s="2">
        <v>22</v>
      </c>
      <c r="E52" s="2">
        <f t="shared" si="0"/>
        <v>22</v>
      </c>
      <c r="F52" s="2">
        <v>1004</v>
      </c>
      <c r="G52" s="2">
        <f t="shared" si="1"/>
        <v>1004</v>
      </c>
    </row>
    <row r="53" spans="1:7" x14ac:dyDescent="0.25">
      <c r="A53" s="164"/>
      <c r="B53" s="169"/>
      <c r="C53" s="4">
        <v>16</v>
      </c>
      <c r="D53" s="2">
        <v>25</v>
      </c>
      <c r="E53" s="2">
        <f t="shared" si="0"/>
        <v>25</v>
      </c>
      <c r="F53" s="2">
        <v>1407</v>
      </c>
      <c r="G53" s="2">
        <f t="shared" si="1"/>
        <v>1407</v>
      </c>
    </row>
    <row r="54" spans="1:7" x14ac:dyDescent="0.25">
      <c r="A54" s="164"/>
      <c r="B54" s="169"/>
      <c r="C54" s="4">
        <v>25</v>
      </c>
      <c r="D54" s="2">
        <v>31</v>
      </c>
      <c r="E54" s="2">
        <f t="shared" si="0"/>
        <v>31</v>
      </c>
      <c r="F54" s="2">
        <v>2146</v>
      </c>
      <c r="G54" s="2">
        <f t="shared" si="1"/>
        <v>2146</v>
      </c>
    </row>
    <row r="55" spans="1:7" x14ac:dyDescent="0.25">
      <c r="A55" s="164"/>
      <c r="B55" s="169"/>
      <c r="C55" s="4">
        <v>35</v>
      </c>
      <c r="D55" s="2">
        <v>34.5</v>
      </c>
      <c r="E55" s="2">
        <f t="shared" si="0"/>
        <v>34.5</v>
      </c>
      <c r="F55" s="2">
        <v>2800</v>
      </c>
      <c r="G55" s="2">
        <f t="shared" si="1"/>
        <v>2800</v>
      </c>
    </row>
    <row r="56" spans="1:7" x14ac:dyDescent="0.25">
      <c r="A56" s="164"/>
      <c r="B56" s="169"/>
      <c r="C56" s="4">
        <v>50</v>
      </c>
      <c r="D56" s="2">
        <v>34.200000000000003</v>
      </c>
      <c r="E56" s="2">
        <f t="shared" si="0"/>
        <v>34.200000000000003</v>
      </c>
      <c r="F56" s="2">
        <v>3138</v>
      </c>
      <c r="G56" s="2">
        <f t="shared" si="1"/>
        <v>3138</v>
      </c>
    </row>
    <row r="57" spans="1:7" x14ac:dyDescent="0.25">
      <c r="A57" s="164"/>
      <c r="B57" s="169"/>
      <c r="C57" s="4">
        <v>70</v>
      </c>
      <c r="D57" s="2">
        <v>37.6</v>
      </c>
      <c r="E57" s="2">
        <f t="shared" si="0"/>
        <v>37.6</v>
      </c>
      <c r="F57" s="2">
        <v>4167</v>
      </c>
      <c r="G57" s="2">
        <f t="shared" si="1"/>
        <v>4167</v>
      </c>
    </row>
    <row r="58" spans="1:7" x14ac:dyDescent="0.25">
      <c r="A58" s="164"/>
      <c r="B58" s="169"/>
      <c r="C58" s="4">
        <v>95</v>
      </c>
      <c r="D58" s="2">
        <v>41.8</v>
      </c>
      <c r="E58" s="2">
        <f t="shared" si="0"/>
        <v>41.8</v>
      </c>
      <c r="F58" s="2">
        <v>5476</v>
      </c>
      <c r="G58" s="2">
        <f t="shared" si="1"/>
        <v>5476</v>
      </c>
    </row>
    <row r="59" spans="1:7" x14ac:dyDescent="0.25">
      <c r="A59" s="164"/>
      <c r="B59" s="169"/>
      <c r="C59" s="4">
        <v>120</v>
      </c>
      <c r="D59" s="2">
        <v>45.3</v>
      </c>
      <c r="E59" s="2">
        <f t="shared" si="0"/>
        <v>45.3</v>
      </c>
      <c r="F59" s="2">
        <v>6775</v>
      </c>
      <c r="G59" s="2">
        <f t="shared" si="1"/>
        <v>6775</v>
      </c>
    </row>
    <row r="60" spans="1:7" x14ac:dyDescent="0.25">
      <c r="A60" s="164"/>
      <c r="B60" s="169"/>
      <c r="C60" s="4">
        <v>150</v>
      </c>
      <c r="D60" s="2">
        <v>49.1</v>
      </c>
      <c r="E60" s="2">
        <f t="shared" si="0"/>
        <v>49.1</v>
      </c>
      <c r="F60" s="2">
        <v>8323</v>
      </c>
      <c r="G60" s="2">
        <f t="shared" si="1"/>
        <v>8323</v>
      </c>
    </row>
    <row r="61" spans="1:7" x14ac:dyDescent="0.25">
      <c r="A61" s="164"/>
      <c r="B61" s="169"/>
      <c r="C61" s="4">
        <v>185</v>
      </c>
      <c r="D61" s="2">
        <v>53.2</v>
      </c>
      <c r="E61" s="2">
        <f t="shared" si="0"/>
        <v>53.2</v>
      </c>
      <c r="F61" s="2">
        <v>10110</v>
      </c>
      <c r="G61" s="2">
        <f t="shared" si="1"/>
        <v>10110</v>
      </c>
    </row>
    <row r="62" spans="1:7" x14ac:dyDescent="0.25">
      <c r="A62" s="164"/>
      <c r="B62" s="169"/>
      <c r="C62" s="4">
        <v>240</v>
      </c>
      <c r="D62" s="2">
        <v>59.7</v>
      </c>
      <c r="E62" s="2">
        <f t="shared" si="0"/>
        <v>59.7</v>
      </c>
      <c r="F62" s="2">
        <v>13001</v>
      </c>
      <c r="G62" s="2">
        <f t="shared" si="1"/>
        <v>13001</v>
      </c>
    </row>
  </sheetData>
  <mergeCells count="16">
    <mergeCell ref="A48:A55"/>
    <mergeCell ref="B48:B62"/>
    <mergeCell ref="A56:A62"/>
    <mergeCell ref="A18:A26"/>
    <mergeCell ref="B18:B32"/>
    <mergeCell ref="A27:A32"/>
    <mergeCell ref="A33:A40"/>
    <mergeCell ref="B33:B47"/>
    <mergeCell ref="A41:A47"/>
    <mergeCell ref="B1:C1"/>
    <mergeCell ref="D1:E1"/>
    <mergeCell ref="F1:G1"/>
    <mergeCell ref="B2:C2"/>
    <mergeCell ref="A3:A11"/>
    <mergeCell ref="B3:B17"/>
    <mergeCell ref="A12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E27" sqref="E27"/>
    </sheetView>
  </sheetViews>
  <sheetFormatPr defaultRowHeight="11.25" x14ac:dyDescent="0.25"/>
  <cols>
    <col min="1" max="1" width="2.5" style="7" customWidth="1"/>
    <col min="2" max="2" width="9.75" style="7" customWidth="1"/>
    <col min="3" max="8" width="10.375" style="7" customWidth="1"/>
    <col min="9" max="9" width="9" style="7"/>
    <col min="10" max="10" width="2.5" style="7" customWidth="1"/>
    <col min="11" max="11" width="9.75" style="7" customWidth="1"/>
    <col min="12" max="17" width="10.375" style="7" customWidth="1"/>
    <col min="18" max="16384" width="9" style="7"/>
  </cols>
  <sheetData>
    <row r="1" spans="1:17" ht="52.5" customHeight="1" thickBot="1" x14ac:dyDescent="0.3">
      <c r="A1" s="170" t="s">
        <v>22</v>
      </c>
      <c r="B1" s="171"/>
      <c r="C1" s="171"/>
      <c r="D1" s="171"/>
      <c r="E1" s="171"/>
      <c r="F1" s="171"/>
      <c r="G1" s="171"/>
      <c r="H1" s="172"/>
      <c r="J1" s="170" t="s">
        <v>28</v>
      </c>
      <c r="K1" s="171"/>
      <c r="L1" s="171"/>
      <c r="M1" s="171"/>
      <c r="N1" s="171"/>
      <c r="O1" s="171"/>
      <c r="P1" s="171"/>
      <c r="Q1" s="172"/>
    </row>
    <row r="2" spans="1:17" ht="12" thickBot="1" x14ac:dyDescent="0.3">
      <c r="A2" s="173" t="s">
        <v>23</v>
      </c>
      <c r="B2" s="174"/>
      <c r="C2" s="174"/>
      <c r="D2" s="174"/>
      <c r="E2" s="174"/>
      <c r="F2" s="174"/>
      <c r="G2" s="174"/>
      <c r="H2" s="175"/>
      <c r="J2" s="173" t="s">
        <v>29</v>
      </c>
      <c r="K2" s="174"/>
      <c r="L2" s="174"/>
      <c r="M2" s="174"/>
      <c r="N2" s="174"/>
      <c r="O2" s="174"/>
      <c r="P2" s="174"/>
      <c r="Q2" s="175"/>
    </row>
    <row r="3" spans="1:17" ht="11.25" customHeight="1" x14ac:dyDescent="0.25">
      <c r="A3" s="120" t="s">
        <v>26</v>
      </c>
      <c r="B3" s="176" t="s">
        <v>5</v>
      </c>
      <c r="C3" s="179" t="s">
        <v>24</v>
      </c>
      <c r="D3" s="179"/>
      <c r="E3" s="180"/>
      <c r="F3" s="180"/>
      <c r="G3" s="180"/>
      <c r="H3" s="181"/>
      <c r="J3" s="120" t="s">
        <v>26</v>
      </c>
      <c r="K3" s="176" t="s">
        <v>5</v>
      </c>
      <c r="L3" s="180" t="s">
        <v>24</v>
      </c>
      <c r="M3" s="180"/>
      <c r="N3" s="180"/>
      <c r="O3" s="180"/>
      <c r="P3" s="180"/>
      <c r="Q3" s="181"/>
    </row>
    <row r="4" spans="1:17" ht="11.25" customHeight="1" x14ac:dyDescent="0.25">
      <c r="A4" s="121"/>
      <c r="B4" s="177"/>
      <c r="C4" s="185" t="s">
        <v>206</v>
      </c>
      <c r="D4" s="184"/>
      <c r="E4" s="182" t="s">
        <v>207</v>
      </c>
      <c r="F4" s="182"/>
      <c r="G4" s="182" t="s">
        <v>208</v>
      </c>
      <c r="H4" s="183"/>
      <c r="J4" s="121"/>
      <c r="K4" s="177"/>
      <c r="L4" s="16" t="s">
        <v>206</v>
      </c>
      <c r="M4" s="45"/>
      <c r="N4" s="182" t="s">
        <v>207</v>
      </c>
      <c r="O4" s="182"/>
      <c r="P4" s="182" t="s">
        <v>208</v>
      </c>
      <c r="Q4" s="183"/>
    </row>
    <row r="5" spans="1:17" x14ac:dyDescent="0.25">
      <c r="A5" s="121"/>
      <c r="B5" s="177"/>
      <c r="C5" s="184" t="s">
        <v>25</v>
      </c>
      <c r="D5" s="184"/>
      <c r="E5" s="182"/>
      <c r="F5" s="182"/>
      <c r="G5" s="182"/>
      <c r="H5" s="183"/>
      <c r="J5" s="121"/>
      <c r="K5" s="177"/>
      <c r="L5" s="182" t="s">
        <v>25</v>
      </c>
      <c r="M5" s="182"/>
      <c r="N5" s="182"/>
      <c r="O5" s="182"/>
      <c r="P5" s="182"/>
      <c r="Q5" s="183"/>
    </row>
    <row r="6" spans="1:17" ht="12" thickBot="1" x14ac:dyDescent="0.3">
      <c r="A6" s="122"/>
      <c r="B6" s="178"/>
      <c r="C6" s="119" t="s">
        <v>209</v>
      </c>
      <c r="D6" s="46" t="s">
        <v>210</v>
      </c>
      <c r="E6" s="17" t="s">
        <v>209</v>
      </c>
      <c r="F6" s="17" t="s">
        <v>210</v>
      </c>
      <c r="G6" s="17" t="s">
        <v>209</v>
      </c>
      <c r="H6" s="46" t="s">
        <v>210</v>
      </c>
      <c r="J6" s="122"/>
      <c r="K6" s="186"/>
      <c r="L6" s="24" t="s">
        <v>209</v>
      </c>
      <c r="M6" s="46" t="s">
        <v>210</v>
      </c>
      <c r="N6" s="24" t="s">
        <v>209</v>
      </c>
      <c r="O6" s="46" t="s">
        <v>210</v>
      </c>
      <c r="P6" s="24" t="s">
        <v>209</v>
      </c>
      <c r="Q6" s="46" t="s">
        <v>210</v>
      </c>
    </row>
    <row r="7" spans="1:17" x14ac:dyDescent="0.25">
      <c r="A7" s="13">
        <v>1</v>
      </c>
      <c r="B7" s="18">
        <v>1.5</v>
      </c>
      <c r="C7" s="14">
        <v>23</v>
      </c>
      <c r="D7" s="14">
        <v>23</v>
      </c>
      <c r="E7" s="14">
        <v>19</v>
      </c>
      <c r="F7" s="14">
        <v>33</v>
      </c>
      <c r="G7" s="14">
        <v>19</v>
      </c>
      <c r="H7" s="15">
        <v>27</v>
      </c>
      <c r="J7" s="25">
        <v>1</v>
      </c>
      <c r="K7" s="26">
        <v>1.5</v>
      </c>
      <c r="L7" s="27" t="s">
        <v>16</v>
      </c>
      <c r="M7" s="27" t="s">
        <v>16</v>
      </c>
      <c r="N7" s="27" t="s">
        <v>16</v>
      </c>
      <c r="O7" s="27" t="s">
        <v>16</v>
      </c>
      <c r="P7" s="27" t="s">
        <v>16</v>
      </c>
      <c r="Q7" s="28" t="s">
        <v>16</v>
      </c>
    </row>
    <row r="8" spans="1:17" x14ac:dyDescent="0.25">
      <c r="A8" s="19">
        <v>2</v>
      </c>
      <c r="B8" s="20">
        <v>2.5</v>
      </c>
      <c r="C8" s="21">
        <v>30</v>
      </c>
      <c r="D8" s="21">
        <v>30</v>
      </c>
      <c r="E8" s="21">
        <v>27</v>
      </c>
      <c r="F8" s="21">
        <v>44</v>
      </c>
      <c r="G8" s="21">
        <v>25</v>
      </c>
      <c r="H8" s="22">
        <v>38</v>
      </c>
      <c r="J8" s="19">
        <v>2</v>
      </c>
      <c r="K8" s="20">
        <v>2.5</v>
      </c>
      <c r="L8" s="21">
        <v>23</v>
      </c>
      <c r="M8" s="21">
        <v>23</v>
      </c>
      <c r="N8" s="21">
        <v>21</v>
      </c>
      <c r="O8" s="21">
        <v>34</v>
      </c>
      <c r="P8" s="21">
        <v>19</v>
      </c>
      <c r="Q8" s="22">
        <v>29</v>
      </c>
    </row>
    <row r="9" spans="1:17" x14ac:dyDescent="0.25">
      <c r="A9" s="9">
        <v>3</v>
      </c>
      <c r="B9" s="16">
        <v>4</v>
      </c>
      <c r="C9" s="5">
        <v>41</v>
      </c>
      <c r="D9" s="47">
        <v>41</v>
      </c>
      <c r="E9" s="5">
        <v>38</v>
      </c>
      <c r="F9" s="5">
        <v>55</v>
      </c>
      <c r="G9" s="5">
        <v>35</v>
      </c>
      <c r="H9" s="8">
        <v>49</v>
      </c>
      <c r="J9" s="9">
        <v>3</v>
      </c>
      <c r="K9" s="16">
        <v>4</v>
      </c>
      <c r="L9" s="23">
        <v>31</v>
      </c>
      <c r="M9" s="23">
        <v>31</v>
      </c>
      <c r="N9" s="5">
        <v>29</v>
      </c>
      <c r="O9" s="5">
        <v>42</v>
      </c>
      <c r="P9" s="5">
        <v>27</v>
      </c>
      <c r="Q9" s="8">
        <v>38</v>
      </c>
    </row>
    <row r="10" spans="1:17" x14ac:dyDescent="0.25">
      <c r="A10" s="19">
        <v>4</v>
      </c>
      <c r="B10" s="20">
        <v>6</v>
      </c>
      <c r="C10" s="21">
        <v>50</v>
      </c>
      <c r="D10" s="21">
        <v>50</v>
      </c>
      <c r="E10" s="21">
        <v>50</v>
      </c>
      <c r="F10" s="21">
        <v>70</v>
      </c>
      <c r="G10" s="21">
        <v>42</v>
      </c>
      <c r="H10" s="22">
        <v>60</v>
      </c>
      <c r="J10" s="19">
        <v>4</v>
      </c>
      <c r="K10" s="20">
        <v>6</v>
      </c>
      <c r="L10" s="21">
        <v>38</v>
      </c>
      <c r="M10" s="21">
        <v>38</v>
      </c>
      <c r="N10" s="21">
        <v>38</v>
      </c>
      <c r="O10" s="21">
        <v>55</v>
      </c>
      <c r="P10" s="21">
        <v>32</v>
      </c>
      <c r="Q10" s="22">
        <v>46</v>
      </c>
    </row>
    <row r="11" spans="1:17" x14ac:dyDescent="0.25">
      <c r="A11" s="9">
        <v>5</v>
      </c>
      <c r="B11" s="16">
        <v>10</v>
      </c>
      <c r="C11" s="5">
        <v>80</v>
      </c>
      <c r="D11" s="47">
        <v>80</v>
      </c>
      <c r="E11" s="5">
        <v>70</v>
      </c>
      <c r="F11" s="5">
        <v>105</v>
      </c>
      <c r="G11" s="5">
        <v>55</v>
      </c>
      <c r="H11" s="8">
        <v>90</v>
      </c>
      <c r="J11" s="9">
        <v>5</v>
      </c>
      <c r="K11" s="16">
        <v>10</v>
      </c>
      <c r="L11" s="23">
        <v>60</v>
      </c>
      <c r="M11" s="23">
        <v>60</v>
      </c>
      <c r="N11" s="5">
        <v>55</v>
      </c>
      <c r="O11" s="5">
        <v>80</v>
      </c>
      <c r="P11" s="5">
        <v>42</v>
      </c>
      <c r="Q11" s="8">
        <v>70</v>
      </c>
    </row>
    <row r="12" spans="1:17" x14ac:dyDescent="0.25">
      <c r="A12" s="19">
        <v>6</v>
      </c>
      <c r="B12" s="20">
        <v>16</v>
      </c>
      <c r="C12" s="21">
        <v>100</v>
      </c>
      <c r="D12" s="21">
        <v>100</v>
      </c>
      <c r="E12" s="21">
        <v>99</v>
      </c>
      <c r="F12" s="21">
        <v>135</v>
      </c>
      <c r="G12" s="21">
        <v>75</v>
      </c>
      <c r="H12" s="22">
        <v>115</v>
      </c>
      <c r="J12" s="19">
        <v>6</v>
      </c>
      <c r="K12" s="20">
        <v>16</v>
      </c>
      <c r="L12" s="21">
        <v>75</v>
      </c>
      <c r="M12" s="21">
        <v>75</v>
      </c>
      <c r="N12" s="21">
        <v>70</v>
      </c>
      <c r="O12" s="21">
        <v>105</v>
      </c>
      <c r="P12" s="21">
        <v>60</v>
      </c>
      <c r="Q12" s="22">
        <v>90</v>
      </c>
    </row>
    <row r="13" spans="1:17" x14ac:dyDescent="0.25">
      <c r="A13" s="9">
        <v>7</v>
      </c>
      <c r="B13" s="16">
        <v>25</v>
      </c>
      <c r="C13" s="5">
        <v>140</v>
      </c>
      <c r="D13" s="47">
        <v>140</v>
      </c>
      <c r="E13" s="5">
        <v>115</v>
      </c>
      <c r="F13" s="5">
        <v>175</v>
      </c>
      <c r="G13" s="5">
        <v>95</v>
      </c>
      <c r="H13" s="8">
        <v>150</v>
      </c>
      <c r="J13" s="9">
        <v>7</v>
      </c>
      <c r="K13" s="16">
        <v>25</v>
      </c>
      <c r="L13" s="23">
        <v>105</v>
      </c>
      <c r="M13" s="23">
        <v>105</v>
      </c>
      <c r="N13" s="5">
        <v>90</v>
      </c>
      <c r="O13" s="5">
        <v>135</v>
      </c>
      <c r="P13" s="5">
        <v>75</v>
      </c>
      <c r="Q13" s="8">
        <v>115</v>
      </c>
    </row>
    <row r="14" spans="1:17" x14ac:dyDescent="0.25">
      <c r="A14" s="19">
        <v>8</v>
      </c>
      <c r="B14" s="20">
        <v>35</v>
      </c>
      <c r="C14" s="21">
        <v>170</v>
      </c>
      <c r="D14" s="21">
        <v>170</v>
      </c>
      <c r="E14" s="21">
        <v>140</v>
      </c>
      <c r="F14" s="21">
        <v>210</v>
      </c>
      <c r="G14" s="21">
        <v>120</v>
      </c>
      <c r="H14" s="22">
        <v>180</v>
      </c>
      <c r="J14" s="19">
        <v>8</v>
      </c>
      <c r="K14" s="20">
        <v>35</v>
      </c>
      <c r="L14" s="21">
        <v>130</v>
      </c>
      <c r="M14" s="21">
        <v>130</v>
      </c>
      <c r="N14" s="21">
        <v>105</v>
      </c>
      <c r="O14" s="21">
        <v>160</v>
      </c>
      <c r="P14" s="21">
        <v>90</v>
      </c>
      <c r="Q14" s="22">
        <v>140</v>
      </c>
    </row>
    <row r="15" spans="1:17" x14ac:dyDescent="0.25">
      <c r="A15" s="9">
        <v>9</v>
      </c>
      <c r="B15" s="16">
        <v>50</v>
      </c>
      <c r="C15" s="5">
        <v>215</v>
      </c>
      <c r="D15" s="47">
        <v>215</v>
      </c>
      <c r="E15" s="5">
        <v>175</v>
      </c>
      <c r="F15" s="5">
        <v>265</v>
      </c>
      <c r="G15" s="5">
        <v>145</v>
      </c>
      <c r="H15" s="8">
        <v>225</v>
      </c>
      <c r="J15" s="9">
        <v>9</v>
      </c>
      <c r="K15" s="16">
        <v>50</v>
      </c>
      <c r="L15" s="23">
        <v>165</v>
      </c>
      <c r="M15" s="23">
        <v>165</v>
      </c>
      <c r="N15" s="5">
        <v>135</v>
      </c>
      <c r="O15" s="5">
        <v>205</v>
      </c>
      <c r="P15" s="5">
        <v>110</v>
      </c>
      <c r="Q15" s="8">
        <v>175</v>
      </c>
    </row>
    <row r="16" spans="1:17" x14ac:dyDescent="0.25">
      <c r="A16" s="19">
        <v>10</v>
      </c>
      <c r="B16" s="20">
        <v>70</v>
      </c>
      <c r="C16" s="21">
        <v>270</v>
      </c>
      <c r="D16" s="21">
        <v>270</v>
      </c>
      <c r="E16" s="21">
        <v>215</v>
      </c>
      <c r="F16" s="21">
        <v>320</v>
      </c>
      <c r="G16" s="21">
        <v>180</v>
      </c>
      <c r="H16" s="22">
        <v>275</v>
      </c>
      <c r="J16" s="19">
        <v>10</v>
      </c>
      <c r="K16" s="20">
        <v>70</v>
      </c>
      <c r="L16" s="21">
        <v>210</v>
      </c>
      <c r="M16" s="21">
        <v>210</v>
      </c>
      <c r="N16" s="21">
        <v>165</v>
      </c>
      <c r="O16" s="21">
        <v>245</v>
      </c>
      <c r="P16" s="21">
        <v>140</v>
      </c>
      <c r="Q16" s="22">
        <v>210</v>
      </c>
    </row>
    <row r="17" spans="1:17" x14ac:dyDescent="0.25">
      <c r="A17" s="9">
        <v>11</v>
      </c>
      <c r="B17" s="16">
        <v>95</v>
      </c>
      <c r="C17" s="5">
        <v>325</v>
      </c>
      <c r="D17" s="47">
        <v>325</v>
      </c>
      <c r="E17" s="5">
        <v>260</v>
      </c>
      <c r="F17" s="5">
        <v>385</v>
      </c>
      <c r="G17" s="5">
        <v>220</v>
      </c>
      <c r="H17" s="8">
        <v>330</v>
      </c>
      <c r="J17" s="9">
        <v>11</v>
      </c>
      <c r="K17" s="16">
        <v>95</v>
      </c>
      <c r="L17" s="23">
        <v>250</v>
      </c>
      <c r="M17" s="23">
        <v>250</v>
      </c>
      <c r="N17" s="5">
        <v>200</v>
      </c>
      <c r="O17" s="5">
        <v>295</v>
      </c>
      <c r="P17" s="5">
        <v>170</v>
      </c>
      <c r="Q17" s="8">
        <v>255</v>
      </c>
    </row>
    <row r="18" spans="1:17" x14ac:dyDescent="0.25">
      <c r="A18" s="19">
        <v>12</v>
      </c>
      <c r="B18" s="20">
        <v>120</v>
      </c>
      <c r="C18" s="21">
        <v>385</v>
      </c>
      <c r="D18" s="21">
        <v>385</v>
      </c>
      <c r="E18" s="21">
        <v>300</v>
      </c>
      <c r="F18" s="21">
        <v>445</v>
      </c>
      <c r="G18" s="21">
        <v>260</v>
      </c>
      <c r="H18" s="22">
        <v>385</v>
      </c>
      <c r="J18" s="19">
        <v>12</v>
      </c>
      <c r="K18" s="20">
        <v>120</v>
      </c>
      <c r="L18" s="21">
        <v>295</v>
      </c>
      <c r="M18" s="21">
        <v>295</v>
      </c>
      <c r="N18" s="21">
        <v>230</v>
      </c>
      <c r="O18" s="21">
        <v>340</v>
      </c>
      <c r="P18" s="21">
        <v>200</v>
      </c>
      <c r="Q18" s="22">
        <v>295</v>
      </c>
    </row>
    <row r="19" spans="1:17" x14ac:dyDescent="0.25">
      <c r="A19" s="9">
        <v>13</v>
      </c>
      <c r="B19" s="16">
        <v>150</v>
      </c>
      <c r="C19" s="5">
        <v>440</v>
      </c>
      <c r="D19" s="47">
        <v>440</v>
      </c>
      <c r="E19" s="5">
        <v>350</v>
      </c>
      <c r="F19" s="5">
        <v>505</v>
      </c>
      <c r="G19" s="5">
        <v>305</v>
      </c>
      <c r="H19" s="8">
        <v>435</v>
      </c>
      <c r="J19" s="9">
        <v>13</v>
      </c>
      <c r="K19" s="16">
        <v>150</v>
      </c>
      <c r="L19" s="23">
        <v>340</v>
      </c>
      <c r="M19" s="23">
        <v>340</v>
      </c>
      <c r="N19" s="5">
        <v>270</v>
      </c>
      <c r="O19" s="5">
        <v>390</v>
      </c>
      <c r="P19" s="5">
        <v>235</v>
      </c>
      <c r="Q19" s="8">
        <v>335</v>
      </c>
    </row>
    <row r="20" spans="1:17" x14ac:dyDescent="0.25">
      <c r="A20" s="19">
        <v>14</v>
      </c>
      <c r="B20" s="20">
        <v>185</v>
      </c>
      <c r="C20" s="21">
        <v>510</v>
      </c>
      <c r="D20" s="21">
        <v>510</v>
      </c>
      <c r="E20" s="21">
        <v>405</v>
      </c>
      <c r="F20" s="21">
        <v>570</v>
      </c>
      <c r="G20" s="21">
        <v>350</v>
      </c>
      <c r="H20" s="22">
        <v>500</v>
      </c>
      <c r="J20" s="19">
        <v>14</v>
      </c>
      <c r="K20" s="20">
        <v>185</v>
      </c>
      <c r="L20" s="21">
        <v>390</v>
      </c>
      <c r="M20" s="21">
        <v>390</v>
      </c>
      <c r="N20" s="21">
        <v>310</v>
      </c>
      <c r="O20" s="21">
        <v>440</v>
      </c>
      <c r="P20" s="21">
        <v>270</v>
      </c>
      <c r="Q20" s="22">
        <v>385</v>
      </c>
    </row>
    <row r="21" spans="1:17" ht="12" thickBot="1" x14ac:dyDescent="0.3">
      <c r="A21" s="10">
        <v>15</v>
      </c>
      <c r="B21" s="17">
        <v>240</v>
      </c>
      <c r="C21" s="11">
        <v>605</v>
      </c>
      <c r="D21" s="11">
        <v>605</v>
      </c>
      <c r="E21" s="11" t="s">
        <v>16</v>
      </c>
      <c r="F21" s="11" t="s">
        <v>16</v>
      </c>
      <c r="G21" s="11" t="s">
        <v>16</v>
      </c>
      <c r="H21" s="12" t="s">
        <v>16</v>
      </c>
      <c r="J21" s="10">
        <v>15</v>
      </c>
      <c r="K21" s="17">
        <v>240</v>
      </c>
      <c r="L21" s="29">
        <v>465</v>
      </c>
      <c r="M21" s="29">
        <v>465</v>
      </c>
      <c r="N21" s="11" t="s">
        <v>16</v>
      </c>
      <c r="O21" s="11" t="s">
        <v>16</v>
      </c>
      <c r="P21" s="11" t="s">
        <v>16</v>
      </c>
      <c r="Q21" s="12" t="s">
        <v>16</v>
      </c>
    </row>
    <row r="31" spans="1:17" x14ac:dyDescent="0.25">
      <c r="L31" s="7" t="s">
        <v>27</v>
      </c>
    </row>
  </sheetData>
  <mergeCells count="15">
    <mergeCell ref="L5:Q5"/>
    <mergeCell ref="K3:K6"/>
    <mergeCell ref="J1:Q1"/>
    <mergeCell ref="J2:Q2"/>
    <mergeCell ref="L3:Q3"/>
    <mergeCell ref="N4:O4"/>
    <mergeCell ref="P4:Q4"/>
    <mergeCell ref="A1:H1"/>
    <mergeCell ref="A2:H2"/>
    <mergeCell ref="B3:B6"/>
    <mergeCell ref="C3:H3"/>
    <mergeCell ref="E4:F4"/>
    <mergeCell ref="G4:H4"/>
    <mergeCell ref="C5:H5"/>
    <mergeCell ref="C4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workbookViewId="0">
      <pane ySplit="23" topLeftCell="A24" activePane="bottomLeft" state="frozen"/>
      <selection pane="bottomLeft" activeCell="L5" sqref="L5:L6"/>
    </sheetView>
  </sheetViews>
  <sheetFormatPr defaultRowHeight="11.25" x14ac:dyDescent="0.25"/>
  <cols>
    <col min="1" max="1" width="14.375" style="7" customWidth="1"/>
    <col min="2" max="2" width="3.125" style="7" bestFit="1" customWidth="1"/>
    <col min="3" max="3" width="3.5" style="7" bestFit="1" customWidth="1"/>
    <col min="4" max="10" width="3.125" style="7" bestFit="1" customWidth="1"/>
    <col min="11" max="11" width="9" style="7"/>
    <col min="12" max="12" width="14.375" style="7" customWidth="1"/>
    <col min="13" max="13" width="3.125" style="7" bestFit="1" customWidth="1"/>
    <col min="14" max="14" width="3.5" style="7" bestFit="1" customWidth="1"/>
    <col min="15" max="21" width="3.125" style="7" bestFit="1" customWidth="1"/>
    <col min="22" max="22" width="9" style="7"/>
    <col min="23" max="23" width="14.375" style="7" customWidth="1"/>
    <col min="24" max="32" width="3.125" style="7" bestFit="1" customWidth="1"/>
    <col min="33" max="16384" width="9" style="7"/>
  </cols>
  <sheetData>
    <row r="1" spans="1:33" ht="13.5" customHeight="1" x14ac:dyDescent="0.25">
      <c r="A1" s="192" t="s">
        <v>30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4"/>
      <c r="AG1" s="38"/>
    </row>
    <row r="2" spans="1:33" ht="16.5" customHeight="1" thickBot="1" x14ac:dyDescent="0.3">
      <c r="A2" s="195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7"/>
      <c r="AG2" s="39"/>
    </row>
    <row r="3" spans="1:33" ht="12" thickBot="1" x14ac:dyDescent="0.3">
      <c r="A3" s="40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9"/>
    </row>
    <row r="4" spans="1:33" x14ac:dyDescent="0.25">
      <c r="A4" s="187" t="s">
        <v>33</v>
      </c>
      <c r="B4" s="188"/>
      <c r="C4" s="188"/>
      <c r="D4" s="188"/>
      <c r="E4" s="188"/>
      <c r="F4" s="188"/>
      <c r="G4" s="188"/>
      <c r="H4" s="188"/>
      <c r="I4" s="188"/>
      <c r="J4" s="189"/>
      <c r="K4" s="41"/>
      <c r="L4" s="187" t="s">
        <v>34</v>
      </c>
      <c r="M4" s="188"/>
      <c r="N4" s="188"/>
      <c r="O4" s="188"/>
      <c r="P4" s="188"/>
      <c r="Q4" s="188"/>
      <c r="R4" s="188"/>
      <c r="S4" s="188"/>
      <c r="T4" s="188"/>
      <c r="U4" s="189"/>
      <c r="V4" s="41"/>
      <c r="W4" s="187" t="s">
        <v>35</v>
      </c>
      <c r="X4" s="188"/>
      <c r="Y4" s="188"/>
      <c r="Z4" s="188"/>
      <c r="AA4" s="188"/>
      <c r="AB4" s="188"/>
      <c r="AC4" s="188"/>
      <c r="AD4" s="188"/>
      <c r="AE4" s="188"/>
      <c r="AF4" s="189"/>
      <c r="AG4" s="39"/>
    </row>
    <row r="5" spans="1:33" x14ac:dyDescent="0.25">
      <c r="A5" s="190" t="s">
        <v>31</v>
      </c>
      <c r="B5" s="164" t="s">
        <v>32</v>
      </c>
      <c r="C5" s="164"/>
      <c r="D5" s="164"/>
      <c r="E5" s="164"/>
      <c r="F5" s="164"/>
      <c r="G5" s="164"/>
      <c r="H5" s="164"/>
      <c r="I5" s="164"/>
      <c r="J5" s="191"/>
      <c r="K5" s="41"/>
      <c r="L5" s="190" t="s">
        <v>31</v>
      </c>
      <c r="M5" s="164" t="s">
        <v>32</v>
      </c>
      <c r="N5" s="164"/>
      <c r="O5" s="164"/>
      <c r="P5" s="164"/>
      <c r="Q5" s="164"/>
      <c r="R5" s="164"/>
      <c r="S5" s="164"/>
      <c r="T5" s="164"/>
      <c r="U5" s="191"/>
      <c r="V5" s="41"/>
      <c r="W5" s="190" t="s">
        <v>31</v>
      </c>
      <c r="X5" s="164" t="s">
        <v>32</v>
      </c>
      <c r="Y5" s="164"/>
      <c r="Z5" s="164"/>
      <c r="AA5" s="164"/>
      <c r="AB5" s="164"/>
      <c r="AC5" s="164"/>
      <c r="AD5" s="164"/>
      <c r="AE5" s="164"/>
      <c r="AF5" s="191"/>
      <c r="AG5" s="39"/>
    </row>
    <row r="6" spans="1:33" x14ac:dyDescent="0.25">
      <c r="A6" s="190"/>
      <c r="B6" s="31">
        <v>1.5</v>
      </c>
      <c r="C6" s="31">
        <v>2.5</v>
      </c>
      <c r="D6" s="31">
        <v>4</v>
      </c>
      <c r="E6" s="31">
        <v>6</v>
      </c>
      <c r="F6" s="31">
        <v>10</v>
      </c>
      <c r="G6" s="31">
        <v>16</v>
      </c>
      <c r="H6" s="31">
        <v>25</v>
      </c>
      <c r="I6" s="31">
        <v>35</v>
      </c>
      <c r="J6" s="32">
        <v>50</v>
      </c>
      <c r="K6" s="41"/>
      <c r="L6" s="190"/>
      <c r="M6" s="31">
        <v>1.5</v>
      </c>
      <c r="N6" s="31">
        <v>2.5</v>
      </c>
      <c r="O6" s="31">
        <v>4</v>
      </c>
      <c r="P6" s="31">
        <v>6</v>
      </c>
      <c r="Q6" s="31">
        <v>10</v>
      </c>
      <c r="R6" s="31">
        <v>16</v>
      </c>
      <c r="S6" s="31">
        <v>25</v>
      </c>
      <c r="T6" s="31">
        <v>35</v>
      </c>
      <c r="U6" s="32">
        <v>50</v>
      </c>
      <c r="V6" s="41"/>
      <c r="W6" s="190"/>
      <c r="X6" s="31">
        <v>1.5</v>
      </c>
      <c r="Y6" s="31">
        <v>2.5</v>
      </c>
      <c r="Z6" s="31">
        <v>4</v>
      </c>
      <c r="AA6" s="31">
        <v>6</v>
      </c>
      <c r="AB6" s="31">
        <v>10</v>
      </c>
      <c r="AC6" s="31">
        <v>16</v>
      </c>
      <c r="AD6" s="31">
        <v>25</v>
      </c>
      <c r="AE6" s="31">
        <v>35</v>
      </c>
      <c r="AF6" s="32">
        <v>50</v>
      </c>
      <c r="AG6" s="39"/>
    </row>
    <row r="7" spans="1:33" x14ac:dyDescent="0.25">
      <c r="A7" s="30">
        <v>1</v>
      </c>
      <c r="B7" s="6" t="s">
        <v>16</v>
      </c>
      <c r="C7" s="6" t="s">
        <v>16</v>
      </c>
      <c r="D7" s="6" t="s">
        <v>16</v>
      </c>
      <c r="E7" s="6" t="s">
        <v>16</v>
      </c>
      <c r="F7" s="6" t="s">
        <v>16</v>
      </c>
      <c r="G7" s="6" t="s">
        <v>16</v>
      </c>
      <c r="H7" s="6" t="s">
        <v>16</v>
      </c>
      <c r="I7" s="6" t="s">
        <v>16</v>
      </c>
      <c r="J7" s="8" t="s">
        <v>16</v>
      </c>
      <c r="K7" s="41"/>
      <c r="L7" s="30">
        <v>1</v>
      </c>
      <c r="M7" s="6" t="s">
        <v>16</v>
      </c>
      <c r="N7" s="6" t="s">
        <v>16</v>
      </c>
      <c r="O7" s="6" t="s">
        <v>16</v>
      </c>
      <c r="P7" s="6" t="s">
        <v>16</v>
      </c>
      <c r="Q7" s="6" t="s">
        <v>16</v>
      </c>
      <c r="R7" s="6" t="s">
        <v>16</v>
      </c>
      <c r="S7" s="6" t="s">
        <v>16</v>
      </c>
      <c r="T7" s="6" t="s">
        <v>16</v>
      </c>
      <c r="U7" s="8" t="s">
        <v>16</v>
      </c>
      <c r="V7" s="41"/>
      <c r="W7" s="30">
        <v>1</v>
      </c>
      <c r="X7" s="5">
        <v>429</v>
      </c>
      <c r="Y7" s="5">
        <v>714</v>
      </c>
      <c r="Z7" s="5" t="s">
        <v>16</v>
      </c>
      <c r="AA7" s="5" t="s">
        <v>16</v>
      </c>
      <c r="AB7" s="5" t="s">
        <v>16</v>
      </c>
      <c r="AC7" s="5" t="s">
        <v>16</v>
      </c>
      <c r="AD7" s="5" t="s">
        <v>16</v>
      </c>
      <c r="AE7" s="5" t="s">
        <v>16</v>
      </c>
      <c r="AF7" s="8" t="s">
        <v>16</v>
      </c>
      <c r="AG7" s="39"/>
    </row>
    <row r="8" spans="1:33" x14ac:dyDescent="0.25">
      <c r="A8" s="33">
        <v>2</v>
      </c>
      <c r="B8" s="21" t="s">
        <v>16</v>
      </c>
      <c r="C8" s="21" t="s">
        <v>16</v>
      </c>
      <c r="D8" s="21" t="s">
        <v>16</v>
      </c>
      <c r="E8" s="21" t="s">
        <v>16</v>
      </c>
      <c r="F8" s="21" t="s">
        <v>16</v>
      </c>
      <c r="G8" s="21" t="s">
        <v>16</v>
      </c>
      <c r="H8" s="21" t="s">
        <v>16</v>
      </c>
      <c r="I8" s="21" t="s">
        <v>16</v>
      </c>
      <c r="J8" s="22" t="s">
        <v>16</v>
      </c>
      <c r="K8" s="41"/>
      <c r="L8" s="33">
        <v>2</v>
      </c>
      <c r="M8" s="21" t="s">
        <v>16</v>
      </c>
      <c r="N8" s="21" t="s">
        <v>16</v>
      </c>
      <c r="O8" s="21" t="s">
        <v>16</v>
      </c>
      <c r="P8" s="21" t="s">
        <v>16</v>
      </c>
      <c r="Q8" s="21" t="s">
        <v>16</v>
      </c>
      <c r="R8" s="21" t="s">
        <v>16</v>
      </c>
      <c r="S8" s="21" t="s">
        <v>16</v>
      </c>
      <c r="T8" s="21" t="s">
        <v>16</v>
      </c>
      <c r="U8" s="22" t="s">
        <v>16</v>
      </c>
      <c r="V8" s="41"/>
      <c r="W8" s="33">
        <v>2</v>
      </c>
      <c r="X8" s="21">
        <v>214</v>
      </c>
      <c r="Y8" s="21">
        <v>357</v>
      </c>
      <c r="Z8" s="21">
        <v>571</v>
      </c>
      <c r="AA8" s="21">
        <v>857</v>
      </c>
      <c r="AB8" s="21" t="s">
        <v>16</v>
      </c>
      <c r="AC8" s="21" t="s">
        <v>16</v>
      </c>
      <c r="AD8" s="21" t="s">
        <v>16</v>
      </c>
      <c r="AE8" s="21" t="s">
        <v>16</v>
      </c>
      <c r="AF8" s="22" t="s">
        <v>16</v>
      </c>
      <c r="AG8" s="39"/>
    </row>
    <row r="9" spans="1:33" x14ac:dyDescent="0.25">
      <c r="A9" s="30">
        <v>3</v>
      </c>
      <c r="B9" s="6" t="s">
        <v>16</v>
      </c>
      <c r="C9" s="6" t="s">
        <v>16</v>
      </c>
      <c r="D9" s="6" t="s">
        <v>16</v>
      </c>
      <c r="E9" s="6" t="s">
        <v>16</v>
      </c>
      <c r="F9" s="6" t="s">
        <v>16</v>
      </c>
      <c r="G9" s="6" t="s">
        <v>16</v>
      </c>
      <c r="H9" s="6" t="s">
        <v>16</v>
      </c>
      <c r="I9" s="6" t="s">
        <v>16</v>
      </c>
      <c r="J9" s="8" t="s">
        <v>16</v>
      </c>
      <c r="K9" s="41"/>
      <c r="L9" s="30">
        <v>3</v>
      </c>
      <c r="M9" s="6" t="s">
        <v>16</v>
      </c>
      <c r="N9" s="6" t="s">
        <v>16</v>
      </c>
      <c r="O9" s="6" t="s">
        <v>16</v>
      </c>
      <c r="P9" s="6" t="s">
        <v>16</v>
      </c>
      <c r="Q9" s="6" t="s">
        <v>16</v>
      </c>
      <c r="R9" s="6" t="s">
        <v>16</v>
      </c>
      <c r="S9" s="6" t="s">
        <v>16</v>
      </c>
      <c r="T9" s="6" t="s">
        <v>16</v>
      </c>
      <c r="U9" s="8" t="s">
        <v>16</v>
      </c>
      <c r="V9" s="41"/>
      <c r="W9" s="30">
        <v>3</v>
      </c>
      <c r="X9" s="5">
        <v>143</v>
      </c>
      <c r="Y9" s="5">
        <v>238</v>
      </c>
      <c r="Z9" s="5">
        <v>381</v>
      </c>
      <c r="AA9" s="5">
        <v>571</v>
      </c>
      <c r="AB9" s="5">
        <v>952</v>
      </c>
      <c r="AC9" s="5" t="s">
        <v>16</v>
      </c>
      <c r="AD9" s="5" t="s">
        <v>16</v>
      </c>
      <c r="AE9" s="5" t="s">
        <v>16</v>
      </c>
      <c r="AF9" s="8" t="s">
        <v>16</v>
      </c>
      <c r="AG9" s="39"/>
    </row>
    <row r="10" spans="1:33" x14ac:dyDescent="0.25">
      <c r="A10" s="33">
        <v>4</v>
      </c>
      <c r="B10" s="21" t="s">
        <v>16</v>
      </c>
      <c r="C10" s="21" t="s">
        <v>16</v>
      </c>
      <c r="D10" s="21" t="s">
        <v>16</v>
      </c>
      <c r="E10" s="21" t="s">
        <v>16</v>
      </c>
      <c r="F10" s="21" t="s">
        <v>16</v>
      </c>
      <c r="G10" s="21" t="s">
        <v>16</v>
      </c>
      <c r="H10" s="21" t="s">
        <v>16</v>
      </c>
      <c r="I10" s="21" t="s">
        <v>16</v>
      </c>
      <c r="J10" s="22" t="s">
        <v>16</v>
      </c>
      <c r="K10" s="41"/>
      <c r="L10" s="33">
        <v>4</v>
      </c>
      <c r="M10" s="21" t="s">
        <v>16</v>
      </c>
      <c r="N10" s="21" t="s">
        <v>16</v>
      </c>
      <c r="O10" s="21" t="s">
        <v>16</v>
      </c>
      <c r="P10" s="21" t="s">
        <v>16</v>
      </c>
      <c r="Q10" s="21" t="s">
        <v>16</v>
      </c>
      <c r="R10" s="21" t="s">
        <v>16</v>
      </c>
      <c r="S10" s="21" t="s">
        <v>16</v>
      </c>
      <c r="T10" s="21" t="s">
        <v>16</v>
      </c>
      <c r="U10" s="22" t="s">
        <v>16</v>
      </c>
      <c r="V10" s="41"/>
      <c r="W10" s="33">
        <v>4</v>
      </c>
      <c r="X10" s="21">
        <v>107</v>
      </c>
      <c r="Y10" s="21">
        <v>179</v>
      </c>
      <c r="Z10" s="21">
        <v>286</v>
      </c>
      <c r="AA10" s="21">
        <v>429</v>
      </c>
      <c r="AB10" s="21">
        <v>714</v>
      </c>
      <c r="AC10" s="21" t="s">
        <v>16</v>
      </c>
      <c r="AD10" s="21" t="s">
        <v>16</v>
      </c>
      <c r="AE10" s="21" t="s">
        <v>16</v>
      </c>
      <c r="AF10" s="22" t="s">
        <v>16</v>
      </c>
      <c r="AG10" s="39"/>
    </row>
    <row r="11" spans="1:33" x14ac:dyDescent="0.25">
      <c r="A11" s="30">
        <v>6</v>
      </c>
      <c r="B11" s="5">
        <v>200</v>
      </c>
      <c r="C11" s="5">
        <v>333</v>
      </c>
      <c r="D11" s="5">
        <v>533</v>
      </c>
      <c r="E11" s="5">
        <v>800</v>
      </c>
      <c r="F11" s="5" t="s">
        <v>16</v>
      </c>
      <c r="G11" s="5" t="s">
        <v>16</v>
      </c>
      <c r="H11" s="5" t="s">
        <v>16</v>
      </c>
      <c r="I11" s="5" t="s">
        <v>16</v>
      </c>
      <c r="J11" s="8" t="s">
        <v>16</v>
      </c>
      <c r="K11" s="41"/>
      <c r="L11" s="30">
        <v>6</v>
      </c>
      <c r="M11" s="6">
        <v>100</v>
      </c>
      <c r="N11" s="6">
        <v>167</v>
      </c>
      <c r="O11" s="6">
        <v>267</v>
      </c>
      <c r="P11" s="6">
        <v>400</v>
      </c>
      <c r="Q11" s="6">
        <v>667</v>
      </c>
      <c r="R11" s="6" t="s">
        <v>16</v>
      </c>
      <c r="S11" s="6" t="s">
        <v>16</v>
      </c>
      <c r="T11" s="6" t="s">
        <v>16</v>
      </c>
      <c r="U11" s="8" t="s">
        <v>16</v>
      </c>
      <c r="V11" s="41"/>
      <c r="W11" s="30">
        <v>6</v>
      </c>
      <c r="X11" s="5">
        <v>71</v>
      </c>
      <c r="Y11" s="5">
        <v>119</v>
      </c>
      <c r="Z11" s="5">
        <v>190</v>
      </c>
      <c r="AA11" s="5">
        <v>286</v>
      </c>
      <c r="AB11" s="5">
        <v>476</v>
      </c>
      <c r="AC11" s="23">
        <v>762</v>
      </c>
      <c r="AD11" s="5" t="s">
        <v>16</v>
      </c>
      <c r="AE11" s="5" t="s">
        <v>16</v>
      </c>
      <c r="AF11" s="8" t="s">
        <v>16</v>
      </c>
      <c r="AG11" s="39"/>
    </row>
    <row r="12" spans="1:33" x14ac:dyDescent="0.25">
      <c r="A12" s="33">
        <v>10</v>
      </c>
      <c r="B12" s="21">
        <v>120</v>
      </c>
      <c r="C12" s="21">
        <v>200</v>
      </c>
      <c r="D12" s="21">
        <v>320</v>
      </c>
      <c r="E12" s="21">
        <v>480</v>
      </c>
      <c r="F12" s="21">
        <v>800</v>
      </c>
      <c r="G12" s="21" t="s">
        <v>16</v>
      </c>
      <c r="H12" s="21" t="s">
        <v>16</v>
      </c>
      <c r="I12" s="21" t="s">
        <v>16</v>
      </c>
      <c r="J12" s="22" t="s">
        <v>16</v>
      </c>
      <c r="K12" s="41"/>
      <c r="L12" s="33">
        <v>10</v>
      </c>
      <c r="M12" s="21">
        <v>60</v>
      </c>
      <c r="N12" s="21">
        <v>100</v>
      </c>
      <c r="O12" s="21">
        <v>160</v>
      </c>
      <c r="P12" s="21">
        <v>240</v>
      </c>
      <c r="Q12" s="21">
        <v>400</v>
      </c>
      <c r="R12" s="21">
        <v>640</v>
      </c>
      <c r="S12" s="21" t="s">
        <v>16</v>
      </c>
      <c r="T12" s="21" t="s">
        <v>16</v>
      </c>
      <c r="U12" s="22" t="s">
        <v>16</v>
      </c>
      <c r="V12" s="41"/>
      <c r="W12" s="33">
        <v>10</v>
      </c>
      <c r="X12" s="21">
        <v>43</v>
      </c>
      <c r="Y12" s="21">
        <v>71</v>
      </c>
      <c r="Z12" s="21">
        <v>114</v>
      </c>
      <c r="AA12" s="21">
        <v>171</v>
      </c>
      <c r="AB12" s="21">
        <v>286</v>
      </c>
      <c r="AC12" s="21">
        <v>457</v>
      </c>
      <c r="AD12" s="21">
        <v>714</v>
      </c>
      <c r="AE12" s="21" t="s">
        <v>16</v>
      </c>
      <c r="AF12" s="22" t="s">
        <v>16</v>
      </c>
      <c r="AG12" s="39"/>
    </row>
    <row r="13" spans="1:33" x14ac:dyDescent="0.25">
      <c r="A13" s="30">
        <v>16</v>
      </c>
      <c r="B13" s="5">
        <v>75</v>
      </c>
      <c r="C13" s="5">
        <v>125</v>
      </c>
      <c r="D13" s="5">
        <v>200</v>
      </c>
      <c r="E13" s="5">
        <v>300</v>
      </c>
      <c r="F13" s="5">
        <v>500</v>
      </c>
      <c r="G13" s="5">
        <v>800</v>
      </c>
      <c r="H13" s="5" t="s">
        <v>16</v>
      </c>
      <c r="I13" s="5" t="s">
        <v>16</v>
      </c>
      <c r="J13" s="8" t="s">
        <v>16</v>
      </c>
      <c r="K13" s="41"/>
      <c r="L13" s="30">
        <v>16</v>
      </c>
      <c r="M13" s="6">
        <v>37</v>
      </c>
      <c r="N13" s="6">
        <v>62</v>
      </c>
      <c r="O13" s="6">
        <v>100</v>
      </c>
      <c r="P13" s="6">
        <v>150</v>
      </c>
      <c r="Q13" s="6">
        <v>250</v>
      </c>
      <c r="R13" s="6">
        <v>400</v>
      </c>
      <c r="S13" s="6">
        <v>625</v>
      </c>
      <c r="T13" s="6">
        <v>875</v>
      </c>
      <c r="U13" s="8" t="s">
        <v>16</v>
      </c>
      <c r="V13" s="41"/>
      <c r="W13" s="30">
        <v>16</v>
      </c>
      <c r="X13" s="5">
        <v>27</v>
      </c>
      <c r="Y13" s="5">
        <v>45</v>
      </c>
      <c r="Z13" s="5">
        <v>71</v>
      </c>
      <c r="AA13" s="5">
        <v>107</v>
      </c>
      <c r="AB13" s="5">
        <v>179</v>
      </c>
      <c r="AC13" s="23">
        <v>286</v>
      </c>
      <c r="AD13" s="5">
        <v>446</v>
      </c>
      <c r="AE13" s="5">
        <v>625</v>
      </c>
      <c r="AF13" s="8">
        <v>848</v>
      </c>
      <c r="AG13" s="39"/>
    </row>
    <row r="14" spans="1:33" x14ac:dyDescent="0.25">
      <c r="A14" s="33">
        <v>20</v>
      </c>
      <c r="B14" s="21">
        <v>60</v>
      </c>
      <c r="C14" s="21">
        <v>100</v>
      </c>
      <c r="D14" s="21">
        <v>160</v>
      </c>
      <c r="E14" s="21">
        <v>240</v>
      </c>
      <c r="F14" s="21">
        <v>400</v>
      </c>
      <c r="G14" s="21">
        <v>640</v>
      </c>
      <c r="H14" s="21" t="s">
        <v>16</v>
      </c>
      <c r="I14" s="21" t="s">
        <v>16</v>
      </c>
      <c r="J14" s="22" t="s">
        <v>16</v>
      </c>
      <c r="K14" s="41"/>
      <c r="L14" s="33">
        <v>20</v>
      </c>
      <c r="M14" s="21">
        <v>30</v>
      </c>
      <c r="N14" s="21">
        <v>50</v>
      </c>
      <c r="O14" s="21">
        <v>80</v>
      </c>
      <c r="P14" s="21">
        <v>120</v>
      </c>
      <c r="Q14" s="21">
        <v>200</v>
      </c>
      <c r="R14" s="21">
        <v>320</v>
      </c>
      <c r="S14" s="21">
        <v>500</v>
      </c>
      <c r="T14" s="21">
        <v>700</v>
      </c>
      <c r="U14" s="22" t="s">
        <v>16</v>
      </c>
      <c r="V14" s="41"/>
      <c r="W14" s="33">
        <v>20</v>
      </c>
      <c r="X14" s="21">
        <v>21</v>
      </c>
      <c r="Y14" s="21">
        <v>36</v>
      </c>
      <c r="Z14" s="21">
        <v>57</v>
      </c>
      <c r="AA14" s="21">
        <v>86</v>
      </c>
      <c r="AB14" s="21">
        <v>143</v>
      </c>
      <c r="AC14" s="21">
        <v>229</v>
      </c>
      <c r="AD14" s="21">
        <v>357</v>
      </c>
      <c r="AE14" s="21">
        <v>500</v>
      </c>
      <c r="AF14" s="22">
        <v>679</v>
      </c>
      <c r="AG14" s="39"/>
    </row>
    <row r="15" spans="1:33" x14ac:dyDescent="0.25">
      <c r="A15" s="30">
        <v>25</v>
      </c>
      <c r="B15" s="5">
        <v>48</v>
      </c>
      <c r="C15" s="5">
        <v>80</v>
      </c>
      <c r="D15" s="5">
        <v>128</v>
      </c>
      <c r="E15" s="5">
        <v>192</v>
      </c>
      <c r="F15" s="5">
        <v>320</v>
      </c>
      <c r="G15" s="5">
        <v>512</v>
      </c>
      <c r="H15" s="5">
        <v>800</v>
      </c>
      <c r="I15" s="5" t="s">
        <v>16</v>
      </c>
      <c r="J15" s="8" t="s">
        <v>16</v>
      </c>
      <c r="K15" s="41"/>
      <c r="L15" s="30">
        <v>25</v>
      </c>
      <c r="M15" s="6">
        <v>24</v>
      </c>
      <c r="N15" s="6">
        <v>40</v>
      </c>
      <c r="O15" s="6">
        <v>64</v>
      </c>
      <c r="P15" s="6">
        <v>96</v>
      </c>
      <c r="Q15" s="6">
        <v>160</v>
      </c>
      <c r="R15" s="6">
        <v>256</v>
      </c>
      <c r="S15" s="6">
        <v>400</v>
      </c>
      <c r="T15" s="6">
        <v>560</v>
      </c>
      <c r="U15" s="8">
        <v>760</v>
      </c>
      <c r="V15" s="41"/>
      <c r="W15" s="30">
        <v>25</v>
      </c>
      <c r="X15" s="5">
        <v>17</v>
      </c>
      <c r="Y15" s="5">
        <v>29</v>
      </c>
      <c r="Z15" s="5">
        <v>46</v>
      </c>
      <c r="AA15" s="5">
        <v>69</v>
      </c>
      <c r="AB15" s="5">
        <v>114</v>
      </c>
      <c r="AC15" s="23">
        <v>183</v>
      </c>
      <c r="AD15" s="5">
        <v>286</v>
      </c>
      <c r="AE15" s="5">
        <v>400</v>
      </c>
      <c r="AF15" s="8">
        <v>543</v>
      </c>
      <c r="AG15" s="39"/>
    </row>
    <row r="16" spans="1:33" x14ac:dyDescent="0.25">
      <c r="A16" s="33">
        <v>32</v>
      </c>
      <c r="B16" s="21">
        <v>37</v>
      </c>
      <c r="C16" s="21">
        <v>62</v>
      </c>
      <c r="D16" s="21">
        <v>100</v>
      </c>
      <c r="E16" s="21">
        <v>150</v>
      </c>
      <c r="F16" s="21">
        <v>250</v>
      </c>
      <c r="G16" s="21">
        <v>400</v>
      </c>
      <c r="H16" s="21">
        <v>625</v>
      </c>
      <c r="I16" s="21">
        <v>875</v>
      </c>
      <c r="J16" s="22" t="s">
        <v>16</v>
      </c>
      <c r="K16" s="41"/>
      <c r="L16" s="33">
        <v>32</v>
      </c>
      <c r="M16" s="21">
        <v>18</v>
      </c>
      <c r="N16" s="21">
        <v>31</v>
      </c>
      <c r="O16" s="21">
        <v>50</v>
      </c>
      <c r="P16" s="21">
        <v>75</v>
      </c>
      <c r="Q16" s="21">
        <v>125</v>
      </c>
      <c r="R16" s="21">
        <v>200</v>
      </c>
      <c r="S16" s="21">
        <v>313</v>
      </c>
      <c r="T16" s="21">
        <v>438</v>
      </c>
      <c r="U16" s="22">
        <v>594</v>
      </c>
      <c r="V16" s="41"/>
      <c r="W16" s="33">
        <v>32</v>
      </c>
      <c r="X16" s="21">
        <v>13</v>
      </c>
      <c r="Y16" s="21">
        <v>22</v>
      </c>
      <c r="Z16" s="21">
        <v>36</v>
      </c>
      <c r="AA16" s="21">
        <v>54</v>
      </c>
      <c r="AB16" s="21">
        <v>89</v>
      </c>
      <c r="AC16" s="21">
        <v>143</v>
      </c>
      <c r="AD16" s="21">
        <v>223</v>
      </c>
      <c r="AE16" s="21">
        <v>313</v>
      </c>
      <c r="AF16" s="22">
        <v>424</v>
      </c>
      <c r="AG16" s="39"/>
    </row>
    <row r="17" spans="1:33" x14ac:dyDescent="0.25">
      <c r="A17" s="30">
        <v>40</v>
      </c>
      <c r="B17" s="5">
        <v>30</v>
      </c>
      <c r="C17" s="5">
        <v>50</v>
      </c>
      <c r="D17" s="5">
        <v>80</v>
      </c>
      <c r="E17" s="5">
        <v>120</v>
      </c>
      <c r="F17" s="5">
        <v>200</v>
      </c>
      <c r="G17" s="5">
        <v>320</v>
      </c>
      <c r="H17" s="5">
        <v>500</v>
      </c>
      <c r="I17" s="5">
        <v>700</v>
      </c>
      <c r="J17" s="8" t="s">
        <v>16</v>
      </c>
      <c r="K17" s="41"/>
      <c r="L17" s="30">
        <v>40</v>
      </c>
      <c r="M17" s="6">
        <v>15</v>
      </c>
      <c r="N17" s="6">
        <v>25</v>
      </c>
      <c r="O17" s="6">
        <v>40</v>
      </c>
      <c r="P17" s="6">
        <v>60</v>
      </c>
      <c r="Q17" s="6">
        <v>100</v>
      </c>
      <c r="R17" s="6">
        <v>160</v>
      </c>
      <c r="S17" s="6">
        <v>250</v>
      </c>
      <c r="T17" s="6">
        <v>350</v>
      </c>
      <c r="U17" s="8">
        <v>475</v>
      </c>
      <c r="V17" s="41"/>
      <c r="W17" s="30">
        <v>40</v>
      </c>
      <c r="X17" s="5">
        <v>11</v>
      </c>
      <c r="Y17" s="5">
        <v>18</v>
      </c>
      <c r="Z17" s="5">
        <v>29</v>
      </c>
      <c r="AA17" s="5">
        <v>43</v>
      </c>
      <c r="AB17" s="5">
        <v>71</v>
      </c>
      <c r="AC17" s="23">
        <v>114</v>
      </c>
      <c r="AD17" s="5">
        <v>179</v>
      </c>
      <c r="AE17" s="5">
        <v>250</v>
      </c>
      <c r="AF17" s="8">
        <v>339</v>
      </c>
      <c r="AG17" s="39"/>
    </row>
    <row r="18" spans="1:33" x14ac:dyDescent="0.25">
      <c r="A18" s="33">
        <v>50</v>
      </c>
      <c r="B18" s="21">
        <v>24</v>
      </c>
      <c r="C18" s="21">
        <v>40</v>
      </c>
      <c r="D18" s="21">
        <v>64</v>
      </c>
      <c r="E18" s="21">
        <v>96</v>
      </c>
      <c r="F18" s="21">
        <v>160</v>
      </c>
      <c r="G18" s="21">
        <v>256</v>
      </c>
      <c r="H18" s="21">
        <v>400</v>
      </c>
      <c r="I18" s="21">
        <v>560</v>
      </c>
      <c r="J18" s="22">
        <v>760</v>
      </c>
      <c r="K18" s="41"/>
      <c r="L18" s="33">
        <v>50</v>
      </c>
      <c r="M18" s="21">
        <v>12</v>
      </c>
      <c r="N18" s="21">
        <v>20</v>
      </c>
      <c r="O18" s="21">
        <v>32</v>
      </c>
      <c r="P18" s="21">
        <v>48</v>
      </c>
      <c r="Q18" s="21">
        <v>80</v>
      </c>
      <c r="R18" s="21">
        <v>128</v>
      </c>
      <c r="S18" s="21">
        <v>200</v>
      </c>
      <c r="T18" s="21">
        <v>280</v>
      </c>
      <c r="U18" s="22">
        <v>380</v>
      </c>
      <c r="V18" s="41"/>
      <c r="W18" s="33">
        <v>50</v>
      </c>
      <c r="X18" s="21">
        <v>9</v>
      </c>
      <c r="Y18" s="21">
        <v>14</v>
      </c>
      <c r="Z18" s="21">
        <v>23</v>
      </c>
      <c r="AA18" s="21">
        <v>34</v>
      </c>
      <c r="AB18" s="21">
        <v>57</v>
      </c>
      <c r="AC18" s="21">
        <v>91</v>
      </c>
      <c r="AD18" s="21">
        <v>143</v>
      </c>
      <c r="AE18" s="21">
        <v>200</v>
      </c>
      <c r="AF18" s="22">
        <v>271</v>
      </c>
      <c r="AG18" s="39"/>
    </row>
    <row r="19" spans="1:33" x14ac:dyDescent="0.25">
      <c r="A19" s="30">
        <v>63</v>
      </c>
      <c r="B19" s="5">
        <v>19</v>
      </c>
      <c r="C19" s="5">
        <v>32</v>
      </c>
      <c r="D19" s="5">
        <v>51</v>
      </c>
      <c r="E19" s="5">
        <v>76</v>
      </c>
      <c r="F19" s="5">
        <v>127</v>
      </c>
      <c r="G19" s="5">
        <v>203</v>
      </c>
      <c r="H19" s="5">
        <v>317</v>
      </c>
      <c r="I19" s="5">
        <v>444</v>
      </c>
      <c r="J19" s="8">
        <v>603</v>
      </c>
      <c r="K19" s="41"/>
      <c r="L19" s="30">
        <v>63</v>
      </c>
      <c r="M19" s="6">
        <v>9.5</v>
      </c>
      <c r="N19" s="6">
        <v>16</v>
      </c>
      <c r="O19" s="6">
        <v>26</v>
      </c>
      <c r="P19" s="6">
        <v>38</v>
      </c>
      <c r="Q19" s="6">
        <v>64</v>
      </c>
      <c r="R19" s="6">
        <v>102</v>
      </c>
      <c r="S19" s="6">
        <v>159</v>
      </c>
      <c r="T19" s="6">
        <v>222</v>
      </c>
      <c r="U19" s="8">
        <v>302</v>
      </c>
      <c r="V19" s="41"/>
      <c r="W19" s="30">
        <v>63</v>
      </c>
      <c r="X19" s="5">
        <v>7</v>
      </c>
      <c r="Y19" s="5">
        <v>11</v>
      </c>
      <c r="Z19" s="5">
        <v>18</v>
      </c>
      <c r="AA19" s="5">
        <v>27</v>
      </c>
      <c r="AB19" s="5">
        <v>45</v>
      </c>
      <c r="AC19" s="23">
        <v>73</v>
      </c>
      <c r="AD19" s="5">
        <v>113</v>
      </c>
      <c r="AE19" s="5">
        <v>159</v>
      </c>
      <c r="AF19" s="8">
        <v>215</v>
      </c>
      <c r="AG19" s="39"/>
    </row>
    <row r="20" spans="1:33" x14ac:dyDescent="0.25">
      <c r="A20" s="33">
        <v>80</v>
      </c>
      <c r="B20" s="21">
        <v>15</v>
      </c>
      <c r="C20" s="21">
        <v>25</v>
      </c>
      <c r="D20" s="21">
        <v>40</v>
      </c>
      <c r="E20" s="21">
        <v>60</v>
      </c>
      <c r="F20" s="21">
        <v>100</v>
      </c>
      <c r="G20" s="21">
        <v>160</v>
      </c>
      <c r="H20" s="21">
        <v>250</v>
      </c>
      <c r="I20" s="21">
        <v>350</v>
      </c>
      <c r="J20" s="22">
        <v>475</v>
      </c>
      <c r="K20" s="41"/>
      <c r="L20" s="33">
        <v>80</v>
      </c>
      <c r="M20" s="21">
        <v>7.5</v>
      </c>
      <c r="N20" s="21">
        <v>12.5</v>
      </c>
      <c r="O20" s="21">
        <v>20</v>
      </c>
      <c r="P20" s="21">
        <v>30</v>
      </c>
      <c r="Q20" s="21">
        <v>50</v>
      </c>
      <c r="R20" s="21">
        <v>80</v>
      </c>
      <c r="S20" s="21">
        <v>125</v>
      </c>
      <c r="T20" s="21">
        <v>175</v>
      </c>
      <c r="U20" s="22">
        <v>238</v>
      </c>
      <c r="V20" s="41"/>
      <c r="W20" s="33">
        <v>80</v>
      </c>
      <c r="X20" s="21">
        <v>5</v>
      </c>
      <c r="Y20" s="21">
        <v>9</v>
      </c>
      <c r="Z20" s="21">
        <v>14</v>
      </c>
      <c r="AA20" s="21">
        <v>21</v>
      </c>
      <c r="AB20" s="21">
        <v>36</v>
      </c>
      <c r="AC20" s="21">
        <v>57</v>
      </c>
      <c r="AD20" s="21">
        <v>89</v>
      </c>
      <c r="AE20" s="21">
        <v>125</v>
      </c>
      <c r="AF20" s="22">
        <v>170</v>
      </c>
      <c r="AG20" s="39"/>
    </row>
    <row r="21" spans="1:33" x14ac:dyDescent="0.25">
      <c r="A21" s="30">
        <v>100</v>
      </c>
      <c r="B21" s="5">
        <v>12</v>
      </c>
      <c r="C21" s="5">
        <v>20</v>
      </c>
      <c r="D21" s="5">
        <v>32</v>
      </c>
      <c r="E21" s="5">
        <v>48</v>
      </c>
      <c r="F21" s="5">
        <v>80</v>
      </c>
      <c r="G21" s="5">
        <v>128</v>
      </c>
      <c r="H21" s="5">
        <v>200</v>
      </c>
      <c r="I21" s="5">
        <v>280</v>
      </c>
      <c r="J21" s="8">
        <v>380</v>
      </c>
      <c r="K21" s="41"/>
      <c r="L21" s="30">
        <v>100</v>
      </c>
      <c r="M21" s="6">
        <v>6</v>
      </c>
      <c r="N21" s="6">
        <v>10</v>
      </c>
      <c r="O21" s="6">
        <v>16</v>
      </c>
      <c r="P21" s="6">
        <v>24</v>
      </c>
      <c r="Q21" s="6">
        <v>40</v>
      </c>
      <c r="R21" s="6">
        <v>64</v>
      </c>
      <c r="S21" s="6">
        <v>100</v>
      </c>
      <c r="T21" s="6">
        <v>140</v>
      </c>
      <c r="U21" s="8">
        <v>190</v>
      </c>
      <c r="V21" s="41"/>
      <c r="W21" s="30">
        <v>100</v>
      </c>
      <c r="X21" s="5">
        <v>4</v>
      </c>
      <c r="Y21" s="5">
        <v>7</v>
      </c>
      <c r="Z21" s="5">
        <v>11</v>
      </c>
      <c r="AA21" s="5">
        <v>17</v>
      </c>
      <c r="AB21" s="5">
        <v>29</v>
      </c>
      <c r="AC21" s="23">
        <v>46</v>
      </c>
      <c r="AD21" s="5">
        <v>71</v>
      </c>
      <c r="AE21" s="5">
        <v>100</v>
      </c>
      <c r="AF21" s="8">
        <v>136</v>
      </c>
      <c r="AG21" s="39"/>
    </row>
    <row r="22" spans="1:33" ht="12" thickBot="1" x14ac:dyDescent="0.3">
      <c r="A22" s="34">
        <v>125</v>
      </c>
      <c r="B22" s="35">
        <v>10</v>
      </c>
      <c r="C22" s="35">
        <v>16</v>
      </c>
      <c r="D22" s="35">
        <v>26</v>
      </c>
      <c r="E22" s="35">
        <v>38</v>
      </c>
      <c r="F22" s="35">
        <v>64</v>
      </c>
      <c r="G22" s="35">
        <v>102</v>
      </c>
      <c r="H22" s="35">
        <v>160</v>
      </c>
      <c r="I22" s="35">
        <v>224</v>
      </c>
      <c r="J22" s="36">
        <v>304</v>
      </c>
      <c r="K22" s="41"/>
      <c r="L22" s="34">
        <v>125</v>
      </c>
      <c r="M22" s="35">
        <v>5</v>
      </c>
      <c r="N22" s="35">
        <v>8</v>
      </c>
      <c r="O22" s="35">
        <v>13</v>
      </c>
      <c r="P22" s="35">
        <v>19</v>
      </c>
      <c r="Q22" s="35">
        <v>32</v>
      </c>
      <c r="R22" s="35">
        <v>51</v>
      </c>
      <c r="S22" s="35">
        <v>80</v>
      </c>
      <c r="T22" s="35">
        <v>112</v>
      </c>
      <c r="U22" s="36">
        <v>152</v>
      </c>
      <c r="V22" s="41"/>
      <c r="W22" s="34">
        <v>125</v>
      </c>
      <c r="X22" s="35">
        <v>3</v>
      </c>
      <c r="Y22" s="35">
        <v>6</v>
      </c>
      <c r="Z22" s="35">
        <v>9</v>
      </c>
      <c r="AA22" s="35">
        <v>14</v>
      </c>
      <c r="AB22" s="35">
        <v>23</v>
      </c>
      <c r="AC22" s="35">
        <v>37</v>
      </c>
      <c r="AD22" s="35">
        <v>57</v>
      </c>
      <c r="AE22" s="35">
        <v>80</v>
      </c>
      <c r="AF22" s="36">
        <v>109</v>
      </c>
      <c r="AG22" s="39"/>
    </row>
    <row r="23" spans="1:33" ht="12" thickBot="1" x14ac:dyDescent="0.3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4"/>
    </row>
  </sheetData>
  <mergeCells count="10">
    <mergeCell ref="A4:J4"/>
    <mergeCell ref="A5:A6"/>
    <mergeCell ref="B5:J5"/>
    <mergeCell ref="A1:AF2"/>
    <mergeCell ref="L4:U4"/>
    <mergeCell ref="L5:L6"/>
    <mergeCell ref="M5:U5"/>
    <mergeCell ref="W4:AF4"/>
    <mergeCell ref="W5:W6"/>
    <mergeCell ref="X5:A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Расчет</vt:lpstr>
      <vt:lpstr>ВВГнг-LS</vt:lpstr>
      <vt:lpstr>ВВГнг-FRLS</vt:lpstr>
      <vt:lpstr>Допустимый ток по ПУЭ</vt:lpstr>
      <vt:lpstr>Проверка по длине кабеля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Dementyev</cp:lastModifiedBy>
  <dcterms:created xsi:type="dcterms:W3CDTF">2014-05-21T09:23:56Z</dcterms:created>
  <dcterms:modified xsi:type="dcterms:W3CDTF">2014-08-01T08:40:45Z</dcterms:modified>
</cp:coreProperties>
</file>