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60" windowHeight="12840"/>
  </bookViews>
  <sheets>
    <sheet name="Расчет" sheetId="4" r:id="rId1"/>
    <sheet name="ВВГнг-LS" sheetId="1" r:id="rId2"/>
    <sheet name="ВВГнг-FRLS" sheetId="2" r:id="rId3"/>
    <sheet name="Допустимый ток по ПУЭ" sheetId="3" r:id="rId4"/>
    <sheet name="Проверка по длине кабеля" sheetId="6" r:id="rId5"/>
  </sheets>
  <calcPr calcId="145621"/>
</workbook>
</file>

<file path=xl/calcChain.xml><?xml version="1.0" encoding="utf-8"?>
<calcChain xmlns="http://schemas.openxmlformats.org/spreadsheetml/2006/main">
  <c r="AK6" i="4" l="1"/>
  <c r="AK7" i="4"/>
  <c r="AK8" i="4"/>
  <c r="AK9" i="4"/>
  <c r="AK10" i="4"/>
  <c r="AK11" i="4"/>
  <c r="AK12" i="4"/>
  <c r="AK13" i="4"/>
  <c r="AK14" i="4"/>
  <c r="AK15" i="4"/>
  <c r="AK16" i="4"/>
  <c r="AK17" i="4"/>
  <c r="AK18" i="4"/>
  <c r="AK19" i="4"/>
  <c r="AK20" i="4"/>
  <c r="AK21" i="4"/>
  <c r="AK22" i="4"/>
  <c r="AK23" i="4"/>
  <c r="AK24" i="4"/>
  <c r="AK25" i="4"/>
  <c r="AK26" i="4"/>
  <c r="AK27" i="4"/>
  <c r="AK28" i="4"/>
  <c r="AK29" i="4"/>
  <c r="AK30" i="4"/>
  <c r="AK31" i="4"/>
  <c r="AK32" i="4"/>
  <c r="AK33" i="4"/>
  <c r="AK34" i="4"/>
  <c r="AK35" i="4"/>
  <c r="AK36" i="4"/>
  <c r="AK37" i="4"/>
  <c r="AK38" i="4"/>
  <c r="AK39" i="4"/>
  <c r="AK40" i="4"/>
  <c r="AK41" i="4"/>
  <c r="AK42" i="4"/>
  <c r="AK43" i="4"/>
  <c r="AK44" i="4"/>
  <c r="AK45" i="4"/>
  <c r="AK46" i="4"/>
  <c r="AK47" i="4"/>
  <c r="AK48" i="4"/>
  <c r="AK49" i="4"/>
  <c r="AK50" i="4"/>
  <c r="AK51" i="4"/>
  <c r="AK52" i="4"/>
  <c r="AK53" i="4"/>
  <c r="AK54" i="4"/>
  <c r="AK55" i="4"/>
  <c r="AK56" i="4"/>
  <c r="AK57" i="4"/>
  <c r="AK58" i="4"/>
  <c r="AK59" i="4"/>
  <c r="AK60" i="4"/>
  <c r="AK61" i="4"/>
  <c r="AK62" i="4"/>
  <c r="AK63" i="4"/>
  <c r="AK64" i="4"/>
  <c r="AK65" i="4"/>
  <c r="AK66" i="4"/>
  <c r="AK67" i="4"/>
  <c r="AK68" i="4"/>
  <c r="AK69" i="4"/>
  <c r="AK70" i="4"/>
  <c r="AK71" i="4"/>
  <c r="AK72" i="4"/>
  <c r="AK73" i="4"/>
  <c r="AK74" i="4"/>
  <c r="AK75" i="4"/>
  <c r="AK76" i="4"/>
  <c r="AK77" i="4"/>
  <c r="AK78" i="4"/>
  <c r="AK79" i="4"/>
  <c r="AK80" i="4"/>
  <c r="AK81" i="4"/>
  <c r="AK82" i="4"/>
  <c r="AK83" i="4"/>
  <c r="AK84" i="4"/>
  <c r="AK85" i="4"/>
  <c r="AK86" i="4"/>
  <c r="AK87" i="4"/>
  <c r="AK88" i="4"/>
  <c r="AK89" i="4"/>
  <c r="AK90" i="4"/>
  <c r="AK91" i="4"/>
  <c r="AK92" i="4"/>
  <c r="AK93" i="4"/>
  <c r="AK94" i="4"/>
  <c r="AK95" i="4"/>
  <c r="AK96" i="4"/>
  <c r="AK97" i="4"/>
  <c r="AK98" i="4"/>
  <c r="AK99" i="4"/>
  <c r="AK100" i="4"/>
  <c r="AK101" i="4"/>
  <c r="AK102" i="4"/>
  <c r="AK103" i="4"/>
  <c r="AK104" i="4"/>
  <c r="AK105" i="4"/>
  <c r="AK106" i="4"/>
  <c r="AK107" i="4"/>
  <c r="AK108" i="4"/>
  <c r="AK109" i="4"/>
  <c r="AK110" i="4"/>
  <c r="AK111" i="4"/>
  <c r="AK112" i="4"/>
  <c r="AK113" i="4"/>
  <c r="AK114" i="4"/>
  <c r="AK115" i="4"/>
  <c r="AK116" i="4"/>
  <c r="AK117" i="4"/>
  <c r="AK118" i="4"/>
  <c r="AK119" i="4"/>
  <c r="AK120" i="4"/>
  <c r="AK121" i="4"/>
  <c r="AK122" i="4"/>
  <c r="AK123" i="4"/>
  <c r="AK124" i="4"/>
  <c r="AK125" i="4"/>
  <c r="AK126" i="4"/>
  <c r="AK127" i="4"/>
  <c r="AK128" i="4"/>
  <c r="AK129" i="4"/>
  <c r="AK130" i="4"/>
  <c r="AK131" i="4"/>
  <c r="AK132" i="4"/>
  <c r="AK133" i="4"/>
  <c r="AK134" i="4"/>
  <c r="AK135" i="4"/>
  <c r="AK136" i="4"/>
  <c r="AK137" i="4"/>
  <c r="AK138" i="4"/>
  <c r="AK139" i="4"/>
  <c r="AK5" i="4"/>
  <c r="AD102" i="4" l="1"/>
  <c r="AD103" i="4"/>
  <c r="AD104" i="4"/>
  <c r="AD105" i="4"/>
  <c r="AD106" i="4"/>
  <c r="AD107" i="4"/>
  <c r="AD108" i="4"/>
  <c r="AD109" i="4"/>
  <c r="AD110" i="4"/>
  <c r="AD111" i="4"/>
  <c r="AD112" i="4"/>
  <c r="AD113" i="4"/>
  <c r="AD114" i="4"/>
  <c r="AD115" i="4"/>
  <c r="AD116" i="4"/>
  <c r="AD117" i="4"/>
  <c r="AD118" i="4"/>
  <c r="AD119" i="4"/>
  <c r="AD120" i="4"/>
  <c r="AD121" i="4"/>
  <c r="AD122" i="4"/>
  <c r="AD123" i="4"/>
  <c r="AD124" i="4"/>
  <c r="AD125" i="4"/>
  <c r="AD126" i="4"/>
  <c r="AD127" i="4"/>
  <c r="AD128" i="4"/>
  <c r="AD129" i="4"/>
  <c r="AD130" i="4"/>
  <c r="AD131" i="4"/>
  <c r="AD132" i="4"/>
  <c r="AD133" i="4"/>
  <c r="AD134" i="4"/>
  <c r="AD135" i="4"/>
  <c r="AD136" i="4"/>
  <c r="AD137" i="4"/>
  <c r="AD138" i="4"/>
  <c r="AD139" i="4"/>
  <c r="AD140" i="4"/>
  <c r="AD141" i="4"/>
  <c r="AD142" i="4"/>
  <c r="AD143" i="4"/>
  <c r="AD144" i="4"/>
  <c r="AD145" i="4"/>
  <c r="AD146" i="4"/>
  <c r="AD147" i="4"/>
  <c r="AD148" i="4"/>
  <c r="AD149" i="4"/>
  <c r="AD150" i="4"/>
  <c r="AD151" i="4"/>
  <c r="AD152" i="4"/>
  <c r="AD153" i="4"/>
  <c r="AD154" i="4"/>
  <c r="AD155" i="4"/>
  <c r="AD156" i="4"/>
  <c r="AD157" i="4"/>
  <c r="AD158" i="4"/>
  <c r="AD159" i="4"/>
  <c r="AC102" i="4"/>
  <c r="AC103" i="4"/>
  <c r="AC104" i="4"/>
  <c r="AC105" i="4"/>
  <c r="AC106" i="4"/>
  <c r="AC107" i="4"/>
  <c r="AC108" i="4"/>
  <c r="AC109" i="4"/>
  <c r="AC110" i="4"/>
  <c r="AC111" i="4"/>
  <c r="AC112" i="4"/>
  <c r="AC113" i="4"/>
  <c r="AC114" i="4"/>
  <c r="AC115" i="4"/>
  <c r="AC116" i="4"/>
  <c r="AC117" i="4"/>
  <c r="AC118" i="4"/>
  <c r="AC119" i="4"/>
  <c r="AC120" i="4"/>
  <c r="AC121" i="4"/>
  <c r="AC122" i="4"/>
  <c r="AC123" i="4"/>
  <c r="AC124" i="4"/>
  <c r="AC125" i="4"/>
  <c r="AC126" i="4"/>
  <c r="AC127" i="4"/>
  <c r="AC128" i="4"/>
  <c r="AC129" i="4"/>
  <c r="AC130" i="4"/>
  <c r="AC131" i="4"/>
  <c r="AC132" i="4"/>
  <c r="AC133" i="4"/>
  <c r="AC134" i="4"/>
  <c r="AC135" i="4"/>
  <c r="AC136" i="4"/>
  <c r="AC137" i="4"/>
  <c r="AC138" i="4"/>
  <c r="AC139" i="4"/>
  <c r="AC140" i="4"/>
  <c r="AC141" i="4"/>
  <c r="AC142" i="4"/>
  <c r="AC143" i="4"/>
  <c r="AC144" i="4"/>
  <c r="AC145" i="4"/>
  <c r="AC146" i="4"/>
  <c r="AC147" i="4"/>
  <c r="AC148" i="4"/>
  <c r="AC149" i="4"/>
  <c r="AC150" i="4"/>
  <c r="AC151" i="4"/>
  <c r="AC152" i="4"/>
  <c r="AC153" i="4"/>
  <c r="AC154" i="4"/>
  <c r="AC155" i="4"/>
  <c r="AC156" i="4"/>
  <c r="AC157" i="4"/>
  <c r="AC158" i="4"/>
  <c r="AC159" i="4"/>
  <c r="AC101" i="4"/>
  <c r="AD101" i="4" s="1"/>
  <c r="AD6" i="4"/>
  <c r="AD7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C6" i="4"/>
  <c r="AC7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5" i="4"/>
  <c r="AD5" i="4" s="1"/>
  <c r="AD36" i="4"/>
  <c r="AD39" i="4"/>
  <c r="AD40" i="4"/>
  <c r="AD43" i="4"/>
  <c r="AD44" i="4"/>
  <c r="AD47" i="4"/>
  <c r="AD48" i="4"/>
  <c r="AD51" i="4"/>
  <c r="AD52" i="4"/>
  <c r="AD55" i="4"/>
  <c r="AD56" i="4"/>
  <c r="AD59" i="4"/>
  <c r="AD60" i="4"/>
  <c r="AC36" i="4"/>
  <c r="AC37" i="4"/>
  <c r="AD37" i="4" s="1"/>
  <c r="AC38" i="4"/>
  <c r="AD38" i="4" s="1"/>
  <c r="AC39" i="4"/>
  <c r="AC40" i="4"/>
  <c r="AC41" i="4"/>
  <c r="AD41" i="4" s="1"/>
  <c r="AC42" i="4"/>
  <c r="AD42" i="4" s="1"/>
  <c r="AC43" i="4"/>
  <c r="AC44" i="4"/>
  <c r="AC45" i="4"/>
  <c r="AD45" i="4" s="1"/>
  <c r="AC46" i="4"/>
  <c r="AD46" i="4" s="1"/>
  <c r="AC47" i="4"/>
  <c r="AC48" i="4"/>
  <c r="AC49" i="4"/>
  <c r="AD49" i="4" s="1"/>
  <c r="AC50" i="4"/>
  <c r="AD50" i="4" s="1"/>
  <c r="AC51" i="4"/>
  <c r="AC52" i="4"/>
  <c r="AC53" i="4"/>
  <c r="AD53" i="4" s="1"/>
  <c r="AC54" i="4"/>
  <c r="AD54" i="4" s="1"/>
  <c r="AC55" i="4"/>
  <c r="AC56" i="4"/>
  <c r="AC57" i="4"/>
  <c r="AD57" i="4" s="1"/>
  <c r="AC58" i="4"/>
  <c r="AD58" i="4" s="1"/>
  <c r="AC59" i="4"/>
  <c r="AC60" i="4"/>
  <c r="AC61" i="4"/>
  <c r="AD61" i="4" s="1"/>
  <c r="AC62" i="4"/>
  <c r="AD62" i="4" s="1"/>
  <c r="AC35" i="4"/>
  <c r="AD35" i="4" s="1"/>
  <c r="K60" i="4"/>
  <c r="M60" i="4" s="1"/>
  <c r="Q62" i="4"/>
  <c r="M62" i="4"/>
  <c r="P62" i="4" s="1"/>
  <c r="AH62" i="4" s="1"/>
  <c r="Q61" i="4"/>
  <c r="Q60" i="4" s="1"/>
  <c r="M61" i="4"/>
  <c r="Q58" i="4"/>
  <c r="M58" i="4"/>
  <c r="P58" i="4" s="1"/>
  <c r="AH58" i="4" s="1"/>
  <c r="Q57" i="4"/>
  <c r="Q56" i="4" s="1"/>
  <c r="M57" i="4"/>
  <c r="K56" i="4"/>
  <c r="M56" i="4" s="1"/>
  <c r="AE55" i="4"/>
  <c r="Q55" i="4"/>
  <c r="Q54" i="4" s="1"/>
  <c r="M55" i="4"/>
  <c r="P55" i="4" s="1"/>
  <c r="AH55" i="4" s="1"/>
  <c r="K54" i="4"/>
  <c r="Q53" i="4"/>
  <c r="Q52" i="4" s="1"/>
  <c r="M53" i="4"/>
  <c r="K52" i="4"/>
  <c r="M52" i="4" s="1"/>
  <c r="AE52" i="4" s="1"/>
  <c r="Q50" i="4"/>
  <c r="M50" i="4"/>
  <c r="P50" i="4" s="1"/>
  <c r="AH50" i="4" s="1"/>
  <c r="Q49" i="4"/>
  <c r="Q48" i="4" s="1"/>
  <c r="M49" i="4"/>
  <c r="K48" i="4"/>
  <c r="M48" i="4" s="1"/>
  <c r="AE48" i="4" s="1"/>
  <c r="Q47" i="4"/>
  <c r="Q46" i="4" s="1"/>
  <c r="M47" i="4"/>
  <c r="K46" i="4"/>
  <c r="M46" i="4" s="1"/>
  <c r="Q45" i="4"/>
  <c r="Q44" i="4" s="1"/>
  <c r="M45" i="4"/>
  <c r="K44" i="4"/>
  <c r="M44" i="4" s="1"/>
  <c r="AE44" i="4" s="1"/>
  <c r="Q42" i="4"/>
  <c r="M42" i="4"/>
  <c r="Q41" i="4"/>
  <c r="Q40" i="4" s="1"/>
  <c r="M41" i="4"/>
  <c r="K40" i="4"/>
  <c r="M40" i="4" s="1"/>
  <c r="K38" i="4"/>
  <c r="M38" i="4" s="1"/>
  <c r="Q39" i="4"/>
  <c r="Q38" i="4" s="1"/>
  <c r="M39" i="4"/>
  <c r="P39" i="4" s="1"/>
  <c r="AH39" i="4" s="1"/>
  <c r="K36" i="4"/>
  <c r="M36" i="4" s="1"/>
  <c r="Q37" i="4"/>
  <c r="Q36" i="4" s="1"/>
  <c r="M37" i="4"/>
  <c r="O34" i="4"/>
  <c r="M34" i="4"/>
  <c r="AA35" i="4"/>
  <c r="Z36" i="4"/>
  <c r="X53" i="4"/>
  <c r="AA51" i="4"/>
  <c r="AA53" i="4"/>
  <c r="Y43" i="4"/>
  <c r="Z44" i="4"/>
  <c r="X44" i="4"/>
  <c r="AA42" i="4"/>
  <c r="AA40" i="4"/>
  <c r="X40" i="4"/>
  <c r="Y39" i="4"/>
  <c r="Y38" i="4"/>
  <c r="Z37" i="4"/>
  <c r="Y34" i="4"/>
  <c r="Y35" i="4"/>
  <c r="X51" i="4"/>
  <c r="AA44" i="4"/>
  <c r="Y42" i="4"/>
  <c r="Z41" i="4"/>
  <c r="X39" i="4"/>
  <c r="AA34" i="4"/>
  <c r="Y36" i="4"/>
  <c r="Y51" i="4"/>
  <c r="Z51" i="4"/>
  <c r="X43" i="4"/>
  <c r="X42" i="4"/>
  <c r="Y40" i="4"/>
  <c r="AA38" i="4"/>
  <c r="X35" i="4"/>
  <c r="Y53" i="4"/>
  <c r="AA52" i="4"/>
  <c r="Z53" i="4"/>
  <c r="Y44" i="4"/>
  <c r="X45" i="4"/>
  <c r="AA43" i="4"/>
  <c r="Z42" i="4"/>
  <c r="Z40" i="4"/>
  <c r="AA41" i="4"/>
  <c r="AA39" i="4"/>
  <c r="X38" i="4"/>
  <c r="Y37" i="4"/>
  <c r="X36" i="4"/>
  <c r="X34" i="4"/>
  <c r="AA36" i="4"/>
  <c r="X52" i="4"/>
  <c r="Y52" i="4"/>
  <c r="Z43" i="4"/>
  <c r="AA45" i="4"/>
  <c r="Y41" i="4"/>
  <c r="Z38" i="4"/>
  <c r="AA37" i="4"/>
  <c r="Z35" i="4"/>
  <c r="Z52" i="4"/>
  <c r="Y45" i="4"/>
  <c r="Z45" i="4"/>
  <c r="X41" i="4"/>
  <c r="Z39" i="4"/>
  <c r="X37" i="4"/>
  <c r="Z34" i="4"/>
  <c r="K59" i="4" l="1"/>
  <c r="M59" i="4" s="1"/>
  <c r="AE59" i="4" s="1"/>
  <c r="AE56" i="4"/>
  <c r="AE60" i="4"/>
  <c r="O60" i="4"/>
  <c r="P60" i="4" s="1"/>
  <c r="AH60" i="4" s="1"/>
  <c r="Q59" i="4"/>
  <c r="O59" i="4" s="1"/>
  <c r="AE61" i="4"/>
  <c r="AE62" i="4"/>
  <c r="P61" i="4"/>
  <c r="AH61" i="4" s="1"/>
  <c r="K51" i="4"/>
  <c r="M51" i="4" s="1"/>
  <c r="AE51" i="4" s="1"/>
  <c r="O56" i="4"/>
  <c r="AE47" i="4"/>
  <c r="O54" i="4"/>
  <c r="M54" i="4"/>
  <c r="AE54" i="4" s="1"/>
  <c r="AE53" i="4"/>
  <c r="P53" i="4"/>
  <c r="AH53" i="4" s="1"/>
  <c r="AE57" i="4"/>
  <c r="AE58" i="4"/>
  <c r="P57" i="4"/>
  <c r="AH57" i="4" s="1"/>
  <c r="O52" i="4"/>
  <c r="P52" i="4" s="1"/>
  <c r="AH52" i="4" s="1"/>
  <c r="Q51" i="4"/>
  <c r="O51" i="4" s="1"/>
  <c r="P56" i="4"/>
  <c r="AH56" i="4" s="1"/>
  <c r="O48" i="4"/>
  <c r="P48" i="4" s="1"/>
  <c r="AH48" i="4" s="1"/>
  <c r="P47" i="4"/>
  <c r="AH47" i="4" s="1"/>
  <c r="AE45" i="4"/>
  <c r="Q35" i="4"/>
  <c r="AE46" i="4"/>
  <c r="AE49" i="4"/>
  <c r="AE50" i="4"/>
  <c r="O46" i="4"/>
  <c r="P46" i="4" s="1"/>
  <c r="AH46" i="4" s="1"/>
  <c r="K43" i="4"/>
  <c r="M43" i="4" s="1"/>
  <c r="AE43" i="4" s="1"/>
  <c r="Q43" i="4"/>
  <c r="O44" i="4"/>
  <c r="P44" i="4" s="1"/>
  <c r="AH44" i="4" s="1"/>
  <c r="P45" i="4"/>
  <c r="AH45" i="4" s="1"/>
  <c r="P49" i="4"/>
  <c r="AH49" i="4" s="1"/>
  <c r="P36" i="4"/>
  <c r="AH36" i="4" s="1"/>
  <c r="K35" i="4"/>
  <c r="M35" i="4" s="1"/>
  <c r="AE42" i="4"/>
  <c r="P42" i="4"/>
  <c r="AH42" i="4" s="1"/>
  <c r="AE41" i="4"/>
  <c r="O40" i="4"/>
  <c r="P40" i="4" s="1"/>
  <c r="AH40" i="4" s="1"/>
  <c r="AE40" i="4"/>
  <c r="P41" i="4"/>
  <c r="AH41" i="4" s="1"/>
  <c r="O38" i="4"/>
  <c r="P38" i="4" s="1"/>
  <c r="AH38" i="4" s="1"/>
  <c r="AE39" i="4"/>
  <c r="AE38" i="4"/>
  <c r="AE36" i="4"/>
  <c r="AE37" i="4"/>
  <c r="AE34" i="4"/>
  <c r="P34" i="4"/>
  <c r="AH34" i="4" s="1"/>
  <c r="Q158" i="4"/>
  <c r="M158" i="4"/>
  <c r="AE159" i="4"/>
  <c r="Q159" i="4"/>
  <c r="M159" i="4"/>
  <c r="P159" i="4" s="1"/>
  <c r="AH159" i="4" s="1"/>
  <c r="Q157" i="4"/>
  <c r="M157" i="4"/>
  <c r="K156" i="4"/>
  <c r="M156" i="4" s="1"/>
  <c r="AE155" i="4"/>
  <c r="Q155" i="4"/>
  <c r="M155" i="4"/>
  <c r="P155" i="4" s="1"/>
  <c r="AH155" i="4" s="1"/>
  <c r="Q154" i="4"/>
  <c r="M154" i="4"/>
  <c r="K153" i="4"/>
  <c r="M153" i="4" s="1"/>
  <c r="AE152" i="4"/>
  <c r="Q152" i="4"/>
  <c r="M152" i="4"/>
  <c r="P152" i="4" s="1"/>
  <c r="AH152" i="4" s="1"/>
  <c r="Q151" i="4"/>
  <c r="M151" i="4"/>
  <c r="K150" i="4"/>
  <c r="M150" i="4" s="1"/>
  <c r="K142" i="4"/>
  <c r="M142" i="4" s="1"/>
  <c r="Q145" i="4"/>
  <c r="M145" i="4"/>
  <c r="P145" i="4" s="1"/>
  <c r="AH145" i="4" s="1"/>
  <c r="AE149" i="4"/>
  <c r="Q149" i="4"/>
  <c r="M149" i="4"/>
  <c r="P149" i="4" s="1"/>
  <c r="AH149" i="4" s="1"/>
  <c r="Q148" i="4"/>
  <c r="M148" i="4"/>
  <c r="Q147" i="4"/>
  <c r="M147" i="4"/>
  <c r="Q146" i="4"/>
  <c r="M146" i="4"/>
  <c r="Q144" i="4"/>
  <c r="M144" i="4"/>
  <c r="P144" i="4" s="1"/>
  <c r="AH144" i="4" s="1"/>
  <c r="Q143" i="4"/>
  <c r="M143" i="4"/>
  <c r="Q136" i="4"/>
  <c r="M136" i="4"/>
  <c r="P136" i="4" s="1"/>
  <c r="AH136" i="4" s="1"/>
  <c r="AE141" i="4"/>
  <c r="Q141" i="4"/>
  <c r="M141" i="4"/>
  <c r="P141" i="4" s="1"/>
  <c r="AH141" i="4" s="1"/>
  <c r="Q140" i="4"/>
  <c r="M140" i="4"/>
  <c r="Q139" i="4"/>
  <c r="M139" i="4"/>
  <c r="Q138" i="4"/>
  <c r="M138" i="4"/>
  <c r="Q137" i="4"/>
  <c r="M137" i="4"/>
  <c r="P137" i="4" s="1"/>
  <c r="AH137" i="4" s="1"/>
  <c r="K135" i="4"/>
  <c r="M135" i="4" s="1"/>
  <c r="AE110" i="4"/>
  <c r="Q110" i="4"/>
  <c r="M110" i="4"/>
  <c r="P110" i="4" s="1"/>
  <c r="AH110" i="4" s="1"/>
  <c r="Q109" i="4"/>
  <c r="M109" i="4"/>
  <c r="Q108" i="4"/>
  <c r="M108" i="4"/>
  <c r="K107" i="4"/>
  <c r="M107" i="4" s="1"/>
  <c r="AE106" i="4"/>
  <c r="Q106" i="4"/>
  <c r="M106" i="4"/>
  <c r="P106" i="4" s="1"/>
  <c r="AH106" i="4" s="1"/>
  <c r="Q105" i="4"/>
  <c r="M105" i="4"/>
  <c r="Q104" i="4"/>
  <c r="M104" i="4"/>
  <c r="P104" i="4" s="1"/>
  <c r="AH104" i="4" s="1"/>
  <c r="Q103" i="4"/>
  <c r="M103" i="4"/>
  <c r="P103" i="4" s="1"/>
  <c r="AH103" i="4" s="1"/>
  <c r="K102" i="4"/>
  <c r="M102" i="4" s="1"/>
  <c r="AA157" i="4"/>
  <c r="Y150" i="4"/>
  <c r="Y142" i="4"/>
  <c r="Z147" i="4"/>
  <c r="Z158" i="4"/>
  <c r="Y155" i="4"/>
  <c r="X151" i="4"/>
  <c r="Z149" i="4"/>
  <c r="Y143" i="4"/>
  <c r="X144" i="4"/>
  <c r="Y157" i="4"/>
  <c r="AA152" i="4"/>
  <c r="AA149" i="4"/>
  <c r="X149" i="4"/>
  <c r="X157" i="4"/>
  <c r="Z155" i="4"/>
  <c r="AA145" i="4"/>
  <c r="Y144" i="4"/>
  <c r="X136" i="4"/>
  <c r="AA158" i="4"/>
  <c r="Y145" i="4"/>
  <c r="Z144" i="4"/>
  <c r="AA154" i="4"/>
  <c r="Z150" i="4"/>
  <c r="Y146" i="4"/>
  <c r="AA155" i="4"/>
  <c r="Y151" i="4"/>
  <c r="Y136" i="4"/>
  <c r="Z148" i="4"/>
  <c r="Y156" i="4"/>
  <c r="AA151" i="4"/>
  <c r="X148" i="4"/>
  <c r="Z159" i="4"/>
  <c r="AA142" i="4"/>
  <c r="X154" i="4"/>
  <c r="AA150" i="4"/>
  <c r="X158" i="4"/>
  <c r="X150" i="4"/>
  <c r="Z143" i="4"/>
  <c r="AA141" i="4"/>
  <c r="AA156" i="4"/>
  <c r="Y154" i="4"/>
  <c r="Y147" i="4"/>
  <c r="X143" i="4"/>
  <c r="AA136" i="4"/>
  <c r="Z156" i="4"/>
  <c r="Z152" i="4"/>
  <c r="X146" i="4"/>
  <c r="X142" i="4"/>
  <c r="Z142" i="4"/>
  <c r="Y159" i="4"/>
  <c r="Z153" i="4"/>
  <c r="Z145" i="4"/>
  <c r="Z146" i="4"/>
  <c r="Z157" i="4"/>
  <c r="AA153" i="4"/>
  <c r="X152" i="4"/>
  <c r="Y149" i="4"/>
  <c r="AA143" i="4"/>
  <c r="Y153" i="4"/>
  <c r="Y152" i="4"/>
  <c r="X156" i="4"/>
  <c r="AA147" i="4"/>
  <c r="Y158" i="4"/>
  <c r="AA144" i="4"/>
  <c r="X159" i="4"/>
  <c r="Z151" i="4"/>
  <c r="AA146" i="4"/>
  <c r="Z140" i="4"/>
  <c r="X155" i="4"/>
  <c r="Y148" i="4"/>
  <c r="X153" i="4"/>
  <c r="X145" i="4"/>
  <c r="Z136" i="4"/>
  <c r="AA159" i="4"/>
  <c r="X147" i="4"/>
  <c r="Z154" i="4"/>
  <c r="AA148" i="4"/>
  <c r="P51" i="4" l="1"/>
  <c r="AH51" i="4" s="1"/>
  <c r="P59" i="4"/>
  <c r="AH59" i="4" s="1"/>
  <c r="P54" i="4"/>
  <c r="AH54" i="4" s="1"/>
  <c r="O43" i="4"/>
  <c r="P43" i="4" s="1"/>
  <c r="AH43" i="4" s="1"/>
  <c r="O35" i="4"/>
  <c r="P35" i="4" s="1"/>
  <c r="AH35" i="4" s="1"/>
  <c r="AE35" i="4"/>
  <c r="Q153" i="4"/>
  <c r="Q150" i="4"/>
  <c r="O150" i="4" s="1"/>
  <c r="P150" i="4" s="1"/>
  <c r="AH150" i="4" s="1"/>
  <c r="AE156" i="4"/>
  <c r="Q107" i="4"/>
  <c r="O107" i="4" s="1"/>
  <c r="AE139" i="4"/>
  <c r="AE138" i="4"/>
  <c r="Q102" i="4"/>
  <c r="Q156" i="4"/>
  <c r="O156" i="4" s="1"/>
  <c r="P156" i="4" s="1"/>
  <c r="AH156" i="4" s="1"/>
  <c r="AE157" i="4"/>
  <c r="AE158" i="4"/>
  <c r="P158" i="4"/>
  <c r="AH158" i="4" s="1"/>
  <c r="AE143" i="4"/>
  <c r="AE148" i="4"/>
  <c r="AE154" i="4"/>
  <c r="AE153" i="4"/>
  <c r="P157" i="4"/>
  <c r="AH157" i="4" s="1"/>
  <c r="O153" i="4"/>
  <c r="P153" i="4" s="1"/>
  <c r="AH153" i="4" s="1"/>
  <c r="P154" i="4"/>
  <c r="AH154" i="4" s="1"/>
  <c r="AE151" i="4"/>
  <c r="AE150" i="4"/>
  <c r="P151" i="4"/>
  <c r="AH151" i="4" s="1"/>
  <c r="AE142" i="4"/>
  <c r="AE145" i="4"/>
  <c r="AE146" i="4"/>
  <c r="Q142" i="4"/>
  <c r="O142" i="4" s="1"/>
  <c r="P142" i="4" s="1"/>
  <c r="AH142" i="4" s="1"/>
  <c r="AE144" i="4"/>
  <c r="AE147" i="4"/>
  <c r="AE108" i="4"/>
  <c r="P147" i="4"/>
  <c r="AH147" i="4" s="1"/>
  <c r="P146" i="4"/>
  <c r="AH146" i="4" s="1"/>
  <c r="P143" i="4"/>
  <c r="AH143" i="4" s="1"/>
  <c r="P148" i="4"/>
  <c r="AH148" i="4" s="1"/>
  <c r="AE137" i="4"/>
  <c r="AE140" i="4"/>
  <c r="Q135" i="4"/>
  <c r="O135" i="4" s="1"/>
  <c r="AE136" i="4"/>
  <c r="P140" i="4"/>
  <c r="AH140" i="4" s="1"/>
  <c r="AE102" i="4"/>
  <c r="Z135" i="4"/>
  <c r="Y138" i="4"/>
  <c r="Y110" i="4"/>
  <c r="X106" i="4"/>
  <c r="Y141" i="4"/>
  <c r="Y139" i="4"/>
  <c r="X141" i="4"/>
  <c r="Z110" i="4"/>
  <c r="AA105" i="4"/>
  <c r="AA102" i="4"/>
  <c r="Y135" i="4"/>
  <c r="AA109" i="4"/>
  <c r="X103" i="4"/>
  <c r="X102" i="4"/>
  <c r="AA106" i="4"/>
  <c r="AA138" i="4"/>
  <c r="Z107" i="4"/>
  <c r="Z105" i="4"/>
  <c r="Z102" i="4"/>
  <c r="AA107" i="4"/>
  <c r="Z141" i="4"/>
  <c r="X137" i="4"/>
  <c r="X109" i="4"/>
  <c r="AA137" i="4"/>
  <c r="Y103" i="4"/>
  <c r="Z138" i="4"/>
  <c r="Z109" i="4"/>
  <c r="X104" i="4"/>
  <c r="X139" i="4"/>
  <c r="Y102" i="4"/>
  <c r="X140" i="4"/>
  <c r="Y107" i="4"/>
  <c r="Z106" i="4"/>
  <c r="AA104" i="4"/>
  <c r="X108" i="4"/>
  <c r="Z137" i="4"/>
  <c r="X110" i="4"/>
  <c r="Y105" i="4"/>
  <c r="Y137" i="4"/>
  <c r="X138" i="4"/>
  <c r="AA140" i="4"/>
  <c r="Y109" i="4"/>
  <c r="Z103" i="4"/>
  <c r="Z139" i="4"/>
  <c r="X135" i="4"/>
  <c r="X107" i="4"/>
  <c r="X105" i="4"/>
  <c r="Y106" i="4"/>
  <c r="AA103" i="4"/>
  <c r="AA139" i="4"/>
  <c r="AA110" i="4"/>
  <c r="Y104" i="4"/>
  <c r="Z108" i="4"/>
  <c r="Y140" i="4"/>
  <c r="AA135" i="4"/>
  <c r="AA108" i="4"/>
  <c r="Z104" i="4"/>
  <c r="Y108" i="4"/>
  <c r="AE135" i="4" l="1"/>
  <c r="P135" i="4"/>
  <c r="AH135" i="4" s="1"/>
  <c r="P139" i="4"/>
  <c r="AH139" i="4" s="1"/>
  <c r="P138" i="4"/>
  <c r="AH138" i="4" s="1"/>
  <c r="AE109" i="4"/>
  <c r="AE107" i="4"/>
  <c r="P107" i="4"/>
  <c r="AH107" i="4" s="1"/>
  <c r="P109" i="4"/>
  <c r="AH109" i="4" s="1"/>
  <c r="P108" i="4"/>
  <c r="AH108" i="4" s="1"/>
  <c r="AE104" i="4"/>
  <c r="AE105" i="4"/>
  <c r="O102" i="4"/>
  <c r="P102" i="4" s="1"/>
  <c r="AH102" i="4" s="1"/>
  <c r="AE103" i="4"/>
  <c r="P105" i="4"/>
  <c r="AH105" i="4" s="1"/>
  <c r="AE134" i="4"/>
  <c r="Q134" i="4"/>
  <c r="M134" i="4"/>
  <c r="P134" i="4" s="1"/>
  <c r="AH134" i="4" s="1"/>
  <c r="Q133" i="4"/>
  <c r="M133" i="4"/>
  <c r="P133" i="4" s="1"/>
  <c r="AH133" i="4" s="1"/>
  <c r="K132" i="4"/>
  <c r="M132" i="4" s="1"/>
  <c r="X134" i="4"/>
  <c r="Y134" i="4"/>
  <c r="AA132" i="4"/>
  <c r="Y133" i="4"/>
  <c r="AA133" i="4"/>
  <c r="Z133" i="4"/>
  <c r="AA134" i="4"/>
  <c r="Y132" i="4"/>
  <c r="X132" i="4"/>
  <c r="Z132" i="4"/>
  <c r="Z134" i="4"/>
  <c r="X133" i="4"/>
  <c r="Q132" i="4" l="1"/>
  <c r="O132" i="4" s="1"/>
  <c r="P132" i="4" s="1"/>
  <c r="AH132" i="4" s="1"/>
  <c r="AE133" i="4"/>
  <c r="AE132" i="4"/>
  <c r="AE131" i="4"/>
  <c r="Q131" i="4"/>
  <c r="M131" i="4"/>
  <c r="P131" i="4" s="1"/>
  <c r="AH131" i="4" s="1"/>
  <c r="Q130" i="4"/>
  <c r="M130" i="4"/>
  <c r="P130" i="4" s="1"/>
  <c r="AH130" i="4" s="1"/>
  <c r="Q129" i="4"/>
  <c r="M129" i="4"/>
  <c r="Q128" i="4"/>
  <c r="M128" i="4"/>
  <c r="P128" i="4" s="1"/>
  <c r="AH128" i="4" s="1"/>
  <c r="K127" i="4"/>
  <c r="M127" i="4" s="1"/>
  <c r="AE126" i="4"/>
  <c r="Q126" i="4"/>
  <c r="M126" i="4"/>
  <c r="P126" i="4" s="1"/>
  <c r="AH126" i="4" s="1"/>
  <c r="Q125" i="4"/>
  <c r="M125" i="4"/>
  <c r="Q124" i="4"/>
  <c r="M124" i="4"/>
  <c r="P124" i="4" s="1"/>
  <c r="AH124" i="4" s="1"/>
  <c r="Q123" i="4"/>
  <c r="M123" i="4"/>
  <c r="Q122" i="4"/>
  <c r="M122" i="4"/>
  <c r="P122" i="4" s="1"/>
  <c r="AH122" i="4" s="1"/>
  <c r="K121" i="4"/>
  <c r="M121" i="4" s="1"/>
  <c r="K117" i="4"/>
  <c r="M117" i="4" s="1"/>
  <c r="AE120" i="4"/>
  <c r="Q120" i="4"/>
  <c r="M120" i="4"/>
  <c r="P120" i="4" s="1"/>
  <c r="AH120" i="4" s="1"/>
  <c r="Q119" i="4"/>
  <c r="M119" i="4"/>
  <c r="P119" i="4" s="1"/>
  <c r="AH119" i="4" s="1"/>
  <c r="Q118" i="4"/>
  <c r="M118" i="4"/>
  <c r="K111" i="4"/>
  <c r="Q116" i="4"/>
  <c r="M116" i="4"/>
  <c r="AE116" i="4" s="1"/>
  <c r="Q114" i="4"/>
  <c r="M114" i="4"/>
  <c r="P114" i="4" s="1"/>
  <c r="AH114" i="4" s="1"/>
  <c r="Q113" i="4"/>
  <c r="M113" i="4"/>
  <c r="Q112" i="4"/>
  <c r="M112" i="4"/>
  <c r="P112" i="4" s="1"/>
  <c r="AH112" i="4" s="1"/>
  <c r="Q115" i="4"/>
  <c r="M115" i="4"/>
  <c r="Y131" i="4"/>
  <c r="Z121" i="4"/>
  <c r="Y121" i="4"/>
  <c r="Y128" i="4"/>
  <c r="Y120" i="4"/>
  <c r="AA129" i="4"/>
  <c r="Z113" i="4"/>
  <c r="X131" i="4"/>
  <c r="Y130" i="4"/>
  <c r="AA126" i="4"/>
  <c r="X124" i="4"/>
  <c r="AA128" i="4"/>
  <c r="AA123" i="4"/>
  <c r="Z111" i="4"/>
  <c r="X115" i="4"/>
  <c r="AA113" i="4"/>
  <c r="Z118" i="4"/>
  <c r="Y126" i="4"/>
  <c r="AA127" i="4"/>
  <c r="X123" i="4"/>
  <c r="Y124" i="4"/>
  <c r="Z119" i="4"/>
  <c r="Z124" i="4"/>
  <c r="X121" i="4"/>
  <c r="Y111" i="4"/>
  <c r="Y112" i="4"/>
  <c r="X116" i="4"/>
  <c r="Y122" i="4"/>
  <c r="Y119" i="4"/>
  <c r="Z112" i="4"/>
  <c r="Z131" i="4"/>
  <c r="AA130" i="4"/>
  <c r="Y123" i="4"/>
  <c r="X111" i="4"/>
  <c r="Z125" i="4"/>
  <c r="AA131" i="4"/>
  <c r="AA115" i="4"/>
  <c r="AA116" i="4"/>
  <c r="Z115" i="4"/>
  <c r="X114" i="4"/>
  <c r="X128" i="4"/>
  <c r="X101" i="4"/>
  <c r="Y101" i="4"/>
  <c r="Y113" i="4"/>
  <c r="X117" i="4"/>
  <c r="AA121" i="4"/>
  <c r="X125" i="4"/>
  <c r="Z117" i="4"/>
  <c r="AA120" i="4"/>
  <c r="X118" i="4"/>
  <c r="Y116" i="4"/>
  <c r="X112" i="4"/>
  <c r="Y117" i="4"/>
  <c r="AA101" i="4"/>
  <c r="Z126" i="4"/>
  <c r="AA125" i="4"/>
  <c r="Z114" i="4"/>
  <c r="AA122" i="4"/>
  <c r="AA111" i="4"/>
  <c r="X113" i="4"/>
  <c r="Y129" i="4"/>
  <c r="X129" i="4"/>
  <c r="AA119" i="4"/>
  <c r="Z123" i="4"/>
  <c r="Z130" i="4"/>
  <c r="X126" i="4"/>
  <c r="Y118" i="4"/>
  <c r="Z120" i="4"/>
  <c r="AA118" i="4"/>
  <c r="X119" i="4"/>
  <c r="X122" i="4"/>
  <c r="Z127" i="4"/>
  <c r="Z116" i="4"/>
  <c r="AA112" i="4"/>
  <c r="Z129" i="4"/>
  <c r="Y127" i="4"/>
  <c r="Z101" i="4"/>
  <c r="Z122" i="4"/>
  <c r="X120" i="4"/>
  <c r="Z128" i="4"/>
  <c r="AA124" i="4"/>
  <c r="X130" i="4"/>
  <c r="AA114" i="4"/>
  <c r="AA117" i="4"/>
  <c r="Y125" i="4"/>
  <c r="X127" i="4"/>
  <c r="Y115" i="4"/>
  <c r="M111" i="4" l="1"/>
  <c r="AE111" i="4" s="1"/>
  <c r="K101" i="4"/>
  <c r="M101" i="4" s="1"/>
  <c r="AE101" i="4" s="1"/>
  <c r="AE128" i="4"/>
  <c r="AE129" i="4"/>
  <c r="Q127" i="4"/>
  <c r="O127" i="4" s="1"/>
  <c r="P127" i="4" s="1"/>
  <c r="AH127" i="4" s="1"/>
  <c r="AE127" i="4"/>
  <c r="AE130" i="4"/>
  <c r="P129" i="4"/>
  <c r="AH129" i="4" s="1"/>
  <c r="AE125" i="4"/>
  <c r="AE123" i="4"/>
  <c r="Q121" i="4"/>
  <c r="O121" i="4" s="1"/>
  <c r="P121" i="4" s="1"/>
  <c r="AH121" i="4" s="1"/>
  <c r="AE122" i="4"/>
  <c r="AE124" i="4"/>
  <c r="AE121" i="4"/>
  <c r="P123" i="4"/>
  <c r="AH123" i="4" s="1"/>
  <c r="P125" i="4"/>
  <c r="AH125" i="4" s="1"/>
  <c r="AE118" i="4"/>
  <c r="Q111" i="4"/>
  <c r="AE113" i="4"/>
  <c r="Q117" i="4"/>
  <c r="O117" i="4" s="1"/>
  <c r="P117" i="4" s="1"/>
  <c r="AH117" i="4" s="1"/>
  <c r="AE119" i="4"/>
  <c r="AE117" i="4"/>
  <c r="P118" i="4"/>
  <c r="AH118" i="4" s="1"/>
  <c r="P116" i="4"/>
  <c r="AH116" i="4" s="1"/>
  <c r="AE115" i="4"/>
  <c r="AE114" i="4"/>
  <c r="P113" i="4"/>
  <c r="AH113" i="4" s="1"/>
  <c r="AE112" i="4"/>
  <c r="P115" i="4"/>
  <c r="AH115" i="4" s="1"/>
  <c r="Q32" i="4"/>
  <c r="M32" i="4"/>
  <c r="Q31" i="4"/>
  <c r="M31" i="4"/>
  <c r="Q30" i="4"/>
  <c r="M30" i="4"/>
  <c r="O29" i="4"/>
  <c r="Q28" i="4"/>
  <c r="M28" i="4"/>
  <c r="Q27" i="4"/>
  <c r="M27" i="4"/>
  <c r="Q26" i="4"/>
  <c r="M26" i="4"/>
  <c r="P26" i="4" s="1"/>
  <c r="AH26" i="4" s="1"/>
  <c r="K9" i="4"/>
  <c r="K5" i="4" s="1"/>
  <c r="M23" i="4"/>
  <c r="P23" i="4" s="1"/>
  <c r="AH23" i="4" s="1"/>
  <c r="Q23" i="4"/>
  <c r="AE23" i="4"/>
  <c r="M24" i="4"/>
  <c r="P24" i="4" s="1"/>
  <c r="AH24" i="4" s="1"/>
  <c r="Q24" i="4"/>
  <c r="AE24" i="4"/>
  <c r="M25" i="4"/>
  <c r="P25" i="4" s="1"/>
  <c r="AH25" i="4" s="1"/>
  <c r="Q25" i="4"/>
  <c r="AE25" i="4"/>
  <c r="M22" i="4"/>
  <c r="P22" i="4" s="1"/>
  <c r="AH22" i="4" s="1"/>
  <c r="Q22" i="4"/>
  <c r="M21" i="4"/>
  <c r="P21" i="4" s="1"/>
  <c r="AH21" i="4" s="1"/>
  <c r="Q21" i="4"/>
  <c r="M20" i="4"/>
  <c r="P20" i="4" s="1"/>
  <c r="AH20" i="4" s="1"/>
  <c r="Q20" i="4"/>
  <c r="M19" i="4"/>
  <c r="P19" i="4" s="1"/>
  <c r="AH19" i="4" s="1"/>
  <c r="Q19" i="4"/>
  <c r="M18" i="4"/>
  <c r="P18" i="4" s="1"/>
  <c r="AH18" i="4" s="1"/>
  <c r="Q18" i="4"/>
  <c r="M17" i="4"/>
  <c r="P17" i="4" s="1"/>
  <c r="AH17" i="4" s="1"/>
  <c r="Q17" i="4"/>
  <c r="M16" i="4"/>
  <c r="P16" i="4" s="1"/>
  <c r="AH16" i="4" s="1"/>
  <c r="Q16" i="4"/>
  <c r="M15" i="4"/>
  <c r="P15" i="4" s="1"/>
  <c r="AH15" i="4" s="1"/>
  <c r="Q15" i="4"/>
  <c r="M14" i="4"/>
  <c r="P14" i="4" s="1"/>
  <c r="AH14" i="4" s="1"/>
  <c r="Q14" i="4"/>
  <c r="M13" i="4"/>
  <c r="P13" i="4" s="1"/>
  <c r="AH13" i="4" s="1"/>
  <c r="Q13" i="4"/>
  <c r="M10" i="4"/>
  <c r="P10" i="4" s="1"/>
  <c r="AH10" i="4" s="1"/>
  <c r="Q10" i="4"/>
  <c r="M11" i="4"/>
  <c r="P11" i="4" s="1"/>
  <c r="AH11" i="4" s="1"/>
  <c r="Q11" i="4"/>
  <c r="M12" i="4"/>
  <c r="P12" i="4" s="1"/>
  <c r="AH12" i="4" s="1"/>
  <c r="Q12" i="4"/>
  <c r="M8" i="4"/>
  <c r="P8" i="4" s="1"/>
  <c r="AH8" i="4" s="1"/>
  <c r="Q8" i="4"/>
  <c r="M7" i="4"/>
  <c r="P7" i="4" s="1"/>
  <c r="AH7" i="4" s="1"/>
  <c r="Q7" i="4"/>
  <c r="X27" i="4"/>
  <c r="X29" i="4"/>
  <c r="Z32" i="4"/>
  <c r="Z7" i="4"/>
  <c r="Y26" i="4"/>
  <c r="X12" i="4"/>
  <c r="AA17" i="4"/>
  <c r="Z8" i="4"/>
  <c r="Y15" i="4"/>
  <c r="Y13" i="4"/>
  <c r="Z26" i="4"/>
  <c r="Y7" i="4"/>
  <c r="X9" i="4"/>
  <c r="AA16" i="4"/>
  <c r="Z25" i="4"/>
  <c r="AA31" i="4"/>
  <c r="AA29" i="4"/>
  <c r="Y31" i="4"/>
  <c r="Y14" i="4"/>
  <c r="X15" i="4"/>
  <c r="X24" i="4"/>
  <c r="AA5" i="4"/>
  <c r="Y5" i="4"/>
  <c r="Y25" i="4"/>
  <c r="X31" i="4"/>
  <c r="X17" i="4"/>
  <c r="X22" i="4"/>
  <c r="Z10" i="4"/>
  <c r="Y28" i="4"/>
  <c r="X5" i="4"/>
  <c r="AA10" i="4"/>
  <c r="Y20" i="4"/>
  <c r="Y24" i="4"/>
  <c r="AA13" i="4"/>
  <c r="Y27" i="4"/>
  <c r="Z12" i="4"/>
  <c r="Z17" i="4"/>
  <c r="Y11" i="4"/>
  <c r="Z18" i="4"/>
  <c r="AA28" i="4"/>
  <c r="X28" i="4"/>
  <c r="X7" i="4"/>
  <c r="Z15" i="4"/>
  <c r="AA8" i="4"/>
  <c r="X26" i="4"/>
  <c r="X8" i="4"/>
  <c r="Z23" i="4"/>
  <c r="AA7" i="4"/>
  <c r="Y8" i="4"/>
  <c r="AA20" i="4"/>
  <c r="Y30" i="4"/>
  <c r="X32" i="4"/>
  <c r="Y19" i="4"/>
  <c r="X13" i="4"/>
  <c r="Y114" i="4"/>
  <c r="AA25" i="4"/>
  <c r="AA18" i="4"/>
  <c r="X21" i="4"/>
  <c r="Y18" i="4"/>
  <c r="X23" i="4"/>
  <c r="AA21" i="4"/>
  <c r="AA32" i="4"/>
  <c r="AA12" i="4"/>
  <c r="Z19" i="4"/>
  <c r="Y9" i="4"/>
  <c r="Z29" i="4"/>
  <c r="X19" i="4"/>
  <c r="X20" i="4"/>
  <c r="AA11" i="4"/>
  <c r="AA27" i="4"/>
  <c r="Y12" i="4"/>
  <c r="X25" i="4"/>
  <c r="Z11" i="4"/>
  <c r="X18" i="4"/>
  <c r="Y17" i="4"/>
  <c r="X11" i="4"/>
  <c r="Y21" i="4"/>
  <c r="X16" i="4"/>
  <c r="Z20" i="4"/>
  <c r="AA26" i="4"/>
  <c r="AA24" i="4"/>
  <c r="AA14" i="4"/>
  <c r="AA23" i="4"/>
  <c r="Z27" i="4"/>
  <c r="AA22" i="4"/>
  <c r="AA15" i="4"/>
  <c r="X30" i="4"/>
  <c r="Z31" i="4"/>
  <c r="AA9" i="4"/>
  <c r="Y16" i="4"/>
  <c r="AA30" i="4"/>
  <c r="Z22" i="4"/>
  <c r="Z13" i="4"/>
  <c r="X14" i="4"/>
  <c r="Z9" i="4"/>
  <c r="Y29" i="4"/>
  <c r="Z28" i="4"/>
  <c r="Y10" i="4"/>
  <c r="Z5" i="4"/>
  <c r="Y22" i="4"/>
  <c r="Z30" i="4"/>
  <c r="Z16" i="4"/>
  <c r="AA19" i="4"/>
  <c r="Y32" i="4"/>
  <c r="X10" i="4"/>
  <c r="Y23" i="4"/>
  <c r="Z21" i="4"/>
  <c r="Z24" i="4"/>
  <c r="Z14" i="4"/>
  <c r="O111" i="4" l="1"/>
  <c r="P111" i="4" s="1"/>
  <c r="AH111" i="4" s="1"/>
  <c r="Q101" i="4"/>
  <c r="O101" i="4" s="1"/>
  <c r="P101" i="4" s="1"/>
  <c r="AH101" i="4" s="1"/>
  <c r="AE8" i="4"/>
  <c r="AE7" i="4"/>
  <c r="AE31" i="4"/>
  <c r="AE32" i="4"/>
  <c r="P32" i="4"/>
  <c r="AH32" i="4" s="1"/>
  <c r="P31" i="4"/>
  <c r="AH31" i="4" s="1"/>
  <c r="AE26" i="4"/>
  <c r="AE28" i="4"/>
  <c r="AE30" i="4"/>
  <c r="P30" i="4"/>
  <c r="AH30" i="4" s="1"/>
  <c r="P29" i="4"/>
  <c r="AH29" i="4" s="1"/>
  <c r="AE29" i="4"/>
  <c r="AE20" i="4"/>
  <c r="AE18" i="4"/>
  <c r="AE12" i="4"/>
  <c r="Q9" i="4"/>
  <c r="AE14" i="4"/>
  <c r="AE21" i="4"/>
  <c r="AE16" i="4"/>
  <c r="P28" i="4"/>
  <c r="AH28" i="4" s="1"/>
  <c r="AE27" i="4"/>
  <c r="P27" i="4"/>
  <c r="AH27" i="4" s="1"/>
  <c r="AE11" i="4"/>
  <c r="AE10" i="4"/>
  <c r="AE15" i="4"/>
  <c r="AE17" i="4"/>
  <c r="AE19" i="4"/>
  <c r="AE22" i="4"/>
  <c r="AE13" i="4"/>
  <c r="M9" i="4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3" i="2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35" i="1"/>
  <c r="Q6" i="4"/>
  <c r="X6" i="4"/>
  <c r="AE9" i="4" l="1"/>
  <c r="O9" i="4"/>
  <c r="P9" i="4" s="1"/>
  <c r="AH9" i="4" s="1"/>
  <c r="Q5" i="4"/>
  <c r="O5" i="4" s="1"/>
  <c r="M6" i="4"/>
  <c r="P6" i="4" s="1"/>
  <c r="AH6" i="4" s="1"/>
  <c r="Z6" i="4"/>
  <c r="AA6" i="4"/>
  <c r="Y6" i="4"/>
  <c r="M5" i="4" l="1"/>
  <c r="AE5" i="4" s="1"/>
  <c r="AE6" i="4"/>
  <c r="L5" i="4" l="1"/>
  <c r="P5" i="4"/>
  <c r="AH5" i="4" s="1"/>
  <c r="P37" i="4"/>
  <c r="AH37" i="4" s="1"/>
</calcChain>
</file>

<file path=xl/sharedStrings.xml><?xml version="1.0" encoding="utf-8"?>
<sst xmlns="http://schemas.openxmlformats.org/spreadsheetml/2006/main" count="1108" uniqueCount="248">
  <si>
    <t>ВВГнг-LS</t>
  </si>
  <si>
    <t>0,66 кВ</t>
  </si>
  <si>
    <t>1 кВ</t>
  </si>
  <si>
    <t>Масса 1 км кабеля, кг</t>
  </si>
  <si>
    <t>Наружный диаметр, мм</t>
  </si>
  <si>
    <t>Сечение</t>
  </si>
  <si>
    <t>Назвоние щита</t>
  </si>
  <si>
    <r>
      <t>Р</t>
    </r>
    <r>
      <rPr>
        <b/>
        <sz val="7"/>
        <color theme="1"/>
        <rFont val="Times New Roman"/>
        <family val="1"/>
        <charset val="204"/>
      </rPr>
      <t>расч.</t>
    </r>
    <r>
      <rPr>
        <b/>
        <sz val="8"/>
        <color theme="1"/>
        <rFont val="Times New Roman"/>
        <family val="1"/>
        <charset val="204"/>
      </rPr>
      <t>, кВт</t>
    </r>
  </si>
  <si>
    <t>cosφ</t>
  </si>
  <si>
    <r>
      <t>Р</t>
    </r>
    <r>
      <rPr>
        <b/>
        <sz val="7"/>
        <color theme="1"/>
        <rFont val="Times New Roman"/>
        <family val="1"/>
        <charset val="204"/>
      </rPr>
      <t>уст</t>
    </r>
    <r>
      <rPr>
        <b/>
        <sz val="8"/>
        <color theme="1"/>
        <rFont val="Times New Roman"/>
        <family val="1"/>
        <charset val="204"/>
      </rPr>
      <t>*cosφ</t>
    </r>
  </si>
  <si>
    <r>
      <t>Р</t>
    </r>
    <r>
      <rPr>
        <b/>
        <sz val="7"/>
        <color theme="1"/>
        <rFont val="Times New Roman"/>
        <family val="1"/>
        <charset val="204"/>
      </rPr>
      <t>уст.</t>
    </r>
    <r>
      <rPr>
        <b/>
        <sz val="8"/>
        <color theme="1"/>
        <rFont val="Times New Roman"/>
        <family val="1"/>
        <charset val="204"/>
      </rPr>
      <t>,     кВт</t>
    </r>
  </si>
  <si>
    <r>
      <t>U</t>
    </r>
    <r>
      <rPr>
        <b/>
        <sz val="7"/>
        <color theme="1"/>
        <rFont val="Times New Roman"/>
        <family val="1"/>
        <charset val="204"/>
      </rPr>
      <t>ном</t>
    </r>
    <r>
      <rPr>
        <b/>
        <sz val="8"/>
        <color theme="1"/>
        <rFont val="Times New Roman"/>
        <family val="1"/>
        <charset val="204"/>
      </rPr>
      <t>,   кВ</t>
    </r>
  </si>
  <si>
    <r>
      <t>I</t>
    </r>
    <r>
      <rPr>
        <b/>
        <sz val="7"/>
        <color theme="1"/>
        <rFont val="Times New Roman"/>
        <family val="1"/>
        <charset val="204"/>
      </rPr>
      <t>расч.</t>
    </r>
    <r>
      <rPr>
        <b/>
        <sz val="8"/>
        <color theme="1"/>
        <rFont val="Times New Roman"/>
        <family val="1"/>
        <charset val="204"/>
      </rPr>
      <t>,     А</t>
    </r>
  </si>
  <si>
    <t>Марка</t>
  </si>
  <si>
    <t>Сече-ние</t>
  </si>
  <si>
    <t>Информация о длине</t>
  </si>
  <si>
    <t>Информация о кабеле</t>
  </si>
  <si>
    <t>1ЩО1</t>
  </si>
  <si>
    <t>№ группы щита</t>
  </si>
  <si>
    <r>
      <t>К</t>
    </r>
    <r>
      <rPr>
        <b/>
        <sz val="7"/>
        <color theme="1"/>
        <rFont val="Times New Roman"/>
        <family val="1"/>
        <charset val="204"/>
      </rPr>
      <t>с</t>
    </r>
  </si>
  <si>
    <t>Кабель с круглыми жилами</t>
  </si>
  <si>
    <t>Кабель с секторными жилами</t>
  </si>
  <si>
    <t>-</t>
  </si>
  <si>
    <t>х</t>
  </si>
  <si>
    <t>ВВГнг-FRLS</t>
  </si>
  <si>
    <t>Нар. диамерт, мм</t>
  </si>
  <si>
    <t>Масса 1 км, кг</t>
  </si>
  <si>
    <t>Потери, %</t>
  </si>
  <si>
    <t>Допустимый длительный ток для проводов с медными жилами с резиновой изоляцией в металлических защитных оболочках и кабелей с медными жилами с резиновой изоляцией в свинцовой, поливинилхлоридной, найритовой или резиновой оболочке, бронированных и небронированных</t>
  </si>
  <si>
    <t>Медь</t>
  </si>
  <si>
    <t>Ток, А, для проводов и кабелей</t>
  </si>
  <si>
    <t>Двухжильных</t>
  </si>
  <si>
    <t>Одножильных</t>
  </si>
  <si>
    <t>Трехжильных</t>
  </si>
  <si>
    <t>При прокладке</t>
  </si>
  <si>
    <t>в воздухе</t>
  </si>
  <si>
    <t>в земле</t>
  </si>
  <si>
    <t>№ п/п</t>
  </si>
  <si>
    <t>Сечение токопрово-дящей жилы, мм.кв.</t>
  </si>
  <si>
    <t xml:space="preserve"> </t>
  </si>
  <si>
    <t>Допустимый длительный ток для проводов с алюминиевыми жилами с резиновой или пластмассовой изоляцией в свинцовой, поливинилхлоридной, найритовой или резиновой оболочках, бронированных и небронированных</t>
  </si>
  <si>
    <t>Алюминий</t>
  </si>
  <si>
    <t>Максимальная длина в метрах цепей с медными проводами, защищенных автоматическими выключателями цепи:</t>
  </si>
  <si>
    <t>Ном. ток для автомат. выключат., А</t>
  </si>
  <si>
    <t>Сечение проводов, мм.кв</t>
  </si>
  <si>
    <t>Тип B</t>
  </si>
  <si>
    <t>Тип C</t>
  </si>
  <si>
    <t>Тип D</t>
  </si>
  <si>
    <t>3 фазы</t>
  </si>
  <si>
    <t>Материал жил</t>
  </si>
  <si>
    <t>Наме-рил, м</t>
  </si>
  <si>
    <t>15%, м</t>
  </si>
  <si>
    <t>8%, м</t>
  </si>
  <si>
    <t>Хар-ка</t>
  </si>
  <si>
    <t>Информация о защите</t>
  </si>
  <si>
    <t>Допустимый ток</t>
  </si>
  <si>
    <t>По ПУЭ</t>
  </si>
  <si>
    <t>По ГОСТ</t>
  </si>
  <si>
    <t>Проверка по длине</t>
  </si>
  <si>
    <r>
      <t>I</t>
    </r>
    <r>
      <rPr>
        <b/>
        <sz val="7"/>
        <color theme="1"/>
        <rFont val="Times New Roman"/>
        <family val="1"/>
        <charset val="204"/>
      </rPr>
      <t>ном</t>
    </r>
    <r>
      <rPr>
        <b/>
        <sz val="8"/>
        <color theme="1"/>
        <rFont val="Times New Roman"/>
        <family val="1"/>
        <charset val="204"/>
      </rPr>
      <t>, А</t>
    </r>
  </si>
  <si>
    <t>?</t>
  </si>
  <si>
    <t>Автом. выкл.</t>
  </si>
  <si>
    <r>
      <t>N</t>
    </r>
    <r>
      <rPr>
        <b/>
        <sz val="7"/>
        <color theme="1"/>
        <rFont val="Times New Roman"/>
        <family val="1"/>
        <charset val="204"/>
      </rPr>
      <t>ниток</t>
    </r>
    <r>
      <rPr>
        <b/>
        <sz val="8"/>
        <color theme="1"/>
        <rFont val="Times New Roman"/>
        <family val="1"/>
        <charset val="204"/>
      </rPr>
      <t>, шт.</t>
    </r>
  </si>
  <si>
    <r>
      <t>N</t>
    </r>
    <r>
      <rPr>
        <b/>
        <sz val="7"/>
        <color theme="1"/>
        <rFont val="Times New Roman"/>
        <family val="1"/>
        <charset val="204"/>
      </rPr>
      <t>жил</t>
    </r>
    <r>
      <rPr>
        <b/>
        <sz val="8"/>
        <color theme="1"/>
        <rFont val="Times New Roman"/>
        <family val="1"/>
        <charset val="204"/>
      </rPr>
      <t>, шт.</t>
    </r>
  </si>
  <si>
    <t>0ЩО1</t>
  </si>
  <si>
    <t>0ЩО2</t>
  </si>
  <si>
    <t>1ЩО2</t>
  </si>
  <si>
    <t>2ЩО</t>
  </si>
  <si>
    <t>ЩС3</t>
  </si>
  <si>
    <t>№ группы потреб.</t>
  </si>
  <si>
    <t>Назвоние потреб.</t>
  </si>
  <si>
    <t>ЩУВ1</t>
  </si>
  <si>
    <t>ЩУВ1.1</t>
  </si>
  <si>
    <t>ЩУВ2</t>
  </si>
  <si>
    <t>ЩУВ3</t>
  </si>
  <si>
    <t>ЩУВ2.1</t>
  </si>
  <si>
    <t>1 фаза</t>
  </si>
  <si>
    <t>ЩУВ4</t>
  </si>
  <si>
    <t>ЩУВ3.1</t>
  </si>
  <si>
    <t>ЩУВ5</t>
  </si>
  <si>
    <t>ЩУВ6</t>
  </si>
  <si>
    <t>ЩУВ7</t>
  </si>
  <si>
    <t>ЩУВ8</t>
  </si>
  <si>
    <t>ЩУВ9</t>
  </si>
  <si>
    <t>ЩУВ10</t>
  </si>
  <si>
    <t>ЩУВ11</t>
  </si>
  <si>
    <t>ЩУВ12</t>
  </si>
  <si>
    <t>Резерв</t>
  </si>
  <si>
    <t>Гр.ЩУВ1</t>
  </si>
  <si>
    <t>Гр.ЩУВ1.1</t>
  </si>
  <si>
    <t>Гр.ЩУВ2</t>
  </si>
  <si>
    <t>Гр.ЩУВ2.1</t>
  </si>
  <si>
    <t>Гр.ЩУВ3</t>
  </si>
  <si>
    <t>Гр.ЩУВ3.1</t>
  </si>
  <si>
    <t>Гр.ЩУВ4</t>
  </si>
  <si>
    <t>Гр.ЩУВ5</t>
  </si>
  <si>
    <t>Гр.ЩУВ6</t>
  </si>
  <si>
    <t>Гр.ЩУВ7</t>
  </si>
  <si>
    <t>Гр.ЩУВ8</t>
  </si>
  <si>
    <t>Гр.ЩУВ9</t>
  </si>
  <si>
    <t>Гр.ЩУВ10</t>
  </si>
  <si>
    <t>2ЩК1</t>
  </si>
  <si>
    <t>2ЩК2</t>
  </si>
  <si>
    <t>ЩБ</t>
  </si>
  <si>
    <t>Секция</t>
  </si>
  <si>
    <t>1 секция</t>
  </si>
  <si>
    <t>3ЩО1</t>
  </si>
  <si>
    <t>ЩВ2</t>
  </si>
  <si>
    <t>Гр.В43</t>
  </si>
  <si>
    <t>В43</t>
  </si>
  <si>
    <t>Гр.В25</t>
  </si>
  <si>
    <t>В25</t>
  </si>
  <si>
    <t>Гр.В26</t>
  </si>
  <si>
    <t>В26</t>
  </si>
  <si>
    <t>Гр.В41</t>
  </si>
  <si>
    <t>В41</t>
  </si>
  <si>
    <t>Гр.В29</t>
  </si>
  <si>
    <t>Гр.В42</t>
  </si>
  <si>
    <t>В29</t>
  </si>
  <si>
    <t>В42</t>
  </si>
  <si>
    <t>Гр.ЩУВ11</t>
  </si>
  <si>
    <t>Гр.В47</t>
  </si>
  <si>
    <t>В47</t>
  </si>
  <si>
    <t>Гр.В48</t>
  </si>
  <si>
    <t>Гр.В54</t>
  </si>
  <si>
    <t>Гр.В55</t>
  </si>
  <si>
    <t>В48</t>
  </si>
  <si>
    <t>В54</t>
  </si>
  <si>
    <t>В55</t>
  </si>
  <si>
    <t>Гр.ЩУВ12</t>
  </si>
  <si>
    <t>Гр.В49</t>
  </si>
  <si>
    <t>Гр.В50</t>
  </si>
  <si>
    <t>Гр.В51</t>
  </si>
  <si>
    <t>В49</t>
  </si>
  <si>
    <t>В50</t>
  </si>
  <si>
    <t>В51</t>
  </si>
  <si>
    <t>Гр.ЩУВ13</t>
  </si>
  <si>
    <t>ЩУВ13</t>
  </si>
  <si>
    <t>Гр.В35</t>
  </si>
  <si>
    <t>Гр.В27</t>
  </si>
  <si>
    <t>В27</t>
  </si>
  <si>
    <t>Гр.В28</t>
  </si>
  <si>
    <t>В28</t>
  </si>
  <si>
    <t>Гр.В33</t>
  </si>
  <si>
    <t>В33</t>
  </si>
  <si>
    <t>Гр.В52</t>
  </si>
  <si>
    <t>Гр.В53</t>
  </si>
  <si>
    <t>В52</t>
  </si>
  <si>
    <t>В53</t>
  </si>
  <si>
    <t>Гр.ЩУВ18</t>
  </si>
  <si>
    <t>ЩУВ18</t>
  </si>
  <si>
    <t>Гр.В37</t>
  </si>
  <si>
    <t>Гр.В38</t>
  </si>
  <si>
    <t>Гр.В39</t>
  </si>
  <si>
    <t>Гр.В40</t>
  </si>
  <si>
    <t>Гр.В35.1</t>
  </si>
  <si>
    <t>В35.1</t>
  </si>
  <si>
    <t>В37</t>
  </si>
  <si>
    <t>В38</t>
  </si>
  <si>
    <t>В39</t>
  </si>
  <si>
    <t>В40</t>
  </si>
  <si>
    <t>Гр.В30</t>
  </si>
  <si>
    <t>В30</t>
  </si>
  <si>
    <t>Гр.В31</t>
  </si>
  <si>
    <t>Гр.В32</t>
  </si>
  <si>
    <t>Гр.В34</t>
  </si>
  <si>
    <t>Гр.В44</t>
  </si>
  <si>
    <t>Гр.В45</t>
  </si>
  <si>
    <t>Гр.ЩУ24</t>
  </si>
  <si>
    <t>В31</t>
  </si>
  <si>
    <t>В32</t>
  </si>
  <si>
    <t>В34</t>
  </si>
  <si>
    <t>В44</t>
  </si>
  <si>
    <t>В45</t>
  </si>
  <si>
    <t>Гр.ЩУ25</t>
  </si>
  <si>
    <t>ЩУ25</t>
  </si>
  <si>
    <t>Гр.В56</t>
  </si>
  <si>
    <t>В56</t>
  </si>
  <si>
    <t>Гр.ЩУ27</t>
  </si>
  <si>
    <t>ЩУ27</t>
  </si>
  <si>
    <t>Гр.В36</t>
  </si>
  <si>
    <t>В36</t>
  </si>
  <si>
    <t>Гр.ЩУ28</t>
  </si>
  <si>
    <t>ЩУ28</t>
  </si>
  <si>
    <t>Гр.В60</t>
  </si>
  <si>
    <t>Гр.ПЕ3</t>
  </si>
  <si>
    <t>В60</t>
  </si>
  <si>
    <t>ПЕ3</t>
  </si>
  <si>
    <t>ЩУ24</t>
  </si>
  <si>
    <t>Гр.ЩВ2</t>
  </si>
  <si>
    <t>Гр.ЩУ6</t>
  </si>
  <si>
    <t>ЩУ6</t>
  </si>
  <si>
    <t>Гр.ПЧ П6</t>
  </si>
  <si>
    <t>ПЧ П6</t>
  </si>
  <si>
    <t>Гр.П6</t>
  </si>
  <si>
    <t>П6</t>
  </si>
  <si>
    <t>Гр.ПЧ В6</t>
  </si>
  <si>
    <t>ПЧ В6</t>
  </si>
  <si>
    <t>Гр.В6</t>
  </si>
  <si>
    <t>В6</t>
  </si>
  <si>
    <t>Гр.ПЧу П6</t>
  </si>
  <si>
    <t>ПЧу П6</t>
  </si>
  <si>
    <t>Гр.У6</t>
  </si>
  <si>
    <t>У6</t>
  </si>
  <si>
    <t>Гр.Н(П6)</t>
  </si>
  <si>
    <t>Н(П6)</t>
  </si>
  <si>
    <t>ЩУ7</t>
  </si>
  <si>
    <t>Гр.ЩУ7</t>
  </si>
  <si>
    <t>Гр.ПЧ П7</t>
  </si>
  <si>
    <t>ПЧ П7</t>
  </si>
  <si>
    <t>Гр.П7</t>
  </si>
  <si>
    <t>П7</t>
  </si>
  <si>
    <t>Гр.ПЧ В7</t>
  </si>
  <si>
    <t>ПЧ В7</t>
  </si>
  <si>
    <t>Гр.В7</t>
  </si>
  <si>
    <t>В7</t>
  </si>
  <si>
    <t>Гр.ПЧу П7</t>
  </si>
  <si>
    <t>ПЧу П7</t>
  </si>
  <si>
    <t>Гр.У7</t>
  </si>
  <si>
    <t>У7</t>
  </si>
  <si>
    <t>Гр.Н(П7)</t>
  </si>
  <si>
    <t>Н(П7)</t>
  </si>
  <si>
    <t>ЩВ1</t>
  </si>
  <si>
    <t>Гр.ЩВ1</t>
  </si>
  <si>
    <t>Гр.ЩУ8</t>
  </si>
  <si>
    <t>ЩУ8</t>
  </si>
  <si>
    <t>Гр.ПЧ П8</t>
  </si>
  <si>
    <t>Гр.ПЧ В8</t>
  </si>
  <si>
    <t>Гр.ПЧу П8</t>
  </si>
  <si>
    <t>Гр.Н(П8)</t>
  </si>
  <si>
    <t>ПЧ П8</t>
  </si>
  <si>
    <t>ПЧ В8</t>
  </si>
  <si>
    <t>ПЧу П8</t>
  </si>
  <si>
    <t>Н(П8)</t>
  </si>
  <si>
    <t>Гр.П8</t>
  </si>
  <si>
    <t>Гр.В8</t>
  </si>
  <si>
    <t>Гр.У8</t>
  </si>
  <si>
    <t>П8</t>
  </si>
  <si>
    <t>В8</t>
  </si>
  <si>
    <t>У8</t>
  </si>
  <si>
    <t>Гр.ЩУ9</t>
  </si>
  <si>
    <t>ЩУ9</t>
  </si>
  <si>
    <t>Гр.ПЧ П9</t>
  </si>
  <si>
    <t>Гр.Н(П9)</t>
  </si>
  <si>
    <t>ПЧ П9</t>
  </si>
  <si>
    <t>Н(П9)</t>
  </si>
  <si>
    <t>Гр.П9</t>
  </si>
  <si>
    <t>П9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</si>
</sst>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Times New Roman"/>
      <family val="2"/>
      <charset val="204"/>
    </font>
    <font>
      <sz val="8"/>
      <color theme="1"/>
      <name val="Times New Roman"/>
      <family val="2"/>
      <charset val="204"/>
    </font>
    <font>
      <b/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C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 wrapText="1"/>
    </xf>
    <xf numFmtId="4" fontId="1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" fillId="6" borderId="1" xfId="0" applyNumberFormat="1" applyFont="1" applyFill="1" applyBorder="1" applyAlignment="1">
      <alignment horizontal="center" vertical="center"/>
    </xf>
    <xf numFmtId="4" fontId="7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1" fillId="7" borderId="1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4" fontId="1" fillId="5" borderId="1" xfId="0" applyNumberFormat="1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4" fontId="7" fillId="9" borderId="1" xfId="0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4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1" xfId="0" applyNumberFormat="1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6" borderId="1" xfId="0" quotePrefix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textRotation="90" wrapText="1"/>
    </xf>
    <xf numFmtId="0" fontId="2" fillId="0" borderId="22" xfId="0" applyFont="1" applyBorder="1" applyAlignment="1">
      <alignment horizontal="center" vertical="center" textRotation="90" wrapText="1"/>
    </xf>
    <xf numFmtId="0" fontId="2" fillId="0" borderId="25" xfId="0" applyFont="1" applyBorder="1" applyAlignment="1">
      <alignment horizontal="center" vertical="center" textRotation="90" wrapText="1"/>
    </xf>
    <xf numFmtId="3" fontId="2" fillId="0" borderId="8" xfId="0" applyNumberFormat="1" applyFont="1" applyBorder="1" applyAlignment="1">
      <alignment horizontal="left" vertical="center" wrapText="1"/>
    </xf>
    <xf numFmtId="3" fontId="2" fillId="0" borderId="9" xfId="0" applyNumberFormat="1" applyFont="1" applyBorder="1" applyAlignment="1">
      <alignment horizontal="left" vertical="center" wrapText="1"/>
    </xf>
    <xf numFmtId="3" fontId="2" fillId="0" borderId="10" xfId="0" applyNumberFormat="1" applyFont="1" applyBorder="1" applyAlignment="1">
      <alignment horizontal="left"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</cellXfs>
  <cellStyles count="1">
    <cellStyle name="Обычный" xfId="0" builtinId="0"/>
  </cellStyles>
  <dxfs count="72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60"/>
  <sheetViews>
    <sheetView tabSelected="1" topLeftCell="B1" zoomScaleNormal="100" workbookViewId="0">
      <pane ySplit="3" topLeftCell="A4" activePane="bottomLeft" state="frozen"/>
      <selection pane="bottomLeft" activeCell="AK5" sqref="AK5:AK139"/>
    </sheetView>
  </sheetViews>
  <sheetFormatPr defaultRowHeight="11.25" outlineLevelRow="1" outlineLevelCol="1" x14ac:dyDescent="0.25"/>
  <cols>
    <col min="1" max="1" width="10.75" style="1" bestFit="1" customWidth="1"/>
    <col min="2" max="2" width="5.75" style="1" bestFit="1" customWidth="1"/>
    <col min="3" max="3" width="8.125" style="1" customWidth="1"/>
    <col min="4" max="4" width="10.75" style="1" bestFit="1" customWidth="1"/>
    <col min="5" max="8" width="8.125" style="1" customWidth="1"/>
    <col min="9" max="9" width="8.125" style="100" customWidth="1"/>
    <col min="10" max="10" width="8.125" style="1" customWidth="1"/>
    <col min="11" max="14" width="6.25" style="1" customWidth="1"/>
    <col min="15" max="15" width="3.75" style="1" bestFit="1" customWidth="1"/>
    <col min="16" max="16" width="6.25" style="1" customWidth="1"/>
    <col min="17" max="17" width="7" style="1" bestFit="1" customWidth="1"/>
    <col min="18" max="18" width="7.5" style="1" customWidth="1"/>
    <col min="19" max="19" width="9" style="1"/>
    <col min="20" max="20" width="5.125" style="1" customWidth="1"/>
    <col min="21" max="21" width="5.375" style="1" customWidth="1"/>
    <col min="22" max="22" width="1.625" style="1" bestFit="1" customWidth="1"/>
    <col min="23" max="23" width="5.375" style="1" customWidth="1"/>
    <col min="24" max="27" width="6.25" style="1" hidden="1" customWidth="1" outlineLevel="1"/>
    <col min="28" max="28" width="5.625" style="1" customWidth="1" collapsed="1"/>
    <col min="29" max="30" width="5.625" style="1" customWidth="1"/>
    <col min="31" max="31" width="7.75" style="1" bestFit="1" customWidth="1"/>
    <col min="32" max="33" width="5.25" style="1" bestFit="1" customWidth="1"/>
    <col min="34" max="34" width="3.75" style="49" bestFit="1" customWidth="1"/>
    <col min="35" max="36" width="9" style="1"/>
    <col min="37" max="37" width="9" style="1" customWidth="1"/>
    <col min="38" max="16384" width="9" style="1"/>
  </cols>
  <sheetData>
    <row r="1" spans="1:37" s="3" customFormat="1" ht="10.5" customHeight="1" x14ac:dyDescent="0.25">
      <c r="A1" s="142" t="s">
        <v>6</v>
      </c>
      <c r="B1" s="132" t="s">
        <v>104</v>
      </c>
      <c r="C1" s="132" t="s">
        <v>18</v>
      </c>
      <c r="D1" s="132" t="s">
        <v>6</v>
      </c>
      <c r="E1" s="132" t="s">
        <v>69</v>
      </c>
      <c r="F1" s="132" t="s">
        <v>70</v>
      </c>
      <c r="G1" s="132" t="s">
        <v>69</v>
      </c>
      <c r="H1" s="132" t="s">
        <v>70</v>
      </c>
      <c r="I1" s="132" t="s">
        <v>69</v>
      </c>
      <c r="J1" s="132" t="s">
        <v>70</v>
      </c>
      <c r="K1" s="132" t="s">
        <v>10</v>
      </c>
      <c r="L1" s="132" t="s">
        <v>19</v>
      </c>
      <c r="M1" s="132" t="s">
        <v>7</v>
      </c>
      <c r="N1" s="132" t="s">
        <v>11</v>
      </c>
      <c r="O1" s="132" t="s">
        <v>8</v>
      </c>
      <c r="P1" s="132" t="s">
        <v>12</v>
      </c>
      <c r="Q1" s="132" t="s">
        <v>9</v>
      </c>
      <c r="R1" s="132" t="s">
        <v>16</v>
      </c>
      <c r="S1" s="132"/>
      <c r="T1" s="132"/>
      <c r="U1" s="132"/>
      <c r="V1" s="132"/>
      <c r="W1" s="132"/>
      <c r="X1" s="132"/>
      <c r="Y1" s="132"/>
      <c r="Z1" s="132"/>
      <c r="AA1" s="132"/>
      <c r="AB1" s="132" t="s">
        <v>15</v>
      </c>
      <c r="AC1" s="132"/>
      <c r="AD1" s="132"/>
      <c r="AE1" s="132"/>
      <c r="AF1" s="132" t="s">
        <v>54</v>
      </c>
      <c r="AG1" s="132"/>
      <c r="AH1" s="132"/>
      <c r="AI1" s="132"/>
      <c r="AJ1" s="132"/>
      <c r="AK1" s="135"/>
    </row>
    <row r="2" spans="1:37" s="3" customFormat="1" ht="10.5" customHeight="1" x14ac:dyDescent="0.25">
      <c r="A2" s="14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 t="s">
        <v>49</v>
      </c>
      <c r="S2" s="133" t="s">
        <v>13</v>
      </c>
      <c r="T2" s="133" t="s">
        <v>62</v>
      </c>
      <c r="U2" s="133" t="s">
        <v>63</v>
      </c>
      <c r="V2" s="133" t="s">
        <v>23</v>
      </c>
      <c r="W2" s="133" t="s">
        <v>14</v>
      </c>
      <c r="X2" s="133" t="s">
        <v>25</v>
      </c>
      <c r="Y2" s="133"/>
      <c r="Z2" s="133" t="s">
        <v>26</v>
      </c>
      <c r="AA2" s="133"/>
      <c r="AB2" s="133" t="s">
        <v>50</v>
      </c>
      <c r="AC2" s="133" t="s">
        <v>51</v>
      </c>
      <c r="AD2" s="133" t="s">
        <v>52</v>
      </c>
      <c r="AE2" s="133" t="s">
        <v>27</v>
      </c>
      <c r="AF2" s="133" t="s">
        <v>61</v>
      </c>
      <c r="AG2" s="133"/>
      <c r="AH2" s="133"/>
      <c r="AI2" s="133" t="s">
        <v>55</v>
      </c>
      <c r="AJ2" s="133"/>
      <c r="AK2" s="136" t="s">
        <v>58</v>
      </c>
    </row>
    <row r="3" spans="1:37" s="3" customFormat="1" ht="12" thickBot="1" x14ac:dyDescent="0.3">
      <c r="A3" s="14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48" t="s">
        <v>1</v>
      </c>
      <c r="Y3" s="48" t="s">
        <v>2</v>
      </c>
      <c r="Z3" s="48" t="s">
        <v>1</v>
      </c>
      <c r="AA3" s="48" t="s">
        <v>2</v>
      </c>
      <c r="AB3" s="134"/>
      <c r="AC3" s="134"/>
      <c r="AD3" s="134"/>
      <c r="AE3" s="134"/>
      <c r="AF3" s="53" t="s">
        <v>59</v>
      </c>
      <c r="AG3" s="53" t="s">
        <v>53</v>
      </c>
      <c r="AH3" s="50" t="s">
        <v>60</v>
      </c>
      <c r="AI3" s="53" t="s">
        <v>56</v>
      </c>
      <c r="AJ3" s="53" t="s">
        <v>57</v>
      </c>
      <c r="AK3" s="137"/>
    </row>
    <row r="4" spans="1:37" s="3" customFormat="1" x14ac:dyDescent="0.25">
      <c r="A4" s="20"/>
      <c r="B4" s="20"/>
      <c r="C4" s="20"/>
      <c r="D4" s="20"/>
      <c r="E4" s="20"/>
      <c r="F4" s="20"/>
      <c r="G4" s="74"/>
      <c r="H4" s="20"/>
      <c r="I4" s="74"/>
      <c r="J4" s="82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51"/>
      <c r="Y4" s="51"/>
      <c r="Z4" s="51"/>
      <c r="AA4" s="51"/>
      <c r="AB4" s="20"/>
      <c r="AC4" s="20"/>
      <c r="AD4" s="20"/>
      <c r="AE4" s="20"/>
      <c r="AF4" s="20"/>
      <c r="AG4" s="20"/>
      <c r="AH4" s="64"/>
      <c r="AI4" s="20"/>
      <c r="AJ4" s="20"/>
      <c r="AK4" s="20"/>
    </row>
    <row r="5" spans="1:37" s="3" customFormat="1" x14ac:dyDescent="0.25">
      <c r="A5" s="52"/>
      <c r="B5" s="139" t="s">
        <v>105</v>
      </c>
      <c r="C5" s="139"/>
      <c r="D5" s="52"/>
      <c r="E5" s="52"/>
      <c r="F5" s="52"/>
      <c r="G5" s="75"/>
      <c r="H5" s="52"/>
      <c r="I5" s="75"/>
      <c r="J5" s="79"/>
      <c r="K5" s="69">
        <f>K6+K7+K8+K9+K26+K27+K28</f>
        <v>507.63999999999993</v>
      </c>
      <c r="L5" s="69">
        <f>M5/K5</f>
        <v>0.96859033961074792</v>
      </c>
      <c r="M5" s="69">
        <f>M6+M7+M8+M9+M26+M27+M28</f>
        <v>491.6952</v>
      </c>
      <c r="N5" s="70" t="s">
        <v>48</v>
      </c>
      <c r="O5" s="69">
        <f>Q5/K5</f>
        <v>0.76309195492868964</v>
      </c>
      <c r="P5" s="69">
        <f>IF(N5="1 фаза",M5/(0.22*O5),M5/(SQRT(3)*0.38*O5))</f>
        <v>978.98236746501766</v>
      </c>
      <c r="Q5" s="71">
        <f>Q6+Q7+Q8+Q9+Q26+Q27+Q28</f>
        <v>387.37599999999998</v>
      </c>
      <c r="R5" s="56" t="s">
        <v>29</v>
      </c>
      <c r="S5" s="70" t="s">
        <v>0</v>
      </c>
      <c r="T5" s="70">
        <v>1</v>
      </c>
      <c r="U5" s="70"/>
      <c r="V5" s="70" t="s">
        <v>23</v>
      </c>
      <c r="W5" s="70">
        <v>1.5</v>
      </c>
      <c r="X5" s="56" t="e">
        <f ca="1">INDEX(INDIRECT("'"&amp;$S5&amp;"'!$D$3:$G$1000"),MATCH($U5,INDIRECT("'"&amp;$S5&amp;"'!$B$3:$B$1000"),0)+MATCH($W5,INDIRECT("'"&amp;$S5&amp;"'!$C$3:$C$1000"),0)-1,COLUMN(#REF!))</f>
        <v>#N/A</v>
      </c>
      <c r="Y5" s="56" t="e">
        <f ca="1">INDEX(INDIRECT("'"&amp;$S5&amp;"'!$D$3:$G$1000"),MATCH($U5,INDIRECT("'"&amp;$S5&amp;"'!$B$3:$B$1000"),0)+MATCH($W5,INDIRECT("'"&amp;$S5&amp;"'!$C$3:$C$1000"),0)-1,COLUMN(#REF!))</f>
        <v>#N/A</v>
      </c>
      <c r="Z5" s="56" t="e">
        <f ca="1">INDEX(INDIRECT("'"&amp;$S5&amp;"'!$D$3:$G$1000"),MATCH($U5,INDIRECT("'"&amp;$S5&amp;"'!$B$3:$B$1000"),0)+MATCH($W5,INDIRECT("'"&amp;$S5&amp;"'!$C$3:$C$1000"),0)-1,COLUMN(#REF!))</f>
        <v>#N/A</v>
      </c>
      <c r="AA5" s="56" t="e">
        <f ca="1">INDEX(INDIRECT("'"&amp;$S5&amp;"'!$D$3:$G$1000"),MATCH($U5,INDIRECT("'"&amp;$S5&amp;"'!$B$3:$B$1000"),0)+MATCH($W5,INDIRECT("'"&amp;$S5&amp;"'!$C$3:$C$1000"),0)-1,COLUMN(#REF!))</f>
        <v>#N/A</v>
      </c>
      <c r="AB5" s="56"/>
      <c r="AC5" s="70">
        <f>ROUNDUP(AB5*1.15,0)</f>
        <v>0</v>
      </c>
      <c r="AD5" s="70">
        <f>ROUNDUP(AC5*1.08,0)</f>
        <v>0</v>
      </c>
      <c r="AE5" s="69">
        <f>IF(N5="3 фазы",(IF(R5="Медь",(M5*AC5)/(T5*72*W5),(M5*AC5)/(T5*46*W5))),(IF(R5="Медь",(M5*AC5)/(T5*16*W5),("-"))))</f>
        <v>0</v>
      </c>
      <c r="AF5" s="72">
        <v>10</v>
      </c>
      <c r="AG5" s="56" t="s">
        <v>47</v>
      </c>
      <c r="AH5" s="73" t="str">
        <f>IF(AF5&gt;(P5*1.25),"ДА","НЕТ")</f>
        <v>НЕТ</v>
      </c>
      <c r="AI5" s="91"/>
      <c r="AJ5" s="91"/>
      <c r="AK5" s="91">
        <f>IFERROR(IF(AG5="Тип B",INDEX('Проверка по длине кабеля'!$B$7:$J$22,MATCH(Расчет!AF5,'Проверка по длине кабеля'!$A$7:$A$22,0),MATCH(Расчет!W5,'Проверка по длине кабеля'!$B$6:$J$6,0)),IF(AG5="Тип C",INDEX('Проверка по длине кабеля'!$M$7:$U$22,MATCH(Расчет!AF5,'Проверка по длине кабеля'!$L$7:$L$22,0),MATCH(Расчет!W5,'Проверка по длине кабеля'!$M$6:$U$6,0)),IF(AG5="Тип D",INDEX('Проверка по длине кабеля'!$X$7:$AF$22,MATCH(Расчет!AF5,'Проверка по длине кабеля'!$W$7:$W$22,0),MATCH(Расчет!W5,'Проверка по длине кабеля'!$X$6:$AF$6,0)),""))),"")</f>
        <v>43</v>
      </c>
    </row>
    <row r="6" spans="1:37" x14ac:dyDescent="0.25">
      <c r="A6" s="54"/>
      <c r="B6" s="140"/>
      <c r="C6" s="140"/>
      <c r="D6" s="55" t="s">
        <v>64</v>
      </c>
      <c r="E6" s="54" t="s">
        <v>22</v>
      </c>
      <c r="F6" s="55" t="s">
        <v>22</v>
      </c>
      <c r="G6" s="60" t="s">
        <v>22</v>
      </c>
      <c r="H6" s="55" t="s">
        <v>22</v>
      </c>
      <c r="I6" s="60" t="s">
        <v>22</v>
      </c>
      <c r="J6" s="80" t="s">
        <v>22</v>
      </c>
      <c r="K6" s="57">
        <v>11.83</v>
      </c>
      <c r="L6" s="57">
        <v>0.8</v>
      </c>
      <c r="M6" s="57">
        <f>K6*L6</f>
        <v>9.4640000000000004</v>
      </c>
      <c r="N6" s="58" t="s">
        <v>48</v>
      </c>
      <c r="O6" s="57">
        <v>0.86</v>
      </c>
      <c r="P6" s="57">
        <f>IF(N6="1 фаза",M6/(0.22*O6),M6/(SQRT(3)*0.38*O6))</f>
        <v>16.719837660987206</v>
      </c>
      <c r="Q6" s="59">
        <f>K6*O6</f>
        <v>10.1738</v>
      </c>
      <c r="R6" s="54" t="s">
        <v>29</v>
      </c>
      <c r="S6" s="58" t="s">
        <v>0</v>
      </c>
      <c r="T6" s="58">
        <v>1</v>
      </c>
      <c r="U6" s="58"/>
      <c r="V6" s="58" t="s">
        <v>23</v>
      </c>
      <c r="W6" s="70"/>
      <c r="X6" s="54" t="e">
        <f ca="1">INDEX(INDIRECT("'"&amp;$S6&amp;"'!$D$3:$G$1000"),MATCH($U6,INDIRECT("'"&amp;$S6&amp;"'!$B$3:$B$1000"),0)+MATCH($W6,INDIRECT("'"&amp;$S6&amp;"'!$C$3:$C$1000"),0)-1,COLUMN(A1))</f>
        <v>#N/A</v>
      </c>
      <c r="Y6" s="54" t="e">
        <f t="shared" ref="Y6:Z8" ca="1" si="0">INDEX(INDIRECT("'"&amp;$S6&amp;"'!$D$3:$G$1000"),MATCH($U6,INDIRECT("'"&amp;$S6&amp;"'!$B$3:$B$1000"),0)+MATCH($W6,INDIRECT("'"&amp;$S6&amp;"'!$C$3:$C$1000"),0)-1,COLUMN(C1))</f>
        <v>#N/A</v>
      </c>
      <c r="Z6" s="54" t="e">
        <f t="shared" ca="1" si="0"/>
        <v>#N/A</v>
      </c>
      <c r="AA6" s="54" t="e">
        <f ca="1">INDEX(INDIRECT("'"&amp;$S6&amp;"'!$D$3:$G$1000"),MATCH($U6,INDIRECT("'"&amp;$S6&amp;"'!$B$3:$B$1000"),0)+MATCH($W6,INDIRECT("'"&amp;$S6&amp;"'!$C$3:$C$1000"),0)-1,COLUMN(#REF!))</f>
        <v>#N/A</v>
      </c>
      <c r="AB6" s="54"/>
      <c r="AC6" s="95">
        <f t="shared" ref="AC6:AC34" si="1">ROUNDUP(AB6*1.15,0)</f>
        <v>0</v>
      </c>
      <c r="AD6" s="95">
        <f t="shared" ref="AD6:AD34" si="2">ROUNDUP(AC6*1.08,0)</f>
        <v>0</v>
      </c>
      <c r="AE6" s="57" t="e">
        <f>IF(N6="3 фазы",(IF(R6="Медь",(M6*AC6)/(T6*72*W6),(M6*AC6)/(T6*46*W6))),(IF(R6="Медь",(M6*AC6)/(T6*16*W6),("-"))))</f>
        <v>#DIV/0!</v>
      </c>
      <c r="AF6" s="60">
        <v>40</v>
      </c>
      <c r="AG6" s="54"/>
      <c r="AH6" s="61" t="str">
        <f>IF(AF6&gt;(P6*1.25),"ДА","НЕТ")</f>
        <v>ДА</v>
      </c>
      <c r="AI6" s="54"/>
      <c r="AJ6" s="54"/>
      <c r="AK6" s="91" t="str">
        <f>IFERROR(IF(AG6="Тип B",INDEX('Проверка по длине кабеля'!$B$7:$J$22,MATCH(Расчет!AF6,'Проверка по длине кабеля'!$A$7:$A$22,0),MATCH(Расчет!W6,'Проверка по длине кабеля'!$B$6:$J$6,0)),IF(AG6="Тип C",INDEX('Проверка по длине кабеля'!$M$7:$U$22,MATCH(Расчет!AF6,'Проверка по длине кабеля'!$L$7:$L$22,0),MATCH(Расчет!W6,'Проверка по длине кабеля'!$M$6:$U$6,0)),IF(AG6="Тип D",INDEX('Проверка по длине кабеля'!$X$7:$AF$22,MATCH(Расчет!AF6,'Проверка по длине кабеля'!$W$7:$W$22,0),MATCH(Расчет!W6,'Проверка по длине кабеля'!$X$6:$AF$6,0)),""))),"")</f>
        <v/>
      </c>
    </row>
    <row r="7" spans="1:37" x14ac:dyDescent="0.25">
      <c r="A7" s="54"/>
      <c r="B7" s="140"/>
      <c r="C7" s="140"/>
      <c r="D7" s="55" t="s">
        <v>17</v>
      </c>
      <c r="E7" s="54" t="s">
        <v>22</v>
      </c>
      <c r="F7" s="55" t="s">
        <v>22</v>
      </c>
      <c r="G7" s="60" t="s">
        <v>22</v>
      </c>
      <c r="H7" s="55" t="s">
        <v>22</v>
      </c>
      <c r="I7" s="60" t="s">
        <v>22</v>
      </c>
      <c r="J7" s="80" t="s">
        <v>22</v>
      </c>
      <c r="K7" s="57">
        <v>28.33</v>
      </c>
      <c r="L7" s="57">
        <v>0.94</v>
      </c>
      <c r="M7" s="57">
        <f>K7*L7</f>
        <v>26.630199999999999</v>
      </c>
      <c r="N7" s="58" t="s">
        <v>48</v>
      </c>
      <c r="O7" s="57">
        <v>0.86</v>
      </c>
      <c r="P7" s="57">
        <f>IF(N7="1 фаза",M7/(0.22*O7),M7/(SQRT(3)*0.38*O7))</f>
        <v>47.046980228193313</v>
      </c>
      <c r="Q7" s="59">
        <f>K7*O7</f>
        <v>24.363799999999998</v>
      </c>
      <c r="R7" s="54" t="s">
        <v>29</v>
      </c>
      <c r="S7" s="58" t="s">
        <v>0</v>
      </c>
      <c r="T7" s="58">
        <v>1</v>
      </c>
      <c r="U7" s="58"/>
      <c r="V7" s="58" t="s">
        <v>23</v>
      </c>
      <c r="W7" s="70"/>
      <c r="X7" s="54" t="e">
        <f ca="1">INDEX(INDIRECT("'"&amp;$S7&amp;"'!$D$3:$G$1000"),MATCH($U7,INDIRECT("'"&amp;$S7&amp;"'!$B$3:$B$1000"),0)+MATCH($W7,INDIRECT("'"&amp;$S7&amp;"'!$C$3:$C$1000"),0)-1,COLUMN(A2))</f>
        <v>#N/A</v>
      </c>
      <c r="Y7" s="54" t="e">
        <f t="shared" ca="1" si="0"/>
        <v>#N/A</v>
      </c>
      <c r="Z7" s="54" t="e">
        <f t="shared" ca="1" si="0"/>
        <v>#N/A</v>
      </c>
      <c r="AA7" s="54" t="e">
        <f ca="1">INDEX(INDIRECT("'"&amp;$S7&amp;"'!$D$3:$G$1000"),MATCH($U7,INDIRECT("'"&amp;$S7&amp;"'!$B$3:$B$1000"),0)+MATCH($W7,INDIRECT("'"&amp;$S7&amp;"'!$C$3:$C$1000"),0)-1,COLUMN(#REF!))</f>
        <v>#N/A</v>
      </c>
      <c r="AB7" s="54"/>
      <c r="AC7" s="95">
        <f t="shared" si="1"/>
        <v>0</v>
      </c>
      <c r="AD7" s="95">
        <f t="shared" si="2"/>
        <v>0</v>
      </c>
      <c r="AE7" s="57" t="e">
        <f>IF(N7="3 фазы",(IF(R7="Медь",(M7*AC7)/(T7*72*W7),(M7*AC7)/(T7*46*W7))),(IF(R7="Медь",(M7*AC7)/(T7*16*W7),("-"))))</f>
        <v>#DIV/0!</v>
      </c>
      <c r="AF7" s="60">
        <v>80</v>
      </c>
      <c r="AG7" s="54"/>
      <c r="AH7" s="61" t="str">
        <f>IF(AF7&gt;(P7*1.25),"ДА","НЕТ")</f>
        <v>ДА</v>
      </c>
      <c r="AI7" s="54"/>
      <c r="AJ7" s="54"/>
      <c r="AK7" s="91" t="str">
        <f>IFERROR(IF(AG7="Тип B",INDEX('Проверка по длине кабеля'!$B$7:$J$22,MATCH(Расчет!AF7,'Проверка по длине кабеля'!$A$7:$A$22,0),MATCH(Расчет!W7,'Проверка по длине кабеля'!$B$6:$J$6,0)),IF(AG7="Тип C",INDEX('Проверка по длине кабеля'!$M$7:$U$22,MATCH(Расчет!AF7,'Проверка по длине кабеля'!$L$7:$L$22,0),MATCH(Расчет!W7,'Проверка по длине кабеля'!$M$6:$U$6,0)),IF(AG7="Тип D",INDEX('Проверка по длине кабеля'!$X$7:$AF$22,MATCH(Расчет!AF7,'Проверка по длине кабеля'!$W$7:$W$22,0),MATCH(Расчет!W7,'Проверка по длине кабеля'!$X$6:$AF$6,0)),""))),"")</f>
        <v/>
      </c>
    </row>
    <row r="8" spans="1:37" x14ac:dyDescent="0.25">
      <c r="A8" s="54"/>
      <c r="B8" s="140"/>
      <c r="C8" s="140"/>
      <c r="D8" s="55" t="s">
        <v>67</v>
      </c>
      <c r="E8" s="54" t="s">
        <v>22</v>
      </c>
      <c r="F8" s="55" t="s">
        <v>22</v>
      </c>
      <c r="G8" s="60" t="s">
        <v>22</v>
      </c>
      <c r="H8" s="55" t="s">
        <v>22</v>
      </c>
      <c r="I8" s="60" t="s">
        <v>22</v>
      </c>
      <c r="J8" s="80" t="s">
        <v>22</v>
      </c>
      <c r="K8" s="57">
        <v>22.66</v>
      </c>
      <c r="L8" s="57">
        <v>0.8</v>
      </c>
      <c r="M8" s="57">
        <f>K8*L8</f>
        <v>18.128</v>
      </c>
      <c r="N8" s="58" t="s">
        <v>48</v>
      </c>
      <c r="O8" s="57">
        <v>0.86</v>
      </c>
      <c r="P8" s="57">
        <f>IF(N8="1 фаза",M8/(0.22*O8),M8/(SQRT(3)*0.38*O8))</f>
        <v>32.02633316973543</v>
      </c>
      <c r="Q8" s="59">
        <f>K8*O8</f>
        <v>19.4876</v>
      </c>
      <c r="R8" s="54" t="s">
        <v>29</v>
      </c>
      <c r="S8" s="58" t="s">
        <v>0</v>
      </c>
      <c r="T8" s="58">
        <v>1</v>
      </c>
      <c r="U8" s="58"/>
      <c r="V8" s="58" t="s">
        <v>23</v>
      </c>
      <c r="W8" s="70"/>
      <c r="X8" s="54" t="e">
        <f ca="1">INDEX(INDIRECT("'"&amp;$S8&amp;"'!$D$3:$G$1000"),MATCH($U8,INDIRECT("'"&amp;$S8&amp;"'!$B$3:$B$1000"),0)+MATCH($W8,INDIRECT("'"&amp;$S8&amp;"'!$C$3:$C$1000"),0)-1,COLUMN(A3))</f>
        <v>#N/A</v>
      </c>
      <c r="Y8" s="54" t="e">
        <f t="shared" ca="1" si="0"/>
        <v>#N/A</v>
      </c>
      <c r="Z8" s="54" t="e">
        <f t="shared" ca="1" si="0"/>
        <v>#N/A</v>
      </c>
      <c r="AA8" s="54" t="e">
        <f ca="1">INDEX(INDIRECT("'"&amp;$S8&amp;"'!$D$3:$G$1000"),MATCH($U8,INDIRECT("'"&amp;$S8&amp;"'!$B$3:$B$1000"),0)+MATCH($W8,INDIRECT("'"&amp;$S8&amp;"'!$C$3:$C$1000"),0)-1,COLUMN(#REF!))</f>
        <v>#N/A</v>
      </c>
      <c r="AB8" s="54"/>
      <c r="AC8" s="95">
        <f t="shared" si="1"/>
        <v>0</v>
      </c>
      <c r="AD8" s="95">
        <f t="shared" si="2"/>
        <v>0</v>
      </c>
      <c r="AE8" s="57" t="e">
        <f>IF(N8="3 фазы",(IF(R8="Медь",(M8*AC8)/(T8*72*W8),(M8*AC8)/(T8*46*W8))),(IF(R8="Медь",(M8*AC8)/(T8*16*W8),("-"))))</f>
        <v>#DIV/0!</v>
      </c>
      <c r="AF8" s="60">
        <v>63</v>
      </c>
      <c r="AG8" s="54"/>
      <c r="AH8" s="61" t="str">
        <f>IF(AF8&gt;(P8*1.25),"ДА","НЕТ")</f>
        <v>ДА</v>
      </c>
      <c r="AI8" s="54"/>
      <c r="AJ8" s="54"/>
      <c r="AK8" s="91" t="str">
        <f>IFERROR(IF(AG8="Тип B",INDEX('Проверка по длине кабеля'!$B$7:$J$22,MATCH(Расчет!AF8,'Проверка по длине кабеля'!$A$7:$A$22,0),MATCH(Расчет!W8,'Проверка по длине кабеля'!$B$6:$J$6,0)),IF(AG8="Тип C",INDEX('Проверка по длине кабеля'!$M$7:$U$22,MATCH(Расчет!AF8,'Проверка по длине кабеля'!$L$7:$L$22,0),MATCH(Расчет!W8,'Проверка по длине кабеля'!$M$6:$U$6,0)),IF(AG8="Тип D",INDEX('Проверка по длине кабеля'!$X$7:$AF$22,MATCH(Расчет!AF8,'Проверка по длине кабеля'!$W$7:$W$22,0),MATCH(Расчет!W8,'Проверка по длине кабеля'!$X$6:$AF$6,0)),""))),"")</f>
        <v/>
      </c>
    </row>
    <row r="9" spans="1:37" x14ac:dyDescent="0.25">
      <c r="A9" s="138"/>
      <c r="B9" s="140"/>
      <c r="C9" s="140"/>
      <c r="D9" s="146" t="s">
        <v>68</v>
      </c>
      <c r="E9" s="54" t="s">
        <v>22</v>
      </c>
      <c r="F9" s="55" t="s">
        <v>22</v>
      </c>
      <c r="G9" s="60" t="s">
        <v>22</v>
      </c>
      <c r="H9" s="55" t="s">
        <v>22</v>
      </c>
      <c r="I9" s="60" t="s">
        <v>22</v>
      </c>
      <c r="J9" s="80" t="s">
        <v>22</v>
      </c>
      <c r="K9" s="57">
        <f>SUM(K10:K25)</f>
        <v>437.59999999999991</v>
      </c>
      <c r="L9" s="57">
        <v>1</v>
      </c>
      <c r="M9" s="57">
        <f>SUM(M10:M25)</f>
        <v>431.697</v>
      </c>
      <c r="N9" s="58" t="s">
        <v>48</v>
      </c>
      <c r="O9" s="57">
        <f>Q9/K9</f>
        <v>0.74758135283363814</v>
      </c>
      <c r="P9" s="57">
        <f>IF(N9="1 фаза",M9/(0.22*O9),M9/(SQRT(3)*0.38*O9))</f>
        <v>877.35700220602735</v>
      </c>
      <c r="Q9" s="59">
        <f>SUM(Q10:Q25)</f>
        <v>327.14159999999998</v>
      </c>
      <c r="R9" s="54"/>
      <c r="S9" s="58"/>
      <c r="T9" s="58">
        <v>1</v>
      </c>
      <c r="U9" s="58"/>
      <c r="V9" s="58" t="s">
        <v>23</v>
      </c>
      <c r="W9" s="70"/>
      <c r="X9" s="54" t="e">
        <f ca="1">INDEX(INDIRECT("'"&amp;$S9&amp;"'!$D$3:$G$1000"),MATCH($U9,INDIRECT("'"&amp;$S9&amp;"'!$B$3:$B$1000"),0)+MATCH($W9,INDIRECT("'"&amp;$S9&amp;"'!$C$3:$C$1000"),0)-1,COLUMN(A6))</f>
        <v>#REF!</v>
      </c>
      <c r="Y9" s="54" t="e">
        <f t="shared" ref="Y9:Z12" ca="1" si="3">INDEX(INDIRECT("'"&amp;$S9&amp;"'!$D$3:$G$1000"),MATCH($U9,INDIRECT("'"&amp;$S9&amp;"'!$B$3:$B$1000"),0)+MATCH($W9,INDIRECT("'"&amp;$S9&amp;"'!$C$3:$C$1000"),0)-1,COLUMN(C6))</f>
        <v>#REF!</v>
      </c>
      <c r="Z9" s="54" t="e">
        <f t="shared" ca="1" si="3"/>
        <v>#REF!</v>
      </c>
      <c r="AA9" s="54" t="e">
        <f ca="1">INDEX(INDIRECT("'"&amp;$S9&amp;"'!$D$3:$G$1000"),MATCH($U9,INDIRECT("'"&amp;$S9&amp;"'!$B$3:$B$1000"),0)+MATCH($W9,INDIRECT("'"&amp;$S9&amp;"'!$C$3:$C$1000"),0)-1,COLUMN(#REF!))</f>
        <v>#REF!</v>
      </c>
      <c r="AB9" s="54"/>
      <c r="AC9" s="95">
        <f t="shared" si="1"/>
        <v>0</v>
      </c>
      <c r="AD9" s="95">
        <f t="shared" si="2"/>
        <v>0</v>
      </c>
      <c r="AE9" s="57" t="e">
        <f>IF(N9="3 фазы",(IF(R9="Медь",(M9*AC9)/(T9*72*W9),(M9*AC9)/(T9*46*W9))),(IF(R9="Медь",(M9*AC9)/(T9*16*W9),("-"))))</f>
        <v>#DIV/0!</v>
      </c>
      <c r="AF9" s="60"/>
      <c r="AG9" s="54"/>
      <c r="AH9" s="61" t="str">
        <f>IF(AF9&gt;(P9*1.25),"ДА","НЕТ")</f>
        <v>НЕТ</v>
      </c>
      <c r="AI9" s="54"/>
      <c r="AJ9" s="54"/>
      <c r="AK9" s="91" t="str">
        <f>IFERROR(IF(AG9="Тип B",INDEX('Проверка по длине кабеля'!$B$7:$J$22,MATCH(Расчет!AF9,'Проверка по длине кабеля'!$A$7:$A$22,0),MATCH(Расчет!W9,'Проверка по длине кабеля'!$B$6:$J$6,0)),IF(AG9="Тип C",INDEX('Проверка по длине кабеля'!$M$7:$U$22,MATCH(Расчет!AF9,'Проверка по длине кабеля'!$L$7:$L$22,0),MATCH(Расчет!W9,'Проверка по длине кабеля'!$M$6:$U$6,0)),IF(AG9="Тип D",INDEX('Проверка по длине кабеля'!$X$7:$AF$22,MATCH(Расчет!AF9,'Проверка по длине кабеля'!$W$7:$W$22,0),MATCH(Расчет!W9,'Проверка по длине кабеля'!$X$6:$AF$6,0)),""))),"")</f>
        <v/>
      </c>
    </row>
    <row r="10" spans="1:37" ht="11.25" customHeight="1" outlineLevel="1" x14ac:dyDescent="0.25">
      <c r="A10" s="138"/>
      <c r="B10" s="140"/>
      <c r="C10" s="140"/>
      <c r="D10" s="146"/>
      <c r="E10" s="66" t="s">
        <v>88</v>
      </c>
      <c r="F10" s="77" t="s">
        <v>71</v>
      </c>
      <c r="G10" s="67" t="s">
        <v>22</v>
      </c>
      <c r="H10" s="77" t="s">
        <v>22</v>
      </c>
      <c r="I10" s="67" t="s">
        <v>22</v>
      </c>
      <c r="J10" s="83" t="s">
        <v>22</v>
      </c>
      <c r="K10" s="62">
        <v>33.049999999999997</v>
      </c>
      <c r="L10" s="62">
        <v>0.9</v>
      </c>
      <c r="M10" s="62">
        <f t="shared" ref="M10:M12" si="4">K10*L10</f>
        <v>29.744999999999997</v>
      </c>
      <c r="N10" s="63" t="s">
        <v>48</v>
      </c>
      <c r="O10" s="62">
        <v>0.84</v>
      </c>
      <c r="P10" s="62">
        <f t="shared" ref="P10:P12" si="5">IF(N10="1 фаза",M10/(0.22*O10),M10/(SQRT(3)*0.38*O10))</f>
        <v>53.801014276458076</v>
      </c>
      <c r="Q10" s="65">
        <f t="shared" ref="Q10:Q12" si="6">K10*O10</f>
        <v>27.761999999999997</v>
      </c>
      <c r="R10" s="66"/>
      <c r="S10" s="63"/>
      <c r="T10" s="63">
        <v>1</v>
      </c>
      <c r="U10" s="63"/>
      <c r="V10" s="63" t="s">
        <v>23</v>
      </c>
      <c r="W10" s="70"/>
      <c r="X10" s="66" t="e">
        <f ca="1">INDEX(INDIRECT("'"&amp;$S10&amp;"'!$D$3:$G$1000"),MATCH($U10,INDIRECT("'"&amp;$S10&amp;"'!$B$3:$B$1000"),0)+MATCH($W10,INDIRECT("'"&amp;$S10&amp;"'!$C$3:$C$1000"),0)-1,COLUMN(A7))</f>
        <v>#REF!</v>
      </c>
      <c r="Y10" s="66" t="e">
        <f t="shared" ca="1" si="3"/>
        <v>#REF!</v>
      </c>
      <c r="Z10" s="66" t="e">
        <f t="shared" ca="1" si="3"/>
        <v>#REF!</v>
      </c>
      <c r="AA10" s="66" t="e">
        <f ca="1">INDEX(INDIRECT("'"&amp;$S10&amp;"'!$D$3:$G$1000"),MATCH($U10,INDIRECT("'"&amp;$S10&amp;"'!$B$3:$B$1000"),0)+MATCH($W10,INDIRECT("'"&amp;$S10&amp;"'!$C$3:$C$1000"),0)-1,COLUMN(#REF!))</f>
        <v>#REF!</v>
      </c>
      <c r="AB10" s="66"/>
      <c r="AC10" s="63">
        <f t="shared" si="1"/>
        <v>0</v>
      </c>
      <c r="AD10" s="63">
        <f t="shared" si="2"/>
        <v>0</v>
      </c>
      <c r="AE10" s="62" t="e">
        <f t="shared" ref="AE10:AE12" si="7">IF(N10="3 фазы",(IF(R10="Медь",(M10*AC10)/(T10*72*W10),(M10*AC10)/(T10*46*W10))),(IF(R10="Медь",(M10*AC10)/(T10*16*W10),("-"))))</f>
        <v>#DIV/0!</v>
      </c>
      <c r="AF10" s="67"/>
      <c r="AG10" s="66"/>
      <c r="AH10" s="68" t="str">
        <f t="shared" ref="AH10:AH12" si="8">IF(AF10&gt;(P10*1.25),"ДА","НЕТ")</f>
        <v>НЕТ</v>
      </c>
      <c r="AI10" s="54"/>
      <c r="AJ10" s="54"/>
      <c r="AK10" s="91" t="str">
        <f>IFERROR(IF(AG10="Тип B",INDEX('Проверка по длине кабеля'!$B$7:$J$22,MATCH(Расчет!AF10,'Проверка по длине кабеля'!$A$7:$A$22,0),MATCH(Расчет!W10,'Проверка по длине кабеля'!$B$6:$J$6,0)),IF(AG10="Тип C",INDEX('Проверка по длине кабеля'!$M$7:$U$22,MATCH(Расчет!AF10,'Проверка по длине кабеля'!$L$7:$L$22,0),MATCH(Расчет!W10,'Проверка по длине кабеля'!$M$6:$U$6,0)),IF(AG10="Тип D",INDEX('Проверка по длине кабеля'!$X$7:$AF$22,MATCH(Расчет!AF10,'Проверка по длине кабеля'!$W$7:$W$22,0),MATCH(Расчет!W10,'Проверка по длине кабеля'!$X$6:$AF$6,0)),""))),"")</f>
        <v/>
      </c>
    </row>
    <row r="11" spans="1:37" ht="11.25" customHeight="1" outlineLevel="1" x14ac:dyDescent="0.25">
      <c r="A11" s="138"/>
      <c r="B11" s="140"/>
      <c r="C11" s="140"/>
      <c r="D11" s="146"/>
      <c r="E11" s="66" t="s">
        <v>89</v>
      </c>
      <c r="F11" s="77" t="s">
        <v>72</v>
      </c>
      <c r="G11" s="67" t="s">
        <v>22</v>
      </c>
      <c r="H11" s="77" t="s">
        <v>22</v>
      </c>
      <c r="I11" s="67" t="s">
        <v>22</v>
      </c>
      <c r="J11" s="83" t="s">
        <v>22</v>
      </c>
      <c r="K11" s="62">
        <v>107.92</v>
      </c>
      <c r="L11" s="62">
        <v>1</v>
      </c>
      <c r="M11" s="62">
        <f t="shared" si="4"/>
        <v>107.92</v>
      </c>
      <c r="N11" s="63" t="s">
        <v>48</v>
      </c>
      <c r="O11" s="62">
        <v>0.7</v>
      </c>
      <c r="P11" s="62">
        <f t="shared" si="5"/>
        <v>234.23925207121962</v>
      </c>
      <c r="Q11" s="65">
        <f t="shared" si="6"/>
        <v>75.543999999999997</v>
      </c>
      <c r="R11" s="66"/>
      <c r="S11" s="63"/>
      <c r="T11" s="63">
        <v>1</v>
      </c>
      <c r="U11" s="63"/>
      <c r="V11" s="63" t="s">
        <v>23</v>
      </c>
      <c r="W11" s="70"/>
      <c r="X11" s="66" t="e">
        <f ca="1">INDEX(INDIRECT("'"&amp;$S11&amp;"'!$D$3:$G$1000"),MATCH($U11,INDIRECT("'"&amp;$S11&amp;"'!$B$3:$B$1000"),0)+MATCH($W11,INDIRECT("'"&amp;$S11&amp;"'!$C$3:$C$1000"),0)-1,COLUMN(A8))</f>
        <v>#REF!</v>
      </c>
      <c r="Y11" s="66" t="e">
        <f t="shared" ca="1" si="3"/>
        <v>#REF!</v>
      </c>
      <c r="Z11" s="66" t="e">
        <f t="shared" ca="1" si="3"/>
        <v>#REF!</v>
      </c>
      <c r="AA11" s="66" t="e">
        <f ca="1">INDEX(INDIRECT("'"&amp;$S11&amp;"'!$D$3:$G$1000"),MATCH($U11,INDIRECT("'"&amp;$S11&amp;"'!$B$3:$B$1000"),0)+MATCH($W11,INDIRECT("'"&amp;$S11&amp;"'!$C$3:$C$1000"),0)-1,COLUMN(#REF!))</f>
        <v>#REF!</v>
      </c>
      <c r="AB11" s="66"/>
      <c r="AC11" s="63">
        <f t="shared" si="1"/>
        <v>0</v>
      </c>
      <c r="AD11" s="63">
        <f t="shared" si="2"/>
        <v>0</v>
      </c>
      <c r="AE11" s="62" t="e">
        <f t="shared" si="7"/>
        <v>#DIV/0!</v>
      </c>
      <c r="AF11" s="67"/>
      <c r="AG11" s="66"/>
      <c r="AH11" s="68" t="str">
        <f t="shared" si="8"/>
        <v>НЕТ</v>
      </c>
      <c r="AI11" s="54"/>
      <c r="AJ11" s="54"/>
      <c r="AK11" s="91" t="str">
        <f>IFERROR(IF(AG11="Тип B",INDEX('Проверка по длине кабеля'!$B$7:$J$22,MATCH(Расчет!AF11,'Проверка по длине кабеля'!$A$7:$A$22,0),MATCH(Расчет!W11,'Проверка по длине кабеля'!$B$6:$J$6,0)),IF(AG11="Тип C",INDEX('Проверка по длине кабеля'!$M$7:$U$22,MATCH(Расчет!AF11,'Проверка по длине кабеля'!$L$7:$L$22,0),MATCH(Расчет!W11,'Проверка по длине кабеля'!$M$6:$U$6,0)),IF(AG11="Тип D",INDEX('Проверка по длине кабеля'!$X$7:$AF$22,MATCH(Расчет!AF11,'Проверка по длине кабеля'!$W$7:$W$22,0),MATCH(Расчет!W11,'Проверка по длине кабеля'!$X$6:$AF$6,0)),""))),"")</f>
        <v/>
      </c>
    </row>
    <row r="12" spans="1:37" ht="11.25" customHeight="1" outlineLevel="1" x14ac:dyDescent="0.25">
      <c r="A12" s="138"/>
      <c r="B12" s="140"/>
      <c r="C12" s="140"/>
      <c r="D12" s="146"/>
      <c r="E12" s="66" t="s">
        <v>90</v>
      </c>
      <c r="F12" s="77" t="s">
        <v>73</v>
      </c>
      <c r="G12" s="67" t="s">
        <v>22</v>
      </c>
      <c r="H12" s="77" t="s">
        <v>22</v>
      </c>
      <c r="I12" s="67" t="s">
        <v>22</v>
      </c>
      <c r="J12" s="83" t="s">
        <v>22</v>
      </c>
      <c r="K12" s="62">
        <v>25.98</v>
      </c>
      <c r="L12" s="62">
        <v>0.9</v>
      </c>
      <c r="M12" s="62">
        <f t="shared" si="4"/>
        <v>23.382000000000001</v>
      </c>
      <c r="N12" s="63" t="s">
        <v>48</v>
      </c>
      <c r="O12" s="62">
        <v>0.92</v>
      </c>
      <c r="P12" s="62">
        <f t="shared" si="5"/>
        <v>38.614427901006387</v>
      </c>
      <c r="Q12" s="65">
        <f t="shared" si="6"/>
        <v>23.901600000000002</v>
      </c>
      <c r="R12" s="66"/>
      <c r="S12" s="63"/>
      <c r="T12" s="63">
        <v>1</v>
      </c>
      <c r="U12" s="63"/>
      <c r="V12" s="63" t="s">
        <v>23</v>
      </c>
      <c r="W12" s="70"/>
      <c r="X12" s="66" t="e">
        <f ca="1">INDEX(INDIRECT("'"&amp;$S12&amp;"'!$D$3:$G$1000"),MATCH($U12,INDIRECT("'"&amp;$S12&amp;"'!$B$3:$B$1000"),0)+MATCH($W12,INDIRECT("'"&amp;$S12&amp;"'!$C$3:$C$1000"),0)-1,COLUMN(A9))</f>
        <v>#REF!</v>
      </c>
      <c r="Y12" s="66" t="e">
        <f t="shared" ca="1" si="3"/>
        <v>#REF!</v>
      </c>
      <c r="Z12" s="66" t="e">
        <f t="shared" ca="1" si="3"/>
        <v>#REF!</v>
      </c>
      <c r="AA12" s="66" t="e">
        <f ca="1">INDEX(INDIRECT("'"&amp;$S12&amp;"'!$D$3:$G$1000"),MATCH($U12,INDIRECT("'"&amp;$S12&amp;"'!$B$3:$B$1000"),0)+MATCH($W12,INDIRECT("'"&amp;$S12&amp;"'!$C$3:$C$1000"),0)-1,COLUMN(#REF!))</f>
        <v>#REF!</v>
      </c>
      <c r="AB12" s="66"/>
      <c r="AC12" s="63">
        <f t="shared" si="1"/>
        <v>0</v>
      </c>
      <c r="AD12" s="63">
        <f t="shared" si="2"/>
        <v>0</v>
      </c>
      <c r="AE12" s="62" t="e">
        <f t="shared" si="7"/>
        <v>#DIV/0!</v>
      </c>
      <c r="AF12" s="67"/>
      <c r="AG12" s="66"/>
      <c r="AH12" s="68" t="str">
        <f t="shared" si="8"/>
        <v>НЕТ</v>
      </c>
      <c r="AI12" s="54"/>
      <c r="AJ12" s="54"/>
      <c r="AK12" s="91" t="str">
        <f>IFERROR(IF(AG12="Тип B",INDEX('Проверка по длине кабеля'!$B$7:$J$22,MATCH(Расчет!AF12,'Проверка по длине кабеля'!$A$7:$A$22,0),MATCH(Расчет!W12,'Проверка по длине кабеля'!$B$6:$J$6,0)),IF(AG12="Тип C",INDEX('Проверка по длине кабеля'!$M$7:$U$22,MATCH(Расчет!AF12,'Проверка по длине кабеля'!$L$7:$L$22,0),MATCH(Расчет!W12,'Проверка по длине кабеля'!$M$6:$U$6,0)),IF(AG12="Тип D",INDEX('Проверка по длине кабеля'!$X$7:$AF$22,MATCH(Расчет!AF12,'Проверка по длине кабеля'!$W$7:$W$22,0),MATCH(Расчет!W12,'Проверка по длине кабеля'!$X$6:$AF$6,0)),""))),"")</f>
        <v/>
      </c>
    </row>
    <row r="13" spans="1:37" ht="11.25" customHeight="1" outlineLevel="1" x14ac:dyDescent="0.25">
      <c r="A13" s="138"/>
      <c r="B13" s="140"/>
      <c r="C13" s="140"/>
      <c r="D13" s="146"/>
      <c r="E13" s="66" t="s">
        <v>91</v>
      </c>
      <c r="F13" s="77" t="s">
        <v>75</v>
      </c>
      <c r="G13" s="67" t="s">
        <v>22</v>
      </c>
      <c r="H13" s="77" t="s">
        <v>22</v>
      </c>
      <c r="I13" s="67" t="s">
        <v>22</v>
      </c>
      <c r="J13" s="83" t="s">
        <v>22</v>
      </c>
      <c r="K13" s="62">
        <v>107.89</v>
      </c>
      <c r="L13" s="62">
        <v>1</v>
      </c>
      <c r="M13" s="62">
        <f t="shared" ref="M13" si="9">K13*L13</f>
        <v>107.89</v>
      </c>
      <c r="N13" s="63" t="s">
        <v>48</v>
      </c>
      <c r="O13" s="62">
        <v>0.7</v>
      </c>
      <c r="P13" s="62">
        <f t="shared" ref="P13" si="10">IF(N13="1 фаза",M13/(0.22*O13),M13/(SQRT(3)*0.38*O13))</f>
        <v>234.17413737920575</v>
      </c>
      <c r="Q13" s="65">
        <f t="shared" ref="Q13" si="11">K13*O13</f>
        <v>75.522999999999996</v>
      </c>
      <c r="R13" s="66"/>
      <c r="S13" s="63"/>
      <c r="T13" s="63">
        <v>1</v>
      </c>
      <c r="U13" s="63"/>
      <c r="V13" s="63" t="s">
        <v>23</v>
      </c>
      <c r="W13" s="70"/>
      <c r="X13" s="66" t="e">
        <f t="shared" ref="X13" ca="1" si="12">INDEX(INDIRECT("'"&amp;$S13&amp;"'!$D$3:$G$1000"),MATCH($U13,INDIRECT("'"&amp;$S13&amp;"'!$B$3:$B$1000"),0)+MATCH($W13,INDIRECT("'"&amp;$S13&amp;"'!$C$3:$C$1000"),0)-1,COLUMN(A10))</f>
        <v>#REF!</v>
      </c>
      <c r="Y13" s="66" t="e">
        <f t="shared" ref="Y13" ca="1" si="13">INDEX(INDIRECT("'"&amp;$S13&amp;"'!$D$3:$G$1000"),MATCH($U13,INDIRECT("'"&amp;$S13&amp;"'!$B$3:$B$1000"),0)+MATCH($W13,INDIRECT("'"&amp;$S13&amp;"'!$C$3:$C$1000"),0)-1,COLUMN(C10))</f>
        <v>#REF!</v>
      </c>
      <c r="Z13" s="66" t="e">
        <f t="shared" ref="Z13" ca="1" si="14">INDEX(INDIRECT("'"&amp;$S13&amp;"'!$D$3:$G$1000"),MATCH($U13,INDIRECT("'"&amp;$S13&amp;"'!$B$3:$B$1000"),0)+MATCH($W13,INDIRECT("'"&amp;$S13&amp;"'!$C$3:$C$1000"),0)-1,COLUMN(D10))</f>
        <v>#REF!</v>
      </c>
      <c r="AA13" s="66" t="e">
        <f ca="1">INDEX(INDIRECT("'"&amp;$S13&amp;"'!$D$3:$G$1000"),MATCH($U13,INDIRECT("'"&amp;$S13&amp;"'!$B$3:$B$1000"),0)+MATCH($W13,INDIRECT("'"&amp;$S13&amp;"'!$C$3:$C$1000"),0)-1,COLUMN(#REF!))</f>
        <v>#REF!</v>
      </c>
      <c r="AB13" s="66"/>
      <c r="AC13" s="63">
        <f t="shared" si="1"/>
        <v>0</v>
      </c>
      <c r="AD13" s="63">
        <f t="shared" si="2"/>
        <v>0</v>
      </c>
      <c r="AE13" s="62" t="e">
        <f t="shared" ref="AE13" si="15">IF(N13="3 фазы",(IF(R13="Медь",(M13*AC13)/(T13*72*W13),(M13*AC13)/(T13*46*W13))),(IF(R13="Медь",(M13*AC13)/(T13*16*W13),("-"))))</f>
        <v>#DIV/0!</v>
      </c>
      <c r="AF13" s="67"/>
      <c r="AG13" s="66"/>
      <c r="AH13" s="68" t="str">
        <f t="shared" ref="AH13" si="16">IF(AF13&gt;(P13*1.25),"ДА","НЕТ")</f>
        <v>НЕТ</v>
      </c>
      <c r="AI13" s="54"/>
      <c r="AJ13" s="54"/>
      <c r="AK13" s="91" t="str">
        <f>IFERROR(IF(AG13="Тип B",INDEX('Проверка по длине кабеля'!$B$7:$J$22,MATCH(Расчет!AF13,'Проверка по длине кабеля'!$A$7:$A$22,0),MATCH(Расчет!W13,'Проверка по длине кабеля'!$B$6:$J$6,0)),IF(AG13="Тип C",INDEX('Проверка по длине кабеля'!$M$7:$U$22,MATCH(Расчет!AF13,'Проверка по длине кабеля'!$L$7:$L$22,0),MATCH(Расчет!W13,'Проверка по длине кабеля'!$M$6:$U$6,0)),IF(AG13="Тип D",INDEX('Проверка по длине кабеля'!$X$7:$AF$22,MATCH(Расчет!AF13,'Проверка по длине кабеля'!$W$7:$W$22,0),MATCH(Расчет!W13,'Проверка по длине кабеля'!$X$6:$AF$6,0)),""))),"")</f>
        <v/>
      </c>
    </row>
    <row r="14" spans="1:37" ht="11.25" customHeight="1" outlineLevel="1" x14ac:dyDescent="0.25">
      <c r="A14" s="138"/>
      <c r="B14" s="140"/>
      <c r="C14" s="140"/>
      <c r="D14" s="146"/>
      <c r="E14" s="66" t="s">
        <v>92</v>
      </c>
      <c r="F14" s="77" t="s">
        <v>74</v>
      </c>
      <c r="G14" s="67" t="s">
        <v>22</v>
      </c>
      <c r="H14" s="77" t="s">
        <v>22</v>
      </c>
      <c r="I14" s="67" t="s">
        <v>22</v>
      </c>
      <c r="J14" s="83" t="s">
        <v>22</v>
      </c>
      <c r="K14" s="62">
        <v>15.51</v>
      </c>
      <c r="L14" s="62">
        <v>1</v>
      </c>
      <c r="M14" s="62">
        <f t="shared" ref="M14" si="17">K14*L14</f>
        <v>15.51</v>
      </c>
      <c r="N14" s="63" t="s">
        <v>48</v>
      </c>
      <c r="O14" s="62">
        <v>0.8</v>
      </c>
      <c r="P14" s="62">
        <f t="shared" ref="P14" si="18">IF(N14="1 фаза",M14/(0.22*O14),M14/(SQRT(3)*0.38*O14))</f>
        <v>29.456258799773341</v>
      </c>
      <c r="Q14" s="65">
        <f t="shared" ref="Q14" si="19">K14*O14</f>
        <v>12.408000000000001</v>
      </c>
      <c r="R14" s="66"/>
      <c r="S14" s="63"/>
      <c r="T14" s="63">
        <v>1</v>
      </c>
      <c r="U14" s="63"/>
      <c r="V14" s="63" t="s">
        <v>23</v>
      </c>
      <c r="W14" s="70"/>
      <c r="X14" s="66" t="e">
        <f t="shared" ref="X14" ca="1" si="20">INDEX(INDIRECT("'"&amp;$S14&amp;"'!$D$3:$G$1000"),MATCH($U14,INDIRECT("'"&amp;$S14&amp;"'!$B$3:$B$1000"),0)+MATCH($W14,INDIRECT("'"&amp;$S14&amp;"'!$C$3:$C$1000"),0)-1,COLUMN(A11))</f>
        <v>#REF!</v>
      </c>
      <c r="Y14" s="66" t="e">
        <f t="shared" ref="Y14" ca="1" si="21">INDEX(INDIRECT("'"&amp;$S14&amp;"'!$D$3:$G$1000"),MATCH($U14,INDIRECT("'"&amp;$S14&amp;"'!$B$3:$B$1000"),0)+MATCH($W14,INDIRECT("'"&amp;$S14&amp;"'!$C$3:$C$1000"),0)-1,COLUMN(C11))</f>
        <v>#REF!</v>
      </c>
      <c r="Z14" s="66" t="e">
        <f t="shared" ref="Z14" ca="1" si="22">INDEX(INDIRECT("'"&amp;$S14&amp;"'!$D$3:$G$1000"),MATCH($U14,INDIRECT("'"&amp;$S14&amp;"'!$B$3:$B$1000"),0)+MATCH($W14,INDIRECT("'"&amp;$S14&amp;"'!$C$3:$C$1000"),0)-1,COLUMN(D11))</f>
        <v>#REF!</v>
      </c>
      <c r="AA14" s="66" t="e">
        <f ca="1">INDEX(INDIRECT("'"&amp;$S14&amp;"'!$D$3:$G$1000"),MATCH($U14,INDIRECT("'"&amp;$S14&amp;"'!$B$3:$B$1000"),0)+MATCH($W14,INDIRECT("'"&amp;$S14&amp;"'!$C$3:$C$1000"),0)-1,COLUMN(#REF!))</f>
        <v>#REF!</v>
      </c>
      <c r="AB14" s="66"/>
      <c r="AC14" s="63">
        <f t="shared" si="1"/>
        <v>0</v>
      </c>
      <c r="AD14" s="63">
        <f t="shared" si="2"/>
        <v>0</v>
      </c>
      <c r="AE14" s="62" t="e">
        <f t="shared" ref="AE14" si="23">IF(N14="3 фазы",(IF(R14="Медь",(M14*AC14)/(T14*72*W14),(M14*AC14)/(T14*46*W14))),(IF(R14="Медь",(M14*AC14)/(T14*16*W14),("-"))))</f>
        <v>#DIV/0!</v>
      </c>
      <c r="AF14" s="67"/>
      <c r="AG14" s="66"/>
      <c r="AH14" s="68" t="str">
        <f t="shared" ref="AH14" si="24">IF(AF14&gt;(P14*1.25),"ДА","НЕТ")</f>
        <v>НЕТ</v>
      </c>
      <c r="AI14" s="54"/>
      <c r="AJ14" s="54"/>
      <c r="AK14" s="91" t="str">
        <f>IFERROR(IF(AG14="Тип B",INDEX('Проверка по длине кабеля'!$B$7:$J$22,MATCH(Расчет!AF14,'Проверка по длине кабеля'!$A$7:$A$22,0),MATCH(Расчет!W14,'Проверка по длине кабеля'!$B$6:$J$6,0)),IF(AG14="Тип C",INDEX('Проверка по длине кабеля'!$M$7:$U$22,MATCH(Расчет!AF14,'Проверка по длине кабеля'!$L$7:$L$22,0),MATCH(Расчет!W14,'Проверка по длине кабеля'!$M$6:$U$6,0)),IF(AG14="Тип D",INDEX('Проверка по длине кабеля'!$X$7:$AF$22,MATCH(Расчет!AF14,'Проверка по длине кабеля'!$W$7:$W$22,0),MATCH(Расчет!W14,'Проверка по длине кабеля'!$X$6:$AF$6,0)),""))),"")</f>
        <v/>
      </c>
    </row>
    <row r="15" spans="1:37" ht="11.25" customHeight="1" outlineLevel="1" x14ac:dyDescent="0.25">
      <c r="A15" s="138"/>
      <c r="B15" s="140"/>
      <c r="C15" s="140"/>
      <c r="D15" s="146"/>
      <c r="E15" s="66" t="s">
        <v>93</v>
      </c>
      <c r="F15" s="77" t="s">
        <v>78</v>
      </c>
      <c r="G15" s="67" t="s">
        <v>22</v>
      </c>
      <c r="H15" s="77" t="s">
        <v>22</v>
      </c>
      <c r="I15" s="67" t="s">
        <v>22</v>
      </c>
      <c r="J15" s="83" t="s">
        <v>22</v>
      </c>
      <c r="K15" s="62">
        <v>60</v>
      </c>
      <c r="L15" s="62">
        <v>1</v>
      </c>
      <c r="M15" s="62">
        <f t="shared" ref="M15" si="25">K15*L15</f>
        <v>60</v>
      </c>
      <c r="N15" s="63" t="s">
        <v>48</v>
      </c>
      <c r="O15" s="62">
        <v>0.75</v>
      </c>
      <c r="P15" s="62">
        <f t="shared" ref="P15" si="26">IF(N15="1 фаза",M15/(0.22*O15),M15/(SQRT(3)*0.38*O15))</f>
        <v>121.54742509255281</v>
      </c>
      <c r="Q15" s="65">
        <f t="shared" ref="Q15" si="27">K15*O15</f>
        <v>45</v>
      </c>
      <c r="R15" s="66"/>
      <c r="S15" s="63"/>
      <c r="T15" s="63">
        <v>1</v>
      </c>
      <c r="U15" s="63"/>
      <c r="V15" s="63" t="s">
        <v>23</v>
      </c>
      <c r="W15" s="70"/>
      <c r="X15" s="66" t="e">
        <f t="shared" ref="X15" ca="1" si="28">INDEX(INDIRECT("'"&amp;$S15&amp;"'!$D$3:$G$1000"),MATCH($U15,INDIRECT("'"&amp;$S15&amp;"'!$B$3:$B$1000"),0)+MATCH($W15,INDIRECT("'"&amp;$S15&amp;"'!$C$3:$C$1000"),0)-1,COLUMN(A12))</f>
        <v>#REF!</v>
      </c>
      <c r="Y15" s="66" t="e">
        <f t="shared" ref="Y15" ca="1" si="29">INDEX(INDIRECT("'"&amp;$S15&amp;"'!$D$3:$G$1000"),MATCH($U15,INDIRECT("'"&amp;$S15&amp;"'!$B$3:$B$1000"),0)+MATCH($W15,INDIRECT("'"&amp;$S15&amp;"'!$C$3:$C$1000"),0)-1,COLUMN(C12))</f>
        <v>#REF!</v>
      </c>
      <c r="Z15" s="66" t="e">
        <f t="shared" ref="Z15" ca="1" si="30">INDEX(INDIRECT("'"&amp;$S15&amp;"'!$D$3:$G$1000"),MATCH($U15,INDIRECT("'"&amp;$S15&amp;"'!$B$3:$B$1000"),0)+MATCH($W15,INDIRECT("'"&amp;$S15&amp;"'!$C$3:$C$1000"),0)-1,COLUMN(D12))</f>
        <v>#REF!</v>
      </c>
      <c r="AA15" s="66" t="e">
        <f ca="1">INDEX(INDIRECT("'"&amp;$S15&amp;"'!$D$3:$G$1000"),MATCH($U15,INDIRECT("'"&amp;$S15&amp;"'!$B$3:$B$1000"),0)+MATCH($W15,INDIRECT("'"&amp;$S15&amp;"'!$C$3:$C$1000"),0)-1,COLUMN(#REF!))</f>
        <v>#REF!</v>
      </c>
      <c r="AB15" s="66"/>
      <c r="AC15" s="63">
        <f t="shared" si="1"/>
        <v>0</v>
      </c>
      <c r="AD15" s="63">
        <f t="shared" si="2"/>
        <v>0</v>
      </c>
      <c r="AE15" s="62" t="e">
        <f t="shared" ref="AE15" si="31">IF(N15="3 фазы",(IF(R15="Медь",(M15*AC15)/(T15*72*W15),(M15*AC15)/(T15*46*W15))),(IF(R15="Медь",(M15*AC15)/(T15*16*W15),("-"))))</f>
        <v>#DIV/0!</v>
      </c>
      <c r="AF15" s="67"/>
      <c r="AG15" s="66"/>
      <c r="AH15" s="68" t="str">
        <f t="shared" ref="AH15" si="32">IF(AF15&gt;(P15*1.25),"ДА","НЕТ")</f>
        <v>НЕТ</v>
      </c>
      <c r="AI15" s="54"/>
      <c r="AJ15" s="54"/>
      <c r="AK15" s="91" t="str">
        <f>IFERROR(IF(AG15="Тип B",INDEX('Проверка по длине кабеля'!$B$7:$J$22,MATCH(Расчет!AF15,'Проверка по длине кабеля'!$A$7:$A$22,0),MATCH(Расчет!W15,'Проверка по длине кабеля'!$B$6:$J$6,0)),IF(AG15="Тип C",INDEX('Проверка по длине кабеля'!$M$7:$U$22,MATCH(Расчет!AF15,'Проверка по длине кабеля'!$L$7:$L$22,0),MATCH(Расчет!W15,'Проверка по длине кабеля'!$M$6:$U$6,0)),IF(AG15="Тип D",INDEX('Проверка по длине кабеля'!$X$7:$AF$22,MATCH(Расчет!AF15,'Проверка по длине кабеля'!$W$7:$W$22,0),MATCH(Расчет!W15,'Проверка по длине кабеля'!$X$6:$AF$6,0)),""))),"")</f>
        <v/>
      </c>
    </row>
    <row r="16" spans="1:37" ht="11.25" customHeight="1" outlineLevel="1" x14ac:dyDescent="0.25">
      <c r="A16" s="138"/>
      <c r="B16" s="140"/>
      <c r="C16" s="140"/>
      <c r="D16" s="146"/>
      <c r="E16" s="66" t="s">
        <v>94</v>
      </c>
      <c r="F16" s="77" t="s">
        <v>77</v>
      </c>
      <c r="G16" s="67" t="s">
        <v>22</v>
      </c>
      <c r="H16" s="77" t="s">
        <v>22</v>
      </c>
      <c r="I16" s="67" t="s">
        <v>22</v>
      </c>
      <c r="J16" s="83" t="s">
        <v>22</v>
      </c>
      <c r="K16" s="62">
        <v>9.9499999999999993</v>
      </c>
      <c r="L16" s="62">
        <v>1</v>
      </c>
      <c r="M16" s="62">
        <f t="shared" ref="M16" si="33">K16*L16</f>
        <v>9.9499999999999993</v>
      </c>
      <c r="N16" s="63" t="s">
        <v>48</v>
      </c>
      <c r="O16" s="62">
        <v>0.7</v>
      </c>
      <c r="P16" s="62">
        <f t="shared" ref="P16" si="34">IF(N16="1 фаза",M16/(0.22*O16),M16/(SQRT(3)*0.38*O16))</f>
        <v>21.596372851266079</v>
      </c>
      <c r="Q16" s="65">
        <f t="shared" ref="Q16" si="35">K16*O16</f>
        <v>6.964999999999999</v>
      </c>
      <c r="R16" s="66"/>
      <c r="S16" s="63"/>
      <c r="T16" s="63">
        <v>1</v>
      </c>
      <c r="U16" s="63"/>
      <c r="V16" s="63" t="s">
        <v>23</v>
      </c>
      <c r="W16" s="70"/>
      <c r="X16" s="66" t="e">
        <f t="shared" ref="X16" ca="1" si="36">INDEX(INDIRECT("'"&amp;$S16&amp;"'!$D$3:$G$1000"),MATCH($U16,INDIRECT("'"&amp;$S16&amp;"'!$B$3:$B$1000"),0)+MATCH($W16,INDIRECT("'"&amp;$S16&amp;"'!$C$3:$C$1000"),0)-1,COLUMN(A13))</f>
        <v>#REF!</v>
      </c>
      <c r="Y16" s="66" t="e">
        <f t="shared" ref="Y16" ca="1" si="37">INDEX(INDIRECT("'"&amp;$S16&amp;"'!$D$3:$G$1000"),MATCH($U16,INDIRECT("'"&amp;$S16&amp;"'!$B$3:$B$1000"),0)+MATCH($W16,INDIRECT("'"&amp;$S16&amp;"'!$C$3:$C$1000"),0)-1,COLUMN(C13))</f>
        <v>#REF!</v>
      </c>
      <c r="Z16" s="66" t="e">
        <f t="shared" ref="Z16" ca="1" si="38">INDEX(INDIRECT("'"&amp;$S16&amp;"'!$D$3:$G$1000"),MATCH($U16,INDIRECT("'"&amp;$S16&amp;"'!$B$3:$B$1000"),0)+MATCH($W16,INDIRECT("'"&amp;$S16&amp;"'!$C$3:$C$1000"),0)-1,COLUMN(D13))</f>
        <v>#REF!</v>
      </c>
      <c r="AA16" s="66" t="e">
        <f ca="1">INDEX(INDIRECT("'"&amp;$S16&amp;"'!$D$3:$G$1000"),MATCH($U16,INDIRECT("'"&amp;$S16&amp;"'!$B$3:$B$1000"),0)+MATCH($W16,INDIRECT("'"&amp;$S16&amp;"'!$C$3:$C$1000"),0)-1,COLUMN(#REF!))</f>
        <v>#REF!</v>
      </c>
      <c r="AB16" s="66"/>
      <c r="AC16" s="63">
        <f t="shared" si="1"/>
        <v>0</v>
      </c>
      <c r="AD16" s="63">
        <f t="shared" si="2"/>
        <v>0</v>
      </c>
      <c r="AE16" s="62" t="e">
        <f t="shared" ref="AE16" si="39">IF(N16="3 фазы",(IF(R16="Медь",(M16*AC16)/(T16*72*W16),(M16*AC16)/(T16*46*W16))),(IF(R16="Медь",(M16*AC16)/(T16*16*W16),("-"))))</f>
        <v>#DIV/0!</v>
      </c>
      <c r="AF16" s="67"/>
      <c r="AG16" s="66"/>
      <c r="AH16" s="68" t="str">
        <f t="shared" ref="AH16" si="40">IF(AF16&gt;(P16*1.25),"ДА","НЕТ")</f>
        <v>НЕТ</v>
      </c>
      <c r="AI16" s="54"/>
      <c r="AJ16" s="54"/>
      <c r="AK16" s="91" t="str">
        <f>IFERROR(IF(AG16="Тип B",INDEX('Проверка по длине кабеля'!$B$7:$J$22,MATCH(Расчет!AF16,'Проверка по длине кабеля'!$A$7:$A$22,0),MATCH(Расчет!W16,'Проверка по длине кабеля'!$B$6:$J$6,0)),IF(AG16="Тип C",INDEX('Проверка по длине кабеля'!$M$7:$U$22,MATCH(Расчет!AF16,'Проверка по длине кабеля'!$L$7:$L$22,0),MATCH(Расчет!W16,'Проверка по длине кабеля'!$M$6:$U$6,0)),IF(AG16="Тип D",INDEX('Проверка по длине кабеля'!$X$7:$AF$22,MATCH(Расчет!AF16,'Проверка по длине кабеля'!$W$7:$W$22,0),MATCH(Расчет!W16,'Проверка по длине кабеля'!$X$6:$AF$6,0)),""))),"")</f>
        <v/>
      </c>
    </row>
    <row r="17" spans="1:37" ht="11.25" customHeight="1" outlineLevel="1" x14ac:dyDescent="0.25">
      <c r="A17" s="138"/>
      <c r="B17" s="140"/>
      <c r="C17" s="140"/>
      <c r="D17" s="146"/>
      <c r="E17" s="66" t="s">
        <v>95</v>
      </c>
      <c r="F17" s="77" t="s">
        <v>79</v>
      </c>
      <c r="G17" s="67" t="s">
        <v>22</v>
      </c>
      <c r="H17" s="77" t="s">
        <v>22</v>
      </c>
      <c r="I17" s="67" t="s">
        <v>22</v>
      </c>
      <c r="J17" s="83" t="s">
        <v>22</v>
      </c>
      <c r="K17" s="62">
        <v>5.25</v>
      </c>
      <c r="L17" s="62">
        <v>1</v>
      </c>
      <c r="M17" s="62">
        <f t="shared" ref="M17" si="41">K17*L17</f>
        <v>5.25</v>
      </c>
      <c r="N17" s="63" t="s">
        <v>48</v>
      </c>
      <c r="O17" s="62">
        <v>0.7</v>
      </c>
      <c r="P17" s="62">
        <f t="shared" ref="P17" si="42">IF(N17="1 фаза",M17/(0.22*O17),M17/(SQRT(3)*0.38*O17))</f>
        <v>11.395071102426826</v>
      </c>
      <c r="Q17" s="65">
        <f t="shared" ref="Q17" si="43">K17*O17</f>
        <v>3.6749999999999998</v>
      </c>
      <c r="R17" s="66"/>
      <c r="S17" s="63"/>
      <c r="T17" s="63">
        <v>1</v>
      </c>
      <c r="U17" s="63"/>
      <c r="V17" s="63" t="s">
        <v>23</v>
      </c>
      <c r="W17" s="70"/>
      <c r="X17" s="66" t="e">
        <f t="shared" ref="X17" ca="1" si="44">INDEX(INDIRECT("'"&amp;$S17&amp;"'!$D$3:$G$1000"),MATCH($U17,INDIRECT("'"&amp;$S17&amp;"'!$B$3:$B$1000"),0)+MATCH($W17,INDIRECT("'"&amp;$S17&amp;"'!$C$3:$C$1000"),0)-1,COLUMN(A14))</f>
        <v>#REF!</v>
      </c>
      <c r="Y17" s="66" t="e">
        <f t="shared" ref="Y17" ca="1" si="45">INDEX(INDIRECT("'"&amp;$S17&amp;"'!$D$3:$G$1000"),MATCH($U17,INDIRECT("'"&amp;$S17&amp;"'!$B$3:$B$1000"),0)+MATCH($W17,INDIRECT("'"&amp;$S17&amp;"'!$C$3:$C$1000"),0)-1,COLUMN(C14))</f>
        <v>#REF!</v>
      </c>
      <c r="Z17" s="66" t="e">
        <f t="shared" ref="Z17" ca="1" si="46">INDEX(INDIRECT("'"&amp;$S17&amp;"'!$D$3:$G$1000"),MATCH($U17,INDIRECT("'"&amp;$S17&amp;"'!$B$3:$B$1000"),0)+MATCH($W17,INDIRECT("'"&amp;$S17&amp;"'!$C$3:$C$1000"),0)-1,COLUMN(D14))</f>
        <v>#REF!</v>
      </c>
      <c r="AA17" s="66" t="e">
        <f ca="1">INDEX(INDIRECT("'"&amp;$S17&amp;"'!$D$3:$G$1000"),MATCH($U17,INDIRECT("'"&amp;$S17&amp;"'!$B$3:$B$1000"),0)+MATCH($W17,INDIRECT("'"&amp;$S17&amp;"'!$C$3:$C$1000"),0)-1,COLUMN(#REF!))</f>
        <v>#REF!</v>
      </c>
      <c r="AB17" s="66"/>
      <c r="AC17" s="63">
        <f t="shared" si="1"/>
        <v>0</v>
      </c>
      <c r="AD17" s="63">
        <f t="shared" si="2"/>
        <v>0</v>
      </c>
      <c r="AE17" s="62" t="e">
        <f t="shared" ref="AE17" si="47">IF(N17="3 фазы",(IF(R17="Медь",(M17*AC17)/(T17*72*W17),(M17*AC17)/(T17*46*W17))),(IF(R17="Медь",(M17*AC17)/(T17*16*W17),("-"))))</f>
        <v>#DIV/0!</v>
      </c>
      <c r="AF17" s="67"/>
      <c r="AG17" s="66"/>
      <c r="AH17" s="68" t="str">
        <f t="shared" ref="AH17" si="48">IF(AF17&gt;(P17*1.25),"ДА","НЕТ")</f>
        <v>НЕТ</v>
      </c>
      <c r="AI17" s="54"/>
      <c r="AJ17" s="54"/>
      <c r="AK17" s="91" t="str">
        <f>IFERROR(IF(AG17="Тип B",INDEX('Проверка по длине кабеля'!$B$7:$J$22,MATCH(Расчет!AF17,'Проверка по длине кабеля'!$A$7:$A$22,0),MATCH(Расчет!W17,'Проверка по длине кабеля'!$B$6:$J$6,0)),IF(AG17="Тип C",INDEX('Проверка по длине кабеля'!$M$7:$U$22,MATCH(Расчет!AF17,'Проверка по длине кабеля'!$L$7:$L$22,0),MATCH(Расчет!W17,'Проверка по длине кабеля'!$M$6:$U$6,0)),IF(AG17="Тип D",INDEX('Проверка по длине кабеля'!$X$7:$AF$22,MATCH(Расчет!AF17,'Проверка по длине кабеля'!$W$7:$W$22,0),MATCH(Расчет!W17,'Проверка по длине кабеля'!$X$6:$AF$6,0)),""))),"")</f>
        <v/>
      </c>
    </row>
    <row r="18" spans="1:37" ht="11.25" customHeight="1" outlineLevel="1" x14ac:dyDescent="0.25">
      <c r="A18" s="138"/>
      <c r="B18" s="140"/>
      <c r="C18" s="140"/>
      <c r="D18" s="146"/>
      <c r="E18" s="66" t="s">
        <v>96</v>
      </c>
      <c r="F18" s="77" t="s">
        <v>80</v>
      </c>
      <c r="G18" s="67" t="s">
        <v>22</v>
      </c>
      <c r="H18" s="77" t="s">
        <v>22</v>
      </c>
      <c r="I18" s="67" t="s">
        <v>22</v>
      </c>
      <c r="J18" s="83" t="s">
        <v>22</v>
      </c>
      <c r="K18" s="62">
        <v>2.93</v>
      </c>
      <c r="L18" s="62">
        <v>1</v>
      </c>
      <c r="M18" s="62">
        <f t="shared" ref="M18" si="49">K18*L18</f>
        <v>2.93</v>
      </c>
      <c r="N18" s="63" t="s">
        <v>48</v>
      </c>
      <c r="O18" s="62">
        <v>0.7</v>
      </c>
      <c r="P18" s="62">
        <f t="shared" ref="P18" si="50">IF(N18="1 фаза",M18/(0.22*O18),M18/(SQRT(3)*0.38*O18))</f>
        <v>6.3595349200210665</v>
      </c>
      <c r="Q18" s="65">
        <f t="shared" ref="Q18" si="51">K18*O18</f>
        <v>2.0510000000000002</v>
      </c>
      <c r="R18" s="66"/>
      <c r="S18" s="63"/>
      <c r="T18" s="63">
        <v>1</v>
      </c>
      <c r="U18" s="63"/>
      <c r="V18" s="63" t="s">
        <v>23</v>
      </c>
      <c r="W18" s="70"/>
      <c r="X18" s="66" t="e">
        <f t="shared" ref="X18" ca="1" si="52">INDEX(INDIRECT("'"&amp;$S18&amp;"'!$D$3:$G$1000"),MATCH($U18,INDIRECT("'"&amp;$S18&amp;"'!$B$3:$B$1000"),0)+MATCH($W18,INDIRECT("'"&amp;$S18&amp;"'!$C$3:$C$1000"),0)-1,COLUMN(A15))</f>
        <v>#REF!</v>
      </c>
      <c r="Y18" s="66" t="e">
        <f t="shared" ref="Y18" ca="1" si="53">INDEX(INDIRECT("'"&amp;$S18&amp;"'!$D$3:$G$1000"),MATCH($U18,INDIRECT("'"&amp;$S18&amp;"'!$B$3:$B$1000"),0)+MATCH($W18,INDIRECT("'"&amp;$S18&amp;"'!$C$3:$C$1000"),0)-1,COLUMN(C15))</f>
        <v>#REF!</v>
      </c>
      <c r="Z18" s="66" t="e">
        <f t="shared" ref="Z18" ca="1" si="54">INDEX(INDIRECT("'"&amp;$S18&amp;"'!$D$3:$G$1000"),MATCH($U18,INDIRECT("'"&amp;$S18&amp;"'!$B$3:$B$1000"),0)+MATCH($W18,INDIRECT("'"&amp;$S18&amp;"'!$C$3:$C$1000"),0)-1,COLUMN(D15))</f>
        <v>#REF!</v>
      </c>
      <c r="AA18" s="66" t="e">
        <f ca="1">INDEX(INDIRECT("'"&amp;$S18&amp;"'!$D$3:$G$1000"),MATCH($U18,INDIRECT("'"&amp;$S18&amp;"'!$B$3:$B$1000"),0)+MATCH($W18,INDIRECT("'"&amp;$S18&amp;"'!$C$3:$C$1000"),0)-1,COLUMN(#REF!))</f>
        <v>#REF!</v>
      </c>
      <c r="AB18" s="66"/>
      <c r="AC18" s="63">
        <f t="shared" si="1"/>
        <v>0</v>
      </c>
      <c r="AD18" s="63">
        <f t="shared" si="2"/>
        <v>0</v>
      </c>
      <c r="AE18" s="62" t="e">
        <f t="shared" ref="AE18" si="55">IF(N18="3 фазы",(IF(R18="Медь",(M18*AC18)/(T18*72*W18),(M18*AC18)/(T18*46*W18))),(IF(R18="Медь",(M18*AC18)/(T18*16*W18),("-"))))</f>
        <v>#DIV/0!</v>
      </c>
      <c r="AF18" s="67"/>
      <c r="AG18" s="66"/>
      <c r="AH18" s="68" t="str">
        <f t="shared" ref="AH18" si="56">IF(AF18&gt;(P18*1.25),"ДА","НЕТ")</f>
        <v>НЕТ</v>
      </c>
      <c r="AI18" s="54"/>
      <c r="AJ18" s="54"/>
      <c r="AK18" s="91" t="str">
        <f>IFERROR(IF(AG18="Тип B",INDEX('Проверка по длине кабеля'!$B$7:$J$22,MATCH(Расчет!AF18,'Проверка по длине кабеля'!$A$7:$A$22,0),MATCH(Расчет!W18,'Проверка по длине кабеля'!$B$6:$J$6,0)),IF(AG18="Тип C",INDEX('Проверка по длине кабеля'!$M$7:$U$22,MATCH(Расчет!AF18,'Проверка по длине кабеля'!$L$7:$L$22,0),MATCH(Расчет!W18,'Проверка по длине кабеля'!$M$6:$U$6,0)),IF(AG18="Тип D",INDEX('Проверка по длине кабеля'!$X$7:$AF$22,MATCH(Расчет!AF18,'Проверка по длине кабеля'!$W$7:$W$22,0),MATCH(Расчет!W18,'Проверка по длине кабеля'!$X$6:$AF$6,0)),""))),"")</f>
        <v/>
      </c>
    </row>
    <row r="19" spans="1:37" ht="11.25" customHeight="1" outlineLevel="1" x14ac:dyDescent="0.25">
      <c r="A19" s="138"/>
      <c r="B19" s="140"/>
      <c r="C19" s="140"/>
      <c r="D19" s="146"/>
      <c r="E19" s="66" t="s">
        <v>97</v>
      </c>
      <c r="F19" s="77" t="s">
        <v>81</v>
      </c>
      <c r="G19" s="67" t="s">
        <v>22</v>
      </c>
      <c r="H19" s="77" t="s">
        <v>22</v>
      </c>
      <c r="I19" s="67" t="s">
        <v>22</v>
      </c>
      <c r="J19" s="83" t="s">
        <v>22</v>
      </c>
      <c r="K19" s="62">
        <v>24.72</v>
      </c>
      <c r="L19" s="62">
        <v>1</v>
      </c>
      <c r="M19" s="62">
        <f t="shared" ref="M19" si="57">K19*L19</f>
        <v>24.72</v>
      </c>
      <c r="N19" s="63" t="s">
        <v>48</v>
      </c>
      <c r="O19" s="62">
        <v>0.8</v>
      </c>
      <c r="P19" s="62">
        <f t="shared" ref="P19" si="58">IF(N19="1 фаза",M19/(0.22*O19),M19/(SQRT(3)*0.38*O19))</f>
        <v>46.947692941998518</v>
      </c>
      <c r="Q19" s="65">
        <f t="shared" ref="Q19" si="59">K19*O19</f>
        <v>19.776</v>
      </c>
      <c r="R19" s="66"/>
      <c r="S19" s="63"/>
      <c r="T19" s="63">
        <v>1</v>
      </c>
      <c r="U19" s="63"/>
      <c r="V19" s="63" t="s">
        <v>23</v>
      </c>
      <c r="W19" s="70"/>
      <c r="X19" s="66" t="e">
        <f t="shared" ref="X19" ca="1" si="60">INDEX(INDIRECT("'"&amp;$S19&amp;"'!$D$3:$G$1000"),MATCH($U19,INDIRECT("'"&amp;$S19&amp;"'!$B$3:$B$1000"),0)+MATCH($W19,INDIRECT("'"&amp;$S19&amp;"'!$C$3:$C$1000"),0)-1,COLUMN(A16))</f>
        <v>#REF!</v>
      </c>
      <c r="Y19" s="66" t="e">
        <f t="shared" ref="Y19" ca="1" si="61">INDEX(INDIRECT("'"&amp;$S19&amp;"'!$D$3:$G$1000"),MATCH($U19,INDIRECT("'"&amp;$S19&amp;"'!$B$3:$B$1000"),0)+MATCH($W19,INDIRECT("'"&amp;$S19&amp;"'!$C$3:$C$1000"),0)-1,COLUMN(C16))</f>
        <v>#REF!</v>
      </c>
      <c r="Z19" s="66" t="e">
        <f t="shared" ref="Z19" ca="1" si="62">INDEX(INDIRECT("'"&amp;$S19&amp;"'!$D$3:$G$1000"),MATCH($U19,INDIRECT("'"&amp;$S19&amp;"'!$B$3:$B$1000"),0)+MATCH($W19,INDIRECT("'"&amp;$S19&amp;"'!$C$3:$C$1000"),0)-1,COLUMN(D16))</f>
        <v>#REF!</v>
      </c>
      <c r="AA19" s="66" t="e">
        <f ca="1">INDEX(INDIRECT("'"&amp;$S19&amp;"'!$D$3:$G$1000"),MATCH($U19,INDIRECT("'"&amp;$S19&amp;"'!$B$3:$B$1000"),0)+MATCH($W19,INDIRECT("'"&amp;$S19&amp;"'!$C$3:$C$1000"),0)-1,COLUMN(#REF!))</f>
        <v>#REF!</v>
      </c>
      <c r="AB19" s="66"/>
      <c r="AC19" s="63">
        <f t="shared" si="1"/>
        <v>0</v>
      </c>
      <c r="AD19" s="63">
        <f t="shared" si="2"/>
        <v>0</v>
      </c>
      <c r="AE19" s="62" t="e">
        <f t="shared" ref="AE19" si="63">IF(N19="3 фазы",(IF(R19="Медь",(M19*AC19)/(T19*72*W19),(M19*AC19)/(T19*46*W19))),(IF(R19="Медь",(M19*AC19)/(T19*16*W19),("-"))))</f>
        <v>#DIV/0!</v>
      </c>
      <c r="AF19" s="67"/>
      <c r="AG19" s="66"/>
      <c r="AH19" s="68" t="str">
        <f t="shared" ref="AH19" si="64">IF(AF19&gt;(P19*1.25),"ДА","НЕТ")</f>
        <v>НЕТ</v>
      </c>
      <c r="AI19" s="54"/>
      <c r="AJ19" s="54"/>
      <c r="AK19" s="91" t="str">
        <f>IFERROR(IF(AG19="Тип B",INDEX('Проверка по длине кабеля'!$B$7:$J$22,MATCH(Расчет!AF19,'Проверка по длине кабеля'!$A$7:$A$22,0),MATCH(Расчет!W19,'Проверка по длине кабеля'!$B$6:$J$6,0)),IF(AG19="Тип C",INDEX('Проверка по длине кабеля'!$M$7:$U$22,MATCH(Расчет!AF19,'Проверка по длине кабеля'!$L$7:$L$22,0),MATCH(Расчет!W19,'Проверка по длине кабеля'!$M$6:$U$6,0)),IF(AG19="Тип D",INDEX('Проверка по длине кабеля'!$X$7:$AF$22,MATCH(Расчет!AF19,'Проверка по длине кабеля'!$W$7:$W$22,0),MATCH(Расчет!W19,'Проверка по длине кабеля'!$X$6:$AF$6,0)),""))),"")</f>
        <v/>
      </c>
    </row>
    <row r="20" spans="1:37" ht="11.25" customHeight="1" outlineLevel="1" x14ac:dyDescent="0.25">
      <c r="A20" s="138"/>
      <c r="B20" s="140"/>
      <c r="C20" s="140"/>
      <c r="D20" s="146"/>
      <c r="E20" s="66" t="s">
        <v>98</v>
      </c>
      <c r="F20" s="77" t="s">
        <v>82</v>
      </c>
      <c r="G20" s="67" t="s">
        <v>22</v>
      </c>
      <c r="H20" s="77" t="s">
        <v>22</v>
      </c>
      <c r="I20" s="111" t="s">
        <v>22</v>
      </c>
      <c r="J20" s="83" t="s">
        <v>22</v>
      </c>
      <c r="K20" s="62">
        <v>24.72</v>
      </c>
      <c r="L20" s="62">
        <v>1</v>
      </c>
      <c r="M20" s="62">
        <f t="shared" ref="M20" si="65">K20*L20</f>
        <v>24.72</v>
      </c>
      <c r="N20" s="63" t="s">
        <v>48</v>
      </c>
      <c r="O20" s="62">
        <v>0.8</v>
      </c>
      <c r="P20" s="62">
        <f t="shared" ref="P20" si="66">IF(N20="1 фаза",M20/(0.22*O20),M20/(SQRT(3)*0.38*O20))</f>
        <v>46.947692941998518</v>
      </c>
      <c r="Q20" s="65">
        <f t="shared" ref="Q20" si="67">K20*O20</f>
        <v>19.776</v>
      </c>
      <c r="R20" s="66"/>
      <c r="S20" s="63"/>
      <c r="T20" s="63">
        <v>1</v>
      </c>
      <c r="U20" s="63"/>
      <c r="V20" s="63" t="s">
        <v>23</v>
      </c>
      <c r="W20" s="70"/>
      <c r="X20" s="66" t="e">
        <f t="shared" ref="X20" ca="1" si="68">INDEX(INDIRECT("'"&amp;$S20&amp;"'!$D$3:$G$1000"),MATCH($U20,INDIRECT("'"&amp;$S20&amp;"'!$B$3:$B$1000"),0)+MATCH($W20,INDIRECT("'"&amp;$S20&amp;"'!$C$3:$C$1000"),0)-1,COLUMN(A17))</f>
        <v>#REF!</v>
      </c>
      <c r="Y20" s="66" t="e">
        <f t="shared" ref="Y20" ca="1" si="69">INDEX(INDIRECT("'"&amp;$S20&amp;"'!$D$3:$G$1000"),MATCH($U20,INDIRECT("'"&amp;$S20&amp;"'!$B$3:$B$1000"),0)+MATCH($W20,INDIRECT("'"&amp;$S20&amp;"'!$C$3:$C$1000"),0)-1,COLUMN(C17))</f>
        <v>#REF!</v>
      </c>
      <c r="Z20" s="66" t="e">
        <f t="shared" ref="Z20" ca="1" si="70">INDEX(INDIRECT("'"&amp;$S20&amp;"'!$D$3:$G$1000"),MATCH($U20,INDIRECT("'"&amp;$S20&amp;"'!$B$3:$B$1000"),0)+MATCH($W20,INDIRECT("'"&amp;$S20&amp;"'!$C$3:$C$1000"),0)-1,COLUMN(D17))</f>
        <v>#REF!</v>
      </c>
      <c r="AA20" s="66" t="e">
        <f ca="1">INDEX(INDIRECT("'"&amp;$S20&amp;"'!$D$3:$G$1000"),MATCH($U20,INDIRECT("'"&amp;$S20&amp;"'!$B$3:$B$1000"),0)+MATCH($W20,INDIRECT("'"&amp;$S20&amp;"'!$C$3:$C$1000"),0)-1,COLUMN(#REF!))</f>
        <v>#REF!</v>
      </c>
      <c r="AB20" s="66"/>
      <c r="AC20" s="63">
        <f t="shared" si="1"/>
        <v>0</v>
      </c>
      <c r="AD20" s="63">
        <f t="shared" si="2"/>
        <v>0</v>
      </c>
      <c r="AE20" s="62" t="e">
        <f t="shared" ref="AE20" si="71">IF(N20="3 фазы",(IF(R20="Медь",(M20*AC20)/(T20*72*W20),(M20*AC20)/(T20*46*W20))),(IF(R20="Медь",(M20*AC20)/(T20*16*W20),("-"))))</f>
        <v>#DIV/0!</v>
      </c>
      <c r="AF20" s="67"/>
      <c r="AG20" s="66"/>
      <c r="AH20" s="68" t="str">
        <f t="shared" ref="AH20" si="72">IF(AF20&gt;(P20*1.25),"ДА","НЕТ")</f>
        <v>НЕТ</v>
      </c>
      <c r="AI20" s="54"/>
      <c r="AJ20" s="54"/>
      <c r="AK20" s="91" t="str">
        <f>IFERROR(IF(AG20="Тип B",INDEX('Проверка по длине кабеля'!$B$7:$J$22,MATCH(Расчет!AF20,'Проверка по длине кабеля'!$A$7:$A$22,0),MATCH(Расчет!W20,'Проверка по длине кабеля'!$B$6:$J$6,0)),IF(AG20="Тип C",INDEX('Проверка по длине кабеля'!$M$7:$U$22,MATCH(Расчет!AF20,'Проверка по длине кабеля'!$L$7:$L$22,0),MATCH(Расчет!W20,'Проверка по длине кабеля'!$M$6:$U$6,0)),IF(AG20="Тип D",INDEX('Проверка по длине кабеля'!$X$7:$AF$22,MATCH(Расчет!AF20,'Проверка по длине кабеля'!$W$7:$W$22,0),MATCH(Расчет!W20,'Проверка по длине кабеля'!$X$6:$AF$6,0)),""))),"")</f>
        <v/>
      </c>
    </row>
    <row r="21" spans="1:37" ht="11.25" customHeight="1" outlineLevel="1" x14ac:dyDescent="0.25">
      <c r="A21" s="138"/>
      <c r="B21" s="140"/>
      <c r="C21" s="140"/>
      <c r="D21" s="146"/>
      <c r="E21" s="66" t="s">
        <v>99</v>
      </c>
      <c r="F21" s="77" t="s">
        <v>83</v>
      </c>
      <c r="G21" s="67" t="s">
        <v>22</v>
      </c>
      <c r="H21" s="77" t="s">
        <v>22</v>
      </c>
      <c r="I21" s="67" t="s">
        <v>22</v>
      </c>
      <c r="J21" s="83" t="s">
        <v>22</v>
      </c>
      <c r="K21" s="62">
        <v>9.84</v>
      </c>
      <c r="L21" s="62">
        <v>1</v>
      </c>
      <c r="M21" s="62">
        <f t="shared" ref="M21" si="73">K21*L21</f>
        <v>9.84</v>
      </c>
      <c r="N21" s="63" t="s">
        <v>48</v>
      </c>
      <c r="O21" s="62">
        <v>0.75</v>
      </c>
      <c r="P21" s="62">
        <f t="shared" ref="P21" si="74">IF(N21="1 фаза",M21/(0.22*O21),M21/(SQRT(3)*0.38*O21))</f>
        <v>19.93377771517866</v>
      </c>
      <c r="Q21" s="65">
        <f t="shared" ref="Q21" si="75">K21*O21</f>
        <v>7.38</v>
      </c>
      <c r="R21" s="66"/>
      <c r="S21" s="63"/>
      <c r="T21" s="63">
        <v>1</v>
      </c>
      <c r="U21" s="63"/>
      <c r="V21" s="63" t="s">
        <v>23</v>
      </c>
      <c r="W21" s="70"/>
      <c r="X21" s="66" t="e">
        <f t="shared" ref="X21" ca="1" si="76">INDEX(INDIRECT("'"&amp;$S21&amp;"'!$D$3:$G$1000"),MATCH($U21,INDIRECT("'"&amp;$S21&amp;"'!$B$3:$B$1000"),0)+MATCH($W21,INDIRECT("'"&amp;$S21&amp;"'!$C$3:$C$1000"),0)-1,COLUMN(A18))</f>
        <v>#REF!</v>
      </c>
      <c r="Y21" s="66" t="e">
        <f t="shared" ref="Y21" ca="1" si="77">INDEX(INDIRECT("'"&amp;$S21&amp;"'!$D$3:$G$1000"),MATCH($U21,INDIRECT("'"&amp;$S21&amp;"'!$B$3:$B$1000"),0)+MATCH($W21,INDIRECT("'"&amp;$S21&amp;"'!$C$3:$C$1000"),0)-1,COLUMN(C18))</f>
        <v>#REF!</v>
      </c>
      <c r="Z21" s="66" t="e">
        <f t="shared" ref="Z21" ca="1" si="78">INDEX(INDIRECT("'"&amp;$S21&amp;"'!$D$3:$G$1000"),MATCH($U21,INDIRECT("'"&amp;$S21&amp;"'!$B$3:$B$1000"),0)+MATCH($W21,INDIRECT("'"&amp;$S21&amp;"'!$C$3:$C$1000"),0)-1,COLUMN(D18))</f>
        <v>#REF!</v>
      </c>
      <c r="AA21" s="66" t="e">
        <f ca="1">INDEX(INDIRECT("'"&amp;$S21&amp;"'!$D$3:$G$1000"),MATCH($U21,INDIRECT("'"&amp;$S21&amp;"'!$B$3:$B$1000"),0)+MATCH($W21,INDIRECT("'"&amp;$S21&amp;"'!$C$3:$C$1000"),0)-1,COLUMN(#REF!))</f>
        <v>#REF!</v>
      </c>
      <c r="AB21" s="66"/>
      <c r="AC21" s="63">
        <f t="shared" si="1"/>
        <v>0</v>
      </c>
      <c r="AD21" s="63">
        <f t="shared" si="2"/>
        <v>0</v>
      </c>
      <c r="AE21" s="62" t="e">
        <f t="shared" ref="AE21" si="79">IF(N21="3 фазы",(IF(R21="Медь",(M21*AC21)/(T21*72*W21),(M21*AC21)/(T21*46*W21))),(IF(R21="Медь",(M21*AC21)/(T21*16*W21),("-"))))</f>
        <v>#DIV/0!</v>
      </c>
      <c r="AF21" s="67"/>
      <c r="AG21" s="66"/>
      <c r="AH21" s="68" t="str">
        <f t="shared" ref="AH21" si="80">IF(AF21&gt;(P21*1.25),"ДА","НЕТ")</f>
        <v>НЕТ</v>
      </c>
      <c r="AI21" s="54"/>
      <c r="AJ21" s="54"/>
      <c r="AK21" s="91" t="str">
        <f>IFERROR(IF(AG21="Тип B",INDEX('Проверка по длине кабеля'!$B$7:$J$22,MATCH(Расчет!AF21,'Проверка по длине кабеля'!$A$7:$A$22,0),MATCH(Расчет!W21,'Проверка по длине кабеля'!$B$6:$J$6,0)),IF(AG21="Тип C",INDEX('Проверка по длине кабеля'!$M$7:$U$22,MATCH(Расчет!AF21,'Проверка по длине кабеля'!$L$7:$L$22,0),MATCH(Расчет!W21,'Проверка по длине кабеля'!$M$6:$U$6,0)),IF(AG21="Тип D",INDEX('Проверка по длине кабеля'!$X$7:$AF$22,MATCH(Расчет!AF21,'Проверка по длине кабеля'!$W$7:$W$22,0),MATCH(Расчет!W21,'Проверка по длине кабеля'!$X$6:$AF$6,0)),""))),"")</f>
        <v/>
      </c>
    </row>
    <row r="22" spans="1:37" ht="11.25" customHeight="1" outlineLevel="1" x14ac:dyDescent="0.25">
      <c r="A22" s="138"/>
      <c r="B22" s="140"/>
      <c r="C22" s="140"/>
      <c r="D22" s="146"/>
      <c r="E22" s="66" t="s">
        <v>100</v>
      </c>
      <c r="F22" s="77" t="s">
        <v>84</v>
      </c>
      <c r="G22" s="67" t="s">
        <v>22</v>
      </c>
      <c r="H22" s="77" t="s">
        <v>22</v>
      </c>
      <c r="I22" s="67" t="s">
        <v>22</v>
      </c>
      <c r="J22" s="83" t="s">
        <v>22</v>
      </c>
      <c r="K22" s="62">
        <v>9.84</v>
      </c>
      <c r="L22" s="62">
        <v>1</v>
      </c>
      <c r="M22" s="62">
        <f t="shared" ref="M22" si="81">K22*L22</f>
        <v>9.84</v>
      </c>
      <c r="N22" s="63" t="s">
        <v>48</v>
      </c>
      <c r="O22" s="62">
        <v>0.75</v>
      </c>
      <c r="P22" s="62">
        <f t="shared" ref="P22" si="82">IF(N22="1 фаза",M22/(0.22*O22),M22/(SQRT(3)*0.38*O22))</f>
        <v>19.93377771517866</v>
      </c>
      <c r="Q22" s="65">
        <f t="shared" ref="Q22" si="83">K22*O22</f>
        <v>7.38</v>
      </c>
      <c r="R22" s="66"/>
      <c r="S22" s="63"/>
      <c r="T22" s="63">
        <v>1</v>
      </c>
      <c r="U22" s="63"/>
      <c r="V22" s="63" t="s">
        <v>23</v>
      </c>
      <c r="W22" s="70"/>
      <c r="X22" s="66" t="e">
        <f t="shared" ref="X22" ca="1" si="84">INDEX(INDIRECT("'"&amp;$S22&amp;"'!$D$3:$G$1000"),MATCH($U22,INDIRECT("'"&amp;$S22&amp;"'!$B$3:$B$1000"),0)+MATCH($W22,INDIRECT("'"&amp;$S22&amp;"'!$C$3:$C$1000"),0)-1,COLUMN(A19))</f>
        <v>#REF!</v>
      </c>
      <c r="Y22" s="66" t="e">
        <f t="shared" ref="Y22" ca="1" si="85">INDEX(INDIRECT("'"&amp;$S22&amp;"'!$D$3:$G$1000"),MATCH($U22,INDIRECT("'"&amp;$S22&amp;"'!$B$3:$B$1000"),0)+MATCH($W22,INDIRECT("'"&amp;$S22&amp;"'!$C$3:$C$1000"),0)-1,COLUMN(C19))</f>
        <v>#REF!</v>
      </c>
      <c r="Z22" s="66" t="e">
        <f t="shared" ref="Z22" ca="1" si="86">INDEX(INDIRECT("'"&amp;$S22&amp;"'!$D$3:$G$1000"),MATCH($U22,INDIRECT("'"&amp;$S22&amp;"'!$B$3:$B$1000"),0)+MATCH($W22,INDIRECT("'"&amp;$S22&amp;"'!$C$3:$C$1000"),0)-1,COLUMN(D19))</f>
        <v>#REF!</v>
      </c>
      <c r="AA22" s="66" t="e">
        <f ca="1">INDEX(INDIRECT("'"&amp;$S22&amp;"'!$D$3:$G$1000"),MATCH($U22,INDIRECT("'"&amp;$S22&amp;"'!$B$3:$B$1000"),0)+MATCH($W22,INDIRECT("'"&amp;$S22&amp;"'!$C$3:$C$1000"),0)-1,COLUMN(#REF!))</f>
        <v>#REF!</v>
      </c>
      <c r="AB22" s="66"/>
      <c r="AC22" s="63">
        <f t="shared" si="1"/>
        <v>0</v>
      </c>
      <c r="AD22" s="63">
        <f t="shared" si="2"/>
        <v>0</v>
      </c>
      <c r="AE22" s="62" t="e">
        <f t="shared" ref="AE22" si="87">IF(N22="3 фазы",(IF(R22="Медь",(M22*AC22)/(T22*72*W22),(M22*AC22)/(T22*46*W22))),(IF(R22="Медь",(M22*AC22)/(T22*16*W22),("-"))))</f>
        <v>#DIV/0!</v>
      </c>
      <c r="AF22" s="67"/>
      <c r="AG22" s="66"/>
      <c r="AH22" s="68" t="str">
        <f t="shared" ref="AH22" si="88">IF(AF22&gt;(P22*1.25),"ДА","НЕТ")</f>
        <v>НЕТ</v>
      </c>
      <c r="AI22" s="54"/>
      <c r="AJ22" s="54"/>
      <c r="AK22" s="91" t="str">
        <f>IFERROR(IF(AG22="Тип B",INDEX('Проверка по длине кабеля'!$B$7:$J$22,MATCH(Расчет!AF22,'Проверка по длине кабеля'!$A$7:$A$22,0),MATCH(Расчет!W22,'Проверка по длине кабеля'!$B$6:$J$6,0)),IF(AG22="Тип C",INDEX('Проверка по длине кабеля'!$M$7:$U$22,MATCH(Расчет!AF22,'Проверка по длине кабеля'!$L$7:$L$22,0),MATCH(Расчет!W22,'Проверка по длине кабеля'!$M$6:$U$6,0)),IF(AG22="Тип D",INDEX('Проверка по длине кабеля'!$X$7:$AF$22,MATCH(Расчет!AF22,'Проверка по длине кабеля'!$W$7:$W$22,0),MATCH(Расчет!W22,'Проверка по длине кабеля'!$X$6:$AF$6,0)),""))),"")</f>
        <v/>
      </c>
    </row>
    <row r="23" spans="1:37" ht="11.25" customHeight="1" outlineLevel="1" x14ac:dyDescent="0.25">
      <c r="A23" s="138"/>
      <c r="B23" s="140"/>
      <c r="C23" s="140"/>
      <c r="D23" s="146"/>
      <c r="E23" s="66" t="s">
        <v>22</v>
      </c>
      <c r="F23" s="77" t="s">
        <v>87</v>
      </c>
      <c r="G23" s="67" t="s">
        <v>22</v>
      </c>
      <c r="H23" s="77" t="s">
        <v>22</v>
      </c>
      <c r="I23" s="67" t="s">
        <v>22</v>
      </c>
      <c r="J23" s="83" t="s">
        <v>22</v>
      </c>
      <c r="K23" s="62"/>
      <c r="L23" s="62"/>
      <c r="M23" s="62">
        <f t="shared" ref="M23:M25" si="89">K23*L23</f>
        <v>0</v>
      </c>
      <c r="N23" s="63"/>
      <c r="O23" s="62"/>
      <c r="P23" s="62" t="e">
        <f t="shared" ref="P23:P25" si="90">IF(N23="1 фаза",M23/(0.22*O23),M23/(SQRT(3)*0.38*O23))</f>
        <v>#DIV/0!</v>
      </c>
      <c r="Q23" s="65">
        <f t="shared" ref="Q23:Q25" si="91">K23*O23</f>
        <v>0</v>
      </c>
      <c r="R23" s="66"/>
      <c r="S23" s="63"/>
      <c r="T23" s="63"/>
      <c r="U23" s="63"/>
      <c r="V23" s="63" t="s">
        <v>23</v>
      </c>
      <c r="W23" s="70"/>
      <c r="X23" s="66" t="e">
        <f t="shared" ref="X23:X25" ca="1" si="92">INDEX(INDIRECT("'"&amp;$S23&amp;"'!$D$3:$G$1000"),MATCH($U23,INDIRECT("'"&amp;$S23&amp;"'!$B$3:$B$1000"),0)+MATCH($W23,INDIRECT("'"&amp;$S23&amp;"'!$C$3:$C$1000"),0)-1,COLUMN(A20))</f>
        <v>#REF!</v>
      </c>
      <c r="Y23" s="66" t="e">
        <f t="shared" ref="Y23:Y25" ca="1" si="93">INDEX(INDIRECT("'"&amp;$S23&amp;"'!$D$3:$G$1000"),MATCH($U23,INDIRECT("'"&amp;$S23&amp;"'!$B$3:$B$1000"),0)+MATCH($W23,INDIRECT("'"&amp;$S23&amp;"'!$C$3:$C$1000"),0)-1,COLUMN(C20))</f>
        <v>#REF!</v>
      </c>
      <c r="Z23" s="66" t="e">
        <f t="shared" ref="Z23:Z25" ca="1" si="94">INDEX(INDIRECT("'"&amp;$S23&amp;"'!$D$3:$G$1000"),MATCH($U23,INDIRECT("'"&amp;$S23&amp;"'!$B$3:$B$1000"),0)+MATCH($W23,INDIRECT("'"&amp;$S23&amp;"'!$C$3:$C$1000"),0)-1,COLUMN(D20))</f>
        <v>#REF!</v>
      </c>
      <c r="AA23" s="66" t="e">
        <f ca="1">INDEX(INDIRECT("'"&amp;$S23&amp;"'!$D$3:$G$1000"),MATCH($U23,INDIRECT("'"&amp;$S23&amp;"'!$B$3:$B$1000"),0)+MATCH($W23,INDIRECT("'"&amp;$S23&amp;"'!$C$3:$C$1000"),0)-1,COLUMN(#REF!))</f>
        <v>#REF!</v>
      </c>
      <c r="AB23" s="66"/>
      <c r="AC23" s="63">
        <f t="shared" si="1"/>
        <v>0</v>
      </c>
      <c r="AD23" s="63">
        <f t="shared" si="2"/>
        <v>0</v>
      </c>
      <c r="AE23" s="62" t="str">
        <f t="shared" ref="AE23:AE25" si="95">IF(N23="3 фазы",(IF(R23="Медь",(M23*AC23)/(T23*72*W23),(M23*AC23)/(T23*46*W23))),(IF(R23="Медь",(M23*AC23)/(T23*16*W23),("-"))))</f>
        <v>-</v>
      </c>
      <c r="AF23" s="67"/>
      <c r="AG23" s="66"/>
      <c r="AH23" s="68" t="e">
        <f t="shared" ref="AH23:AH25" si="96">IF(AF23&gt;(P23*1.25),"ДА","НЕТ")</f>
        <v>#DIV/0!</v>
      </c>
      <c r="AI23" s="54"/>
      <c r="AJ23" s="54"/>
      <c r="AK23" s="91" t="str">
        <f>IFERROR(IF(AG23="Тип B",INDEX('Проверка по длине кабеля'!$B$7:$J$22,MATCH(Расчет!AF23,'Проверка по длине кабеля'!$A$7:$A$22,0),MATCH(Расчет!W23,'Проверка по длине кабеля'!$B$6:$J$6,0)),IF(AG23="Тип C",INDEX('Проверка по длине кабеля'!$M$7:$U$22,MATCH(Расчет!AF23,'Проверка по длине кабеля'!$L$7:$L$22,0),MATCH(Расчет!W23,'Проверка по длине кабеля'!$M$6:$U$6,0)),IF(AG23="Тип D",INDEX('Проверка по длине кабеля'!$X$7:$AF$22,MATCH(Расчет!AF23,'Проверка по длине кабеля'!$W$7:$W$22,0),MATCH(Расчет!W23,'Проверка по длине кабеля'!$X$6:$AF$6,0)),""))),"")</f>
        <v/>
      </c>
    </row>
    <row r="24" spans="1:37" ht="11.25" customHeight="1" outlineLevel="1" x14ac:dyDescent="0.25">
      <c r="A24" s="138"/>
      <c r="B24" s="140"/>
      <c r="C24" s="140"/>
      <c r="D24" s="146"/>
      <c r="E24" s="66" t="s">
        <v>22</v>
      </c>
      <c r="F24" s="77" t="s">
        <v>87</v>
      </c>
      <c r="G24" s="67" t="s">
        <v>22</v>
      </c>
      <c r="H24" s="77" t="s">
        <v>22</v>
      </c>
      <c r="I24" s="67" t="s">
        <v>22</v>
      </c>
      <c r="J24" s="83" t="s">
        <v>22</v>
      </c>
      <c r="K24" s="62"/>
      <c r="L24" s="62"/>
      <c r="M24" s="62">
        <f t="shared" si="89"/>
        <v>0</v>
      </c>
      <c r="N24" s="63"/>
      <c r="O24" s="62"/>
      <c r="P24" s="62" t="e">
        <f t="shared" si="90"/>
        <v>#DIV/0!</v>
      </c>
      <c r="Q24" s="65">
        <f t="shared" si="91"/>
        <v>0</v>
      </c>
      <c r="R24" s="66"/>
      <c r="S24" s="63"/>
      <c r="T24" s="63"/>
      <c r="U24" s="63"/>
      <c r="V24" s="63" t="s">
        <v>23</v>
      </c>
      <c r="W24" s="70"/>
      <c r="X24" s="66" t="e">
        <f t="shared" ca="1" si="92"/>
        <v>#REF!</v>
      </c>
      <c r="Y24" s="66" t="e">
        <f t="shared" ca="1" si="93"/>
        <v>#REF!</v>
      </c>
      <c r="Z24" s="66" t="e">
        <f t="shared" ca="1" si="94"/>
        <v>#REF!</v>
      </c>
      <c r="AA24" s="66" t="e">
        <f ca="1">INDEX(INDIRECT("'"&amp;$S24&amp;"'!$D$3:$G$1000"),MATCH($U24,INDIRECT("'"&amp;$S24&amp;"'!$B$3:$B$1000"),0)+MATCH($W24,INDIRECT("'"&amp;$S24&amp;"'!$C$3:$C$1000"),0)-1,COLUMN(#REF!))</f>
        <v>#REF!</v>
      </c>
      <c r="AB24" s="66"/>
      <c r="AC24" s="63">
        <f t="shared" si="1"/>
        <v>0</v>
      </c>
      <c r="AD24" s="63">
        <f t="shared" si="2"/>
        <v>0</v>
      </c>
      <c r="AE24" s="62" t="str">
        <f t="shared" si="95"/>
        <v>-</v>
      </c>
      <c r="AF24" s="67"/>
      <c r="AG24" s="66"/>
      <c r="AH24" s="68" t="e">
        <f t="shared" si="96"/>
        <v>#DIV/0!</v>
      </c>
      <c r="AI24" s="54"/>
      <c r="AJ24" s="54"/>
      <c r="AK24" s="91" t="str">
        <f>IFERROR(IF(AG24="Тип B",INDEX('Проверка по длине кабеля'!$B$7:$J$22,MATCH(Расчет!AF24,'Проверка по длине кабеля'!$A$7:$A$22,0),MATCH(Расчет!W24,'Проверка по длине кабеля'!$B$6:$J$6,0)),IF(AG24="Тип C",INDEX('Проверка по длине кабеля'!$M$7:$U$22,MATCH(Расчет!AF24,'Проверка по длине кабеля'!$L$7:$L$22,0),MATCH(Расчет!W24,'Проверка по длине кабеля'!$M$6:$U$6,0)),IF(AG24="Тип D",INDEX('Проверка по длине кабеля'!$X$7:$AF$22,MATCH(Расчет!AF24,'Проверка по длине кабеля'!$W$7:$W$22,0),MATCH(Расчет!W24,'Проверка по длине кабеля'!$X$6:$AF$6,0)),""))),"")</f>
        <v/>
      </c>
    </row>
    <row r="25" spans="1:37" ht="11.25" customHeight="1" outlineLevel="1" x14ac:dyDescent="0.25">
      <c r="A25" s="138"/>
      <c r="B25" s="140"/>
      <c r="C25" s="140"/>
      <c r="D25" s="146"/>
      <c r="E25" s="66" t="s">
        <v>22</v>
      </c>
      <c r="F25" s="77" t="s">
        <v>87</v>
      </c>
      <c r="G25" s="67" t="s">
        <v>22</v>
      </c>
      <c r="H25" s="77" t="s">
        <v>22</v>
      </c>
      <c r="I25" s="67" t="s">
        <v>22</v>
      </c>
      <c r="J25" s="83" t="s">
        <v>22</v>
      </c>
      <c r="K25" s="62"/>
      <c r="L25" s="62"/>
      <c r="M25" s="62">
        <f t="shared" si="89"/>
        <v>0</v>
      </c>
      <c r="N25" s="63"/>
      <c r="O25" s="62"/>
      <c r="P25" s="62" t="e">
        <f t="shared" si="90"/>
        <v>#DIV/0!</v>
      </c>
      <c r="Q25" s="65">
        <f t="shared" si="91"/>
        <v>0</v>
      </c>
      <c r="R25" s="66"/>
      <c r="S25" s="63"/>
      <c r="T25" s="63"/>
      <c r="U25" s="63"/>
      <c r="V25" s="63" t="s">
        <v>23</v>
      </c>
      <c r="W25" s="70"/>
      <c r="X25" s="66" t="e">
        <f t="shared" ca="1" si="92"/>
        <v>#REF!</v>
      </c>
      <c r="Y25" s="66" t="e">
        <f t="shared" ca="1" si="93"/>
        <v>#REF!</v>
      </c>
      <c r="Z25" s="66" t="e">
        <f t="shared" ca="1" si="94"/>
        <v>#REF!</v>
      </c>
      <c r="AA25" s="66" t="e">
        <f ca="1">INDEX(INDIRECT("'"&amp;$S25&amp;"'!$D$3:$G$1000"),MATCH($U25,INDIRECT("'"&amp;$S25&amp;"'!$B$3:$B$1000"),0)+MATCH($W25,INDIRECT("'"&amp;$S25&amp;"'!$C$3:$C$1000"),0)-1,COLUMN(#REF!))</f>
        <v>#REF!</v>
      </c>
      <c r="AB25" s="66"/>
      <c r="AC25" s="63">
        <f t="shared" si="1"/>
        <v>0</v>
      </c>
      <c r="AD25" s="63">
        <f t="shared" si="2"/>
        <v>0</v>
      </c>
      <c r="AE25" s="62" t="str">
        <f t="shared" si="95"/>
        <v>-</v>
      </c>
      <c r="AF25" s="67"/>
      <c r="AG25" s="66"/>
      <c r="AH25" s="68" t="e">
        <f t="shared" si="96"/>
        <v>#DIV/0!</v>
      </c>
      <c r="AI25" s="54"/>
      <c r="AJ25" s="54"/>
      <c r="AK25" s="91" t="str">
        <f>IFERROR(IF(AG25="Тип B",INDEX('Проверка по длине кабеля'!$B$7:$J$22,MATCH(Расчет!AF25,'Проверка по длине кабеля'!$A$7:$A$22,0),MATCH(Расчет!W25,'Проверка по длине кабеля'!$B$6:$J$6,0)),IF(AG25="Тип C",INDEX('Проверка по длине кабеля'!$M$7:$U$22,MATCH(Расчет!AF25,'Проверка по длине кабеля'!$L$7:$L$22,0),MATCH(Расчет!W25,'Проверка по длине кабеля'!$M$6:$U$6,0)),IF(AG25="Тип D",INDEX('Проверка по длине кабеля'!$X$7:$AF$22,MATCH(Расчет!AF25,'Проверка по длине кабеля'!$W$7:$W$22,0),MATCH(Расчет!W25,'Проверка по длине кабеля'!$X$6:$AF$6,0)),""))),"")</f>
        <v/>
      </c>
    </row>
    <row r="26" spans="1:37" x14ac:dyDescent="0.25">
      <c r="A26" s="54"/>
      <c r="B26" s="140"/>
      <c r="C26" s="140"/>
      <c r="D26" s="76" t="s">
        <v>101</v>
      </c>
      <c r="E26" s="87" t="s">
        <v>22</v>
      </c>
      <c r="F26" s="86" t="s">
        <v>22</v>
      </c>
      <c r="G26" s="88" t="s">
        <v>22</v>
      </c>
      <c r="H26" s="86" t="s">
        <v>22</v>
      </c>
      <c r="I26" s="88" t="s">
        <v>22</v>
      </c>
      <c r="J26" s="86" t="s">
        <v>22</v>
      </c>
      <c r="K26" s="57">
        <v>7.22</v>
      </c>
      <c r="L26" s="57">
        <v>0.8</v>
      </c>
      <c r="M26" s="57">
        <f>K26*L26</f>
        <v>5.7759999999999998</v>
      </c>
      <c r="N26" s="58" t="s">
        <v>48</v>
      </c>
      <c r="O26" s="57">
        <v>0.86</v>
      </c>
      <c r="P26" s="57">
        <f t="shared" ref="P26:P131" si="97">IF(N26="1 фаза",M26/(0.22*O26),M26/(SQRT(3)*0.38*O26))</f>
        <v>10.20433033916548</v>
      </c>
      <c r="Q26" s="89">
        <f>K26*O26</f>
        <v>6.2092000000000001</v>
      </c>
      <c r="R26" s="87" t="s">
        <v>29</v>
      </c>
      <c r="S26" s="58" t="s">
        <v>0</v>
      </c>
      <c r="T26" s="58">
        <v>1</v>
      </c>
      <c r="U26" s="58"/>
      <c r="V26" s="58" t="s">
        <v>23</v>
      </c>
      <c r="W26" s="70"/>
      <c r="X26" s="87" t="e">
        <f ca="1">INDEX(INDIRECT("'"&amp;$S26&amp;"'!$D$3:$G$1000"),MATCH($U26,INDIRECT("'"&amp;$S26&amp;"'!$B$3:$B$1000"),0)+MATCH($W26,INDIRECT("'"&amp;$S26&amp;"'!$C$3:$C$1000"),0)-1,COLUMN(A23))</f>
        <v>#N/A</v>
      </c>
      <c r="Y26" s="87" t="e">
        <f t="shared" ref="Y26:Z28" ca="1" si="98">INDEX(INDIRECT("'"&amp;$S26&amp;"'!$D$3:$G$1000"),MATCH($U26,INDIRECT("'"&amp;$S26&amp;"'!$B$3:$B$1000"),0)+MATCH($W26,INDIRECT("'"&amp;$S26&amp;"'!$C$3:$C$1000"),0)-1,COLUMN(C23))</f>
        <v>#N/A</v>
      </c>
      <c r="Z26" s="87" t="e">
        <f t="shared" ca="1" si="98"/>
        <v>#N/A</v>
      </c>
      <c r="AA26" s="87" t="e">
        <f ca="1">INDEX(INDIRECT("'"&amp;$S26&amp;"'!$D$3:$G$1000"),MATCH($U26,INDIRECT("'"&amp;$S26&amp;"'!$B$3:$B$1000"),0)+MATCH($W26,INDIRECT("'"&amp;$S26&amp;"'!$C$3:$C$1000"),0)-1,COLUMN(#REF!))</f>
        <v>#N/A</v>
      </c>
      <c r="AB26" s="87"/>
      <c r="AC26" s="58">
        <f t="shared" si="1"/>
        <v>0</v>
      </c>
      <c r="AD26" s="58">
        <f t="shared" si="2"/>
        <v>0</v>
      </c>
      <c r="AE26" s="57" t="e">
        <f t="shared" ref="AE26:AE131" si="99">IF(N26="3 фазы",(IF(R26="Медь",(M26*AC26)/(T26*72*W26),(M26*AC26)/(T26*46*W26))),(IF(R26="Медь",(M26*AC26)/(T26*16*W26),("-"))))</f>
        <v>#DIV/0!</v>
      </c>
      <c r="AF26" s="88">
        <v>40</v>
      </c>
      <c r="AG26" s="87"/>
      <c r="AH26" s="90" t="str">
        <f t="shared" ref="AH26:AH131" si="100">IF(AF26&gt;(P26*1.25),"ДА","НЕТ")</f>
        <v>ДА</v>
      </c>
      <c r="AI26" s="54"/>
      <c r="AJ26" s="54"/>
      <c r="AK26" s="91" t="str">
        <f>IFERROR(IF(AG26="Тип B",INDEX('Проверка по длине кабеля'!$B$7:$J$22,MATCH(Расчет!AF26,'Проверка по длине кабеля'!$A$7:$A$22,0),MATCH(Расчет!W26,'Проверка по длине кабеля'!$B$6:$J$6,0)),IF(AG26="Тип C",INDEX('Проверка по длине кабеля'!$M$7:$U$22,MATCH(Расчет!AF26,'Проверка по длине кабеля'!$L$7:$L$22,0),MATCH(Расчет!W26,'Проверка по длине кабеля'!$M$6:$U$6,0)),IF(AG26="Тип D",INDEX('Проверка по длине кабеля'!$X$7:$AF$22,MATCH(Расчет!AF26,'Проверка по длине кабеля'!$W$7:$W$22,0),MATCH(Расчет!W26,'Проверка по длине кабеля'!$X$6:$AF$6,0)),""))),"")</f>
        <v/>
      </c>
    </row>
    <row r="27" spans="1:37" x14ac:dyDescent="0.25">
      <c r="A27" s="54"/>
      <c r="B27" s="140"/>
      <c r="C27" s="140"/>
      <c r="D27" s="76" t="s">
        <v>102</v>
      </c>
      <c r="E27" s="87" t="s">
        <v>22</v>
      </c>
      <c r="F27" s="86" t="s">
        <v>22</v>
      </c>
      <c r="G27" s="88" t="s">
        <v>22</v>
      </c>
      <c r="H27" s="86" t="s">
        <v>22</v>
      </c>
      <c r="I27" s="88" t="s">
        <v>22</v>
      </c>
      <c r="J27" s="86" t="s">
        <v>22</v>
      </c>
      <c r="K27" s="57"/>
      <c r="L27" s="57">
        <v>0.8</v>
      </c>
      <c r="M27" s="57">
        <f>K27*L27</f>
        <v>0</v>
      </c>
      <c r="N27" s="58" t="s">
        <v>48</v>
      </c>
      <c r="O27" s="57">
        <v>0.86</v>
      </c>
      <c r="P27" s="57">
        <f t="shared" si="97"/>
        <v>0</v>
      </c>
      <c r="Q27" s="89">
        <f>K27*O27</f>
        <v>0</v>
      </c>
      <c r="R27" s="87"/>
      <c r="S27" s="58"/>
      <c r="T27" s="58">
        <v>1</v>
      </c>
      <c r="U27" s="58"/>
      <c r="V27" s="58" t="s">
        <v>23</v>
      </c>
      <c r="W27" s="70"/>
      <c r="X27" s="87" t="e">
        <f ca="1">INDEX(INDIRECT("'"&amp;$S27&amp;"'!$D$3:$G$1000"),MATCH($U27,INDIRECT("'"&amp;$S27&amp;"'!$B$3:$B$1000"),0)+MATCH($W27,INDIRECT("'"&amp;$S27&amp;"'!$C$3:$C$1000"),0)-1,COLUMN(A24))</f>
        <v>#REF!</v>
      </c>
      <c r="Y27" s="87" t="e">
        <f t="shared" ca="1" si="98"/>
        <v>#REF!</v>
      </c>
      <c r="Z27" s="87" t="e">
        <f t="shared" ca="1" si="98"/>
        <v>#REF!</v>
      </c>
      <c r="AA27" s="87" t="e">
        <f ca="1">INDEX(INDIRECT("'"&amp;$S27&amp;"'!$D$3:$G$1000"),MATCH($U27,INDIRECT("'"&amp;$S27&amp;"'!$B$3:$B$1000"),0)+MATCH($W27,INDIRECT("'"&amp;$S27&amp;"'!$C$3:$C$1000"),0)-1,COLUMN(#REF!))</f>
        <v>#REF!</v>
      </c>
      <c r="AB27" s="87"/>
      <c r="AC27" s="58">
        <f t="shared" si="1"/>
        <v>0</v>
      </c>
      <c r="AD27" s="58">
        <f t="shared" si="2"/>
        <v>0</v>
      </c>
      <c r="AE27" s="57" t="e">
        <f t="shared" si="99"/>
        <v>#DIV/0!</v>
      </c>
      <c r="AF27" s="88">
        <v>40</v>
      </c>
      <c r="AG27" s="87"/>
      <c r="AH27" s="90" t="str">
        <f t="shared" si="100"/>
        <v>ДА</v>
      </c>
      <c r="AI27" s="54"/>
      <c r="AJ27" s="54"/>
      <c r="AK27" s="91" t="str">
        <f>IFERROR(IF(AG27="Тип B",INDEX('Проверка по длине кабеля'!$B$7:$J$22,MATCH(Расчет!AF27,'Проверка по длине кабеля'!$A$7:$A$22,0),MATCH(Расчет!W27,'Проверка по длине кабеля'!$B$6:$J$6,0)),IF(AG27="Тип C",INDEX('Проверка по длине кабеля'!$M$7:$U$22,MATCH(Расчет!AF27,'Проверка по длине кабеля'!$L$7:$L$22,0),MATCH(Расчет!W27,'Проверка по длине кабеля'!$M$6:$U$6,0)),IF(AG27="Тип D",INDEX('Проверка по длине кабеля'!$X$7:$AF$22,MATCH(Расчет!AF27,'Проверка по длине кабеля'!$W$7:$W$22,0),MATCH(Расчет!W27,'Проверка по длине кабеля'!$X$6:$AF$6,0)),""))),"")</f>
        <v/>
      </c>
    </row>
    <row r="28" spans="1:37" x14ac:dyDescent="0.25">
      <c r="A28" s="54"/>
      <c r="B28" s="140"/>
      <c r="C28" s="140"/>
      <c r="D28" s="76" t="s">
        <v>103</v>
      </c>
      <c r="E28" s="87" t="s">
        <v>22</v>
      </c>
      <c r="F28" s="86" t="s">
        <v>22</v>
      </c>
      <c r="G28" s="88" t="s">
        <v>22</v>
      </c>
      <c r="H28" s="86" t="s">
        <v>22</v>
      </c>
      <c r="I28" s="88" t="s">
        <v>22</v>
      </c>
      <c r="J28" s="86" t="s">
        <v>22</v>
      </c>
      <c r="K28" s="57"/>
      <c r="L28" s="57">
        <v>0.8</v>
      </c>
      <c r="M28" s="57">
        <f>K28*L28</f>
        <v>0</v>
      </c>
      <c r="N28" s="58" t="s">
        <v>48</v>
      </c>
      <c r="O28" s="57">
        <v>0.86</v>
      </c>
      <c r="P28" s="57">
        <f t="shared" si="97"/>
        <v>0</v>
      </c>
      <c r="Q28" s="89">
        <f>K28*O28</f>
        <v>0</v>
      </c>
      <c r="R28" s="87"/>
      <c r="S28" s="58"/>
      <c r="T28" s="58">
        <v>1</v>
      </c>
      <c r="U28" s="58"/>
      <c r="V28" s="58" t="s">
        <v>23</v>
      </c>
      <c r="W28" s="70"/>
      <c r="X28" s="87" t="e">
        <f ca="1">INDEX(INDIRECT("'"&amp;$S28&amp;"'!$D$3:$G$1000"),MATCH($U28,INDIRECT("'"&amp;$S28&amp;"'!$B$3:$B$1000"),0)+MATCH($W28,INDIRECT("'"&amp;$S28&amp;"'!$C$3:$C$1000"),0)-1,COLUMN(A25))</f>
        <v>#REF!</v>
      </c>
      <c r="Y28" s="87" t="e">
        <f t="shared" ca="1" si="98"/>
        <v>#REF!</v>
      </c>
      <c r="Z28" s="87" t="e">
        <f t="shared" ca="1" si="98"/>
        <v>#REF!</v>
      </c>
      <c r="AA28" s="87" t="e">
        <f ca="1">INDEX(INDIRECT("'"&amp;$S28&amp;"'!$D$3:$G$1000"),MATCH($U28,INDIRECT("'"&amp;$S28&amp;"'!$B$3:$B$1000"),0)+MATCH($W28,INDIRECT("'"&amp;$S28&amp;"'!$C$3:$C$1000"),0)-1,COLUMN(#REF!))</f>
        <v>#REF!</v>
      </c>
      <c r="AB28" s="87"/>
      <c r="AC28" s="58">
        <f t="shared" si="1"/>
        <v>0</v>
      </c>
      <c r="AD28" s="58">
        <f t="shared" si="2"/>
        <v>0</v>
      </c>
      <c r="AE28" s="57" t="e">
        <f t="shared" si="99"/>
        <v>#DIV/0!</v>
      </c>
      <c r="AF28" s="88">
        <v>40</v>
      </c>
      <c r="AG28" s="87"/>
      <c r="AH28" s="90" t="str">
        <f t="shared" si="100"/>
        <v>ДА</v>
      </c>
      <c r="AI28" s="54"/>
      <c r="AJ28" s="54"/>
      <c r="AK28" s="91" t="str">
        <f>IFERROR(IF(AG28="Тип B",INDEX('Проверка по длине кабеля'!$B$7:$J$22,MATCH(Расчет!AF28,'Проверка по длине кабеля'!$A$7:$A$22,0),MATCH(Расчет!W28,'Проверка по длине кабеля'!$B$6:$J$6,0)),IF(AG28="Тип C",INDEX('Проверка по длине кабеля'!$M$7:$U$22,MATCH(Расчет!AF28,'Проверка по длине кабеля'!$L$7:$L$22,0),MATCH(Расчет!W28,'Проверка по длине кабеля'!$M$6:$U$6,0)),IF(AG28="Тип D",INDEX('Проверка по длине кабеля'!$X$7:$AF$22,MATCH(Расчет!AF28,'Проверка по длине кабеля'!$W$7:$W$22,0),MATCH(Расчет!W28,'Проверка по длине кабеля'!$X$6:$AF$6,0)),""))),"")</f>
        <v/>
      </c>
    </row>
    <row r="29" spans="1:37" x14ac:dyDescent="0.25">
      <c r="A29" s="52"/>
      <c r="B29" s="141"/>
      <c r="C29" s="141"/>
      <c r="D29" s="52"/>
      <c r="E29" s="113" t="s">
        <v>22</v>
      </c>
      <c r="F29" s="113" t="s">
        <v>22</v>
      </c>
      <c r="G29" s="88" t="s">
        <v>22</v>
      </c>
      <c r="H29" s="113" t="s">
        <v>22</v>
      </c>
      <c r="I29" s="114" t="s">
        <v>22</v>
      </c>
      <c r="J29" s="113" t="s">
        <v>22</v>
      </c>
      <c r="K29" s="57"/>
      <c r="L29" s="57"/>
      <c r="M29" s="57"/>
      <c r="N29" s="58" t="s">
        <v>48</v>
      </c>
      <c r="O29" s="57" t="e">
        <f>Q29/K29</f>
        <v>#DIV/0!</v>
      </c>
      <c r="P29" s="57" t="e">
        <f t="shared" si="97"/>
        <v>#DIV/0!</v>
      </c>
      <c r="Q29" s="89"/>
      <c r="R29" s="87" t="s">
        <v>29</v>
      </c>
      <c r="S29" s="58" t="s">
        <v>0</v>
      </c>
      <c r="T29" s="58">
        <v>1</v>
      </c>
      <c r="U29" s="58"/>
      <c r="V29" s="58" t="s">
        <v>23</v>
      </c>
      <c r="W29" s="70"/>
      <c r="X29" s="87" t="e">
        <f ca="1">INDEX(INDIRECT("'"&amp;$S29&amp;"'!$D$3:$G$1000"),MATCH($U29,INDIRECT("'"&amp;$S29&amp;"'!$B$3:$B$1000"),0)+MATCH($W29,INDIRECT("'"&amp;$S29&amp;"'!$C$3:$C$1000"),0)-1,COLUMN(#REF!))</f>
        <v>#N/A</v>
      </c>
      <c r="Y29" s="87" t="e">
        <f ca="1">INDEX(INDIRECT("'"&amp;$S29&amp;"'!$D$3:$G$1000"),MATCH($U29,INDIRECT("'"&amp;$S29&amp;"'!$B$3:$B$1000"),0)+MATCH($W29,INDIRECT("'"&amp;$S29&amp;"'!$C$3:$C$1000"),0)-1,COLUMN(#REF!))</f>
        <v>#N/A</v>
      </c>
      <c r="Z29" s="87" t="e">
        <f ca="1">INDEX(INDIRECT("'"&amp;$S29&amp;"'!$D$3:$G$1000"),MATCH($U29,INDIRECT("'"&amp;$S29&amp;"'!$B$3:$B$1000"),0)+MATCH($W29,INDIRECT("'"&amp;$S29&amp;"'!$C$3:$C$1000"),0)-1,COLUMN(#REF!))</f>
        <v>#N/A</v>
      </c>
      <c r="AA29" s="87" t="e">
        <f ca="1">INDEX(INDIRECT("'"&amp;$S29&amp;"'!$D$3:$G$1000"),MATCH($U29,INDIRECT("'"&amp;$S29&amp;"'!$B$3:$B$1000"),0)+MATCH($W29,INDIRECT("'"&amp;$S29&amp;"'!$C$3:$C$1000"),0)-1,COLUMN(#REF!))</f>
        <v>#N/A</v>
      </c>
      <c r="AB29" s="87"/>
      <c r="AC29" s="58">
        <f t="shared" si="1"/>
        <v>0</v>
      </c>
      <c r="AD29" s="58">
        <f t="shared" si="2"/>
        <v>0</v>
      </c>
      <c r="AE29" s="57" t="e">
        <f t="shared" si="99"/>
        <v>#DIV/0!</v>
      </c>
      <c r="AF29" s="88"/>
      <c r="AG29" s="87"/>
      <c r="AH29" s="90" t="e">
        <f t="shared" si="100"/>
        <v>#DIV/0!</v>
      </c>
      <c r="AI29" s="91"/>
      <c r="AJ29" s="91"/>
      <c r="AK29" s="91" t="str">
        <f>IFERROR(IF(AG29="Тип B",INDEX('Проверка по длине кабеля'!$B$7:$J$22,MATCH(Расчет!AF29,'Проверка по длине кабеля'!$A$7:$A$22,0),MATCH(Расчет!W29,'Проверка по длине кабеля'!$B$6:$J$6,0)),IF(AG29="Тип C",INDEX('Проверка по длине кабеля'!$M$7:$U$22,MATCH(Расчет!AF29,'Проверка по длине кабеля'!$L$7:$L$22,0),MATCH(Расчет!W29,'Проверка по длине кабеля'!$M$6:$U$6,0)),IF(AG29="Тип D",INDEX('Проверка по длине кабеля'!$X$7:$AF$22,MATCH(Расчет!AF29,'Проверка по длине кабеля'!$W$7:$W$22,0),MATCH(Расчет!W29,'Проверка по длине кабеля'!$X$6:$AF$6,0)),""))),"")</f>
        <v/>
      </c>
    </row>
    <row r="30" spans="1:37" x14ac:dyDescent="0.25">
      <c r="A30" s="54"/>
      <c r="B30" s="54"/>
      <c r="C30" s="54"/>
      <c r="D30" s="55" t="s">
        <v>65</v>
      </c>
      <c r="E30" s="87" t="s">
        <v>22</v>
      </c>
      <c r="F30" s="86" t="s">
        <v>22</v>
      </c>
      <c r="G30" s="88" t="s">
        <v>22</v>
      </c>
      <c r="H30" s="86" t="s">
        <v>22</v>
      </c>
      <c r="I30" s="88" t="s">
        <v>22</v>
      </c>
      <c r="J30" s="86" t="s">
        <v>22</v>
      </c>
      <c r="K30" s="57">
        <v>19.128</v>
      </c>
      <c r="L30" s="57">
        <v>0.8</v>
      </c>
      <c r="M30" s="57">
        <f t="shared" ref="M30:M131" si="101">K30*L30</f>
        <v>15.3024</v>
      </c>
      <c r="N30" s="58" t="s">
        <v>48</v>
      </c>
      <c r="O30" s="57">
        <v>0.86</v>
      </c>
      <c r="P30" s="57">
        <f t="shared" si="97"/>
        <v>27.03440868802733</v>
      </c>
      <c r="Q30" s="89">
        <f>K30*O30</f>
        <v>16.45008</v>
      </c>
      <c r="R30" s="87" t="s">
        <v>29</v>
      </c>
      <c r="S30" s="58" t="s">
        <v>0</v>
      </c>
      <c r="T30" s="58">
        <v>1</v>
      </c>
      <c r="U30" s="58"/>
      <c r="V30" s="58" t="s">
        <v>23</v>
      </c>
      <c r="W30" s="70"/>
      <c r="X30" s="87" t="e">
        <f ca="1">INDEX(INDIRECT("'"&amp;$S30&amp;"'!$D$3:$G$1000"),MATCH($U30,INDIRECT("'"&amp;$S30&amp;"'!$B$3:$B$1000"),0)+MATCH($W30,INDIRECT("'"&amp;$S30&amp;"'!$C$3:$C$1000"),0)-1,COLUMN(A25))</f>
        <v>#N/A</v>
      </c>
      <c r="Y30" s="87" t="e">
        <f t="shared" ref="Y30:Z32" ca="1" si="102">INDEX(INDIRECT("'"&amp;$S30&amp;"'!$D$3:$G$1000"),MATCH($U30,INDIRECT("'"&amp;$S30&amp;"'!$B$3:$B$1000"),0)+MATCH($W30,INDIRECT("'"&amp;$S30&amp;"'!$C$3:$C$1000"),0)-1,COLUMN(C25))</f>
        <v>#N/A</v>
      </c>
      <c r="Z30" s="87" t="e">
        <f t="shared" ca="1" si="102"/>
        <v>#N/A</v>
      </c>
      <c r="AA30" s="87" t="e">
        <f ca="1">INDEX(INDIRECT("'"&amp;$S30&amp;"'!$D$3:$G$1000"),MATCH($U30,INDIRECT("'"&amp;$S30&amp;"'!$B$3:$B$1000"),0)+MATCH($W30,INDIRECT("'"&amp;$S30&amp;"'!$C$3:$C$1000"),0)-1,COLUMN(#REF!))</f>
        <v>#N/A</v>
      </c>
      <c r="AB30" s="87"/>
      <c r="AC30" s="58">
        <f t="shared" si="1"/>
        <v>0</v>
      </c>
      <c r="AD30" s="58">
        <f t="shared" si="2"/>
        <v>0</v>
      </c>
      <c r="AE30" s="57" t="e">
        <f t="shared" si="99"/>
        <v>#DIV/0!</v>
      </c>
      <c r="AF30" s="88">
        <v>40</v>
      </c>
      <c r="AG30" s="87"/>
      <c r="AH30" s="90" t="str">
        <f t="shared" si="100"/>
        <v>ДА</v>
      </c>
      <c r="AI30" s="54"/>
      <c r="AJ30" s="54"/>
      <c r="AK30" s="91" t="str">
        <f>IFERROR(IF(AG30="Тип B",INDEX('Проверка по длине кабеля'!$B$7:$J$22,MATCH(Расчет!AF30,'Проверка по длине кабеля'!$A$7:$A$22,0),MATCH(Расчет!W30,'Проверка по длине кабеля'!$B$6:$J$6,0)),IF(AG30="Тип C",INDEX('Проверка по длине кабеля'!$M$7:$U$22,MATCH(Расчет!AF30,'Проверка по длине кабеля'!$L$7:$L$22,0),MATCH(Расчет!W30,'Проверка по длине кабеля'!$M$6:$U$6,0)),IF(AG30="Тип D",INDEX('Проверка по длине кабеля'!$X$7:$AF$22,MATCH(Расчет!AF30,'Проверка по длине кабеля'!$W$7:$W$22,0),MATCH(Расчет!W30,'Проверка по длине кабеля'!$X$6:$AF$6,0)),""))),"")</f>
        <v/>
      </c>
    </row>
    <row r="31" spans="1:37" x14ac:dyDescent="0.25">
      <c r="A31" s="54"/>
      <c r="B31" s="54"/>
      <c r="C31" s="54"/>
      <c r="D31" s="55" t="s">
        <v>66</v>
      </c>
      <c r="E31" s="87" t="s">
        <v>22</v>
      </c>
      <c r="F31" s="86" t="s">
        <v>22</v>
      </c>
      <c r="G31" s="88" t="s">
        <v>22</v>
      </c>
      <c r="H31" s="86" t="s">
        <v>22</v>
      </c>
      <c r="I31" s="88" t="s">
        <v>22</v>
      </c>
      <c r="J31" s="86" t="s">
        <v>22</v>
      </c>
      <c r="K31" s="57">
        <v>6.84</v>
      </c>
      <c r="L31" s="57">
        <v>1</v>
      </c>
      <c r="M31" s="57">
        <f t="shared" si="101"/>
        <v>6.84</v>
      </c>
      <c r="N31" s="58" t="s">
        <v>48</v>
      </c>
      <c r="O31" s="57">
        <v>0.92</v>
      </c>
      <c r="P31" s="57">
        <f t="shared" si="97"/>
        <v>11.295983527623113</v>
      </c>
      <c r="Q31" s="89">
        <f>K31*O31</f>
        <v>6.2927999999999997</v>
      </c>
      <c r="R31" s="87" t="s">
        <v>29</v>
      </c>
      <c r="S31" s="58" t="s">
        <v>0</v>
      </c>
      <c r="T31" s="58">
        <v>1</v>
      </c>
      <c r="U31" s="58"/>
      <c r="V31" s="58" t="s">
        <v>23</v>
      </c>
      <c r="W31" s="70"/>
      <c r="X31" s="87" t="e">
        <f ca="1">INDEX(INDIRECT("'"&amp;$S31&amp;"'!$D$3:$G$1000"),MATCH($U31,INDIRECT("'"&amp;$S31&amp;"'!$B$3:$B$1000"),0)+MATCH($W31,INDIRECT("'"&amp;$S31&amp;"'!$C$3:$C$1000"),0)-1,COLUMN(A26))</f>
        <v>#N/A</v>
      </c>
      <c r="Y31" s="87" t="e">
        <f t="shared" ca="1" si="102"/>
        <v>#N/A</v>
      </c>
      <c r="Z31" s="87" t="e">
        <f t="shared" ca="1" si="102"/>
        <v>#N/A</v>
      </c>
      <c r="AA31" s="87" t="e">
        <f ca="1">INDEX(INDIRECT("'"&amp;$S31&amp;"'!$D$3:$G$1000"),MATCH($U31,INDIRECT("'"&amp;$S31&amp;"'!$B$3:$B$1000"),0)+MATCH($W31,INDIRECT("'"&amp;$S31&amp;"'!$C$3:$C$1000"),0)-1,COLUMN(#REF!))</f>
        <v>#N/A</v>
      </c>
      <c r="AB31" s="87"/>
      <c r="AC31" s="58">
        <f t="shared" si="1"/>
        <v>0</v>
      </c>
      <c r="AD31" s="58">
        <f t="shared" si="2"/>
        <v>0</v>
      </c>
      <c r="AE31" s="57" t="e">
        <f t="shared" si="99"/>
        <v>#DIV/0!</v>
      </c>
      <c r="AF31" s="88">
        <v>40</v>
      </c>
      <c r="AG31" s="87"/>
      <c r="AH31" s="90" t="str">
        <f t="shared" si="100"/>
        <v>ДА</v>
      </c>
      <c r="AI31" s="54"/>
      <c r="AJ31" s="54"/>
      <c r="AK31" s="91" t="str">
        <f>IFERROR(IF(AG31="Тип B",INDEX('Проверка по длине кабеля'!$B$7:$J$22,MATCH(Расчет!AF31,'Проверка по длине кабеля'!$A$7:$A$22,0),MATCH(Расчет!W31,'Проверка по длине кабеля'!$B$6:$J$6,0)),IF(AG31="Тип C",INDEX('Проверка по длине кабеля'!$M$7:$U$22,MATCH(Расчет!AF31,'Проверка по длине кабеля'!$L$7:$L$22,0),MATCH(Расчет!W31,'Проверка по длине кабеля'!$M$6:$U$6,0)),IF(AG31="Тип D",INDEX('Проверка по длине кабеля'!$X$7:$AF$22,MATCH(Расчет!AF31,'Проверка по длине кабеля'!$W$7:$W$22,0),MATCH(Расчет!W31,'Проверка по длине кабеля'!$X$6:$AF$6,0)),""))),"")</f>
        <v/>
      </c>
    </row>
    <row r="32" spans="1:37" x14ac:dyDescent="0.25">
      <c r="A32" s="54"/>
      <c r="B32" s="54"/>
      <c r="C32" s="54"/>
      <c r="D32" s="55" t="s">
        <v>106</v>
      </c>
      <c r="E32" s="87" t="s">
        <v>22</v>
      </c>
      <c r="F32" s="86" t="s">
        <v>22</v>
      </c>
      <c r="G32" s="88" t="s">
        <v>22</v>
      </c>
      <c r="H32" s="86" t="s">
        <v>22</v>
      </c>
      <c r="I32" s="88" t="s">
        <v>22</v>
      </c>
      <c r="J32" s="86" t="s">
        <v>22</v>
      </c>
      <c r="K32" s="57">
        <v>5.38</v>
      </c>
      <c r="L32" s="57">
        <v>1</v>
      </c>
      <c r="M32" s="57">
        <f t="shared" si="101"/>
        <v>5.38</v>
      </c>
      <c r="N32" s="58" t="s">
        <v>48</v>
      </c>
      <c r="O32" s="57">
        <v>0.89</v>
      </c>
      <c r="P32" s="57">
        <f t="shared" si="97"/>
        <v>9.1843419522181744</v>
      </c>
      <c r="Q32" s="89">
        <f>K32*O32</f>
        <v>4.7881999999999998</v>
      </c>
      <c r="R32" s="87" t="s">
        <v>29</v>
      </c>
      <c r="S32" s="58" t="s">
        <v>0</v>
      </c>
      <c r="T32" s="58">
        <v>1</v>
      </c>
      <c r="U32" s="58"/>
      <c r="V32" s="58" t="s">
        <v>23</v>
      </c>
      <c r="W32" s="70"/>
      <c r="X32" s="87" t="e">
        <f ca="1">INDEX(INDIRECT("'"&amp;$S32&amp;"'!$D$3:$G$1000"),MATCH($U32,INDIRECT("'"&amp;$S32&amp;"'!$B$3:$B$1000"),0)+MATCH($W32,INDIRECT("'"&amp;$S32&amp;"'!$C$3:$C$1000"),0)-1,COLUMN(A27))</f>
        <v>#N/A</v>
      </c>
      <c r="Y32" s="87" t="e">
        <f t="shared" ca="1" si="102"/>
        <v>#N/A</v>
      </c>
      <c r="Z32" s="87" t="e">
        <f t="shared" ca="1" si="102"/>
        <v>#N/A</v>
      </c>
      <c r="AA32" s="87" t="e">
        <f ca="1">INDEX(INDIRECT("'"&amp;$S32&amp;"'!$D$3:$G$1000"),MATCH($U32,INDIRECT("'"&amp;$S32&amp;"'!$B$3:$B$1000"),0)+MATCH($W32,INDIRECT("'"&amp;$S32&amp;"'!$C$3:$C$1000"),0)-1,COLUMN(#REF!))</f>
        <v>#N/A</v>
      </c>
      <c r="AB32" s="87"/>
      <c r="AC32" s="58">
        <f t="shared" si="1"/>
        <v>0</v>
      </c>
      <c r="AD32" s="58">
        <f t="shared" si="2"/>
        <v>0</v>
      </c>
      <c r="AE32" s="57" t="e">
        <f t="shared" si="99"/>
        <v>#DIV/0!</v>
      </c>
      <c r="AF32" s="88">
        <v>40</v>
      </c>
      <c r="AG32" s="87"/>
      <c r="AH32" s="90" t="str">
        <f t="shared" si="100"/>
        <v>ДА</v>
      </c>
      <c r="AI32" s="54"/>
      <c r="AJ32" s="54"/>
      <c r="AK32" s="91" t="str">
        <f>IFERROR(IF(AG32="Тип B",INDEX('Проверка по длине кабеля'!$B$7:$J$22,MATCH(Расчет!AF32,'Проверка по длине кабеля'!$A$7:$A$22,0),MATCH(Расчет!W32,'Проверка по длине кабеля'!$B$6:$J$6,0)),IF(AG32="Тип C",INDEX('Проверка по длине кабеля'!$M$7:$U$22,MATCH(Расчет!AF32,'Проверка по длине кабеля'!$L$7:$L$22,0),MATCH(Расчет!W32,'Проверка по длине кабеля'!$M$6:$U$6,0)),IF(AG32="Тип D",INDEX('Проверка по длине кабеля'!$X$7:$AF$22,MATCH(Расчет!AF32,'Проверка по длине кабеля'!$W$7:$W$22,0),MATCH(Расчет!W32,'Проверка по длине кабеля'!$X$6:$AF$6,0)),""))),"")</f>
        <v/>
      </c>
    </row>
    <row r="33" spans="1:37" s="98" customFormat="1" x14ac:dyDescent="0.25">
      <c r="A33" s="91"/>
      <c r="B33" s="91"/>
      <c r="C33" s="91"/>
      <c r="D33" s="92"/>
      <c r="E33" s="91"/>
      <c r="F33" s="92"/>
      <c r="G33" s="93"/>
      <c r="H33" s="92"/>
      <c r="I33" s="93" t="s">
        <v>22</v>
      </c>
      <c r="J33" s="92" t="s">
        <v>22</v>
      </c>
      <c r="K33" s="94"/>
      <c r="L33" s="94"/>
      <c r="M33" s="94"/>
      <c r="N33" s="95"/>
      <c r="O33" s="94"/>
      <c r="P33" s="94"/>
      <c r="Q33" s="96"/>
      <c r="R33" s="91"/>
      <c r="S33" s="95"/>
      <c r="T33" s="95"/>
      <c r="U33" s="95"/>
      <c r="V33" s="95"/>
      <c r="W33" s="70"/>
      <c r="X33" s="91"/>
      <c r="Y33" s="91"/>
      <c r="Z33" s="91"/>
      <c r="AA33" s="91"/>
      <c r="AB33" s="91"/>
      <c r="AC33" s="95">
        <f t="shared" si="1"/>
        <v>0</v>
      </c>
      <c r="AD33" s="95">
        <f t="shared" si="2"/>
        <v>0</v>
      </c>
      <c r="AE33" s="94"/>
      <c r="AF33" s="93"/>
      <c r="AG33" s="91"/>
      <c r="AH33" s="97"/>
      <c r="AI33" s="91"/>
      <c r="AJ33" s="91"/>
      <c r="AK33" s="91" t="str">
        <f>IFERROR(IF(AG33="Тип B",INDEX('Проверка по длине кабеля'!$B$7:$J$22,MATCH(Расчет!AF33,'Проверка по длине кабеля'!$A$7:$A$22,0),MATCH(Расчет!W33,'Проверка по длине кабеля'!$B$6:$J$6,0)),IF(AG33="Тип C",INDEX('Проверка по длине кабеля'!$M$7:$U$22,MATCH(Расчет!AF33,'Проверка по длине кабеля'!$L$7:$L$22,0),MATCH(Расчет!W33,'Проверка по длине кабеля'!$M$6:$U$6,0)),IF(AG33="Тип D",INDEX('Проверка по длине кабеля'!$X$7:$AF$22,MATCH(Расчет!AF33,'Проверка по длине кабеля'!$W$7:$W$22,0),MATCH(Расчет!W33,'Проверка по длине кабеля'!$X$6:$AF$6,0)),""))),"")</f>
        <v/>
      </c>
    </row>
    <row r="34" spans="1:37" s="98" customFormat="1" x14ac:dyDescent="0.25">
      <c r="A34" s="91"/>
      <c r="B34" s="91"/>
      <c r="C34" s="115" t="s">
        <v>223</v>
      </c>
      <c r="D34" s="147" t="s">
        <v>222</v>
      </c>
      <c r="E34" s="87" t="s">
        <v>22</v>
      </c>
      <c r="F34" s="86" t="s">
        <v>22</v>
      </c>
      <c r="G34" s="88" t="s">
        <v>22</v>
      </c>
      <c r="H34" s="86" t="s">
        <v>22</v>
      </c>
      <c r="I34" s="88" t="s">
        <v>22</v>
      </c>
      <c r="J34" s="86" t="s">
        <v>22</v>
      </c>
      <c r="K34" s="57"/>
      <c r="L34" s="57"/>
      <c r="M34" s="57">
        <f t="shared" ref="M34:M35" si="103">K34*L34</f>
        <v>0</v>
      </c>
      <c r="N34" s="58"/>
      <c r="O34" s="57" t="e">
        <f>Q34/K34</f>
        <v>#DIV/0!</v>
      </c>
      <c r="P34" s="57" t="e">
        <f t="shared" ref="P34:P35" si="104">IF(N34="1 фаза",M34/(0.22*O34),M34/(SQRT(3)*0.38*O34))</f>
        <v>#DIV/0!</v>
      </c>
      <c r="Q34" s="89"/>
      <c r="R34" s="87" t="s">
        <v>29</v>
      </c>
      <c r="S34" s="58" t="s">
        <v>0</v>
      </c>
      <c r="T34" s="58">
        <v>1</v>
      </c>
      <c r="U34" s="58"/>
      <c r="V34" s="58" t="s">
        <v>23</v>
      </c>
      <c r="W34" s="70"/>
      <c r="X34" s="87" t="e">
        <f ca="1">INDEX(INDIRECT("'"&amp;$S34&amp;"'!$D$3:$G$1000"),MATCH($U34,INDIRECT("'"&amp;$S34&amp;"'!$B$3:$B$1000"),0)+MATCH($W34,INDIRECT("'"&amp;$S34&amp;"'!$C$3:$C$1000"),0)-1,COLUMN(A13))</f>
        <v>#N/A</v>
      </c>
      <c r="Y34" s="87" t="e">
        <f ca="1">INDEX(INDIRECT("'"&amp;$S34&amp;"'!$D$3:$G$1000"),MATCH($U34,INDIRECT("'"&amp;$S34&amp;"'!$B$3:$B$1000"),0)+MATCH($W34,INDIRECT("'"&amp;$S34&amp;"'!$C$3:$C$1000"),0)-1,COLUMN(C13))</f>
        <v>#N/A</v>
      </c>
      <c r="Z34" s="87" t="e">
        <f ca="1">INDEX(INDIRECT("'"&amp;$S34&amp;"'!$D$3:$G$1000"),MATCH($U34,INDIRECT("'"&amp;$S34&amp;"'!$B$3:$B$1000"),0)+MATCH($W34,INDIRECT("'"&amp;$S34&amp;"'!$C$3:$C$1000"),0)-1,COLUMN(D13))</f>
        <v>#N/A</v>
      </c>
      <c r="AA34" s="87" t="e">
        <f ca="1">INDEX(INDIRECT("'"&amp;$S34&amp;"'!$D$3:$G$1000"),MATCH($U34,INDIRECT("'"&amp;$S34&amp;"'!$B$3:$B$1000"),0)+MATCH($W34,INDIRECT("'"&amp;$S34&amp;"'!$C$3:$C$1000"),0)-1,COLUMN(#REF!))</f>
        <v>#N/A</v>
      </c>
      <c r="AB34" s="87"/>
      <c r="AC34" s="58">
        <f t="shared" si="1"/>
        <v>0</v>
      </c>
      <c r="AD34" s="58">
        <f t="shared" si="2"/>
        <v>0</v>
      </c>
      <c r="AE34" s="57" t="e">
        <f t="shared" ref="AE34:AE35" si="105">IF(N34="3 фазы",(IF(R34="Медь",(M34*AC34)/(T34*72*W34),(M34*AC34)/(T34*46*W34))),(IF(R34="Медь",(M34*AC34)/(T34*16*W34),("-"))))</f>
        <v>#DIV/0!</v>
      </c>
      <c r="AF34" s="88"/>
      <c r="AG34" s="87"/>
      <c r="AH34" s="90" t="e">
        <f t="shared" ref="AH34:AH35" si="106">IF(AF34&gt;(P34*1.25),"ДА","НЕТ")</f>
        <v>#DIV/0!</v>
      </c>
      <c r="AI34" s="91"/>
      <c r="AJ34" s="91"/>
      <c r="AK34" s="91" t="str">
        <f>IFERROR(IF(AG34="Тип B",INDEX('Проверка по длине кабеля'!$B$7:$J$22,MATCH(Расчет!AF34,'Проверка по длине кабеля'!$A$7:$A$22,0),MATCH(Расчет!W34,'Проверка по длине кабеля'!$B$6:$J$6,0)),IF(AG34="Тип C",INDEX('Проверка по длине кабеля'!$M$7:$U$22,MATCH(Расчет!AF34,'Проверка по длине кабеля'!$L$7:$L$22,0),MATCH(Расчет!W34,'Проверка по длине кабеля'!$M$6:$U$6,0)),IF(AG34="Тип D",INDEX('Проверка по длине кабеля'!$X$7:$AF$22,MATCH(Расчет!AF34,'Проверка по длине кабеля'!$W$7:$W$22,0),MATCH(Расчет!W34,'Проверка по длине кабеля'!$X$6:$AF$6,0)),""))),"")</f>
        <v/>
      </c>
    </row>
    <row r="35" spans="1:37" s="98" customFormat="1" x14ac:dyDescent="0.25">
      <c r="A35" s="91"/>
      <c r="B35" s="91"/>
      <c r="C35" s="116"/>
      <c r="D35" s="148"/>
      <c r="E35" s="122" t="s">
        <v>190</v>
      </c>
      <c r="F35" s="129" t="s">
        <v>191</v>
      </c>
      <c r="G35" s="67" t="s">
        <v>22</v>
      </c>
      <c r="H35" s="83" t="s">
        <v>22</v>
      </c>
      <c r="I35" s="67" t="s">
        <v>22</v>
      </c>
      <c r="J35" s="83" t="s">
        <v>22</v>
      </c>
      <c r="K35" s="62">
        <f>SUM(K36+K38+K40+K42)</f>
        <v>5.4</v>
      </c>
      <c r="L35" s="62">
        <v>1</v>
      </c>
      <c r="M35" s="62">
        <f t="shared" si="103"/>
        <v>5.4</v>
      </c>
      <c r="N35" s="63" t="s">
        <v>48</v>
      </c>
      <c r="O35" s="62">
        <f>Q35/K35</f>
        <v>0.812962962962963</v>
      </c>
      <c r="P35" s="62">
        <f t="shared" si="104"/>
        <v>10.092035636955694</v>
      </c>
      <c r="Q35" s="65">
        <f>SUM(Q36+Q38+Q40+Q42)</f>
        <v>4.3900000000000006</v>
      </c>
      <c r="R35" s="84" t="s">
        <v>29</v>
      </c>
      <c r="S35" s="63" t="s">
        <v>0</v>
      </c>
      <c r="T35" s="63">
        <v>1</v>
      </c>
      <c r="U35" s="63">
        <v>5</v>
      </c>
      <c r="V35" s="63" t="s">
        <v>23</v>
      </c>
      <c r="W35" s="70"/>
      <c r="X35" s="84" t="e">
        <f t="shared" ref="X35:X45" ca="1" si="107">INDEX(INDIRECT("'"&amp;$S35&amp;"'!$D$3:$G$1000"),MATCH($U35,INDIRECT("'"&amp;$S35&amp;"'!$B$3:$B$1000"),0)+MATCH($W35,INDIRECT("'"&amp;$S35&amp;"'!$C$3:$C$1000"),0)-1,COLUMN(A115))</f>
        <v>#N/A</v>
      </c>
      <c r="Y35" s="84" t="e">
        <f t="shared" ref="Y35" ca="1" si="108">INDEX(INDIRECT("'"&amp;$S35&amp;"'!$D$3:$G$1000"),MATCH($U35,INDIRECT("'"&amp;$S35&amp;"'!$B$3:$B$1000"),0)+MATCH($W35,INDIRECT("'"&amp;$S35&amp;"'!$C$3:$C$1000"),0)-1,COLUMN(B115))</f>
        <v>#N/A</v>
      </c>
      <c r="Z35" s="84" t="e">
        <f t="shared" ref="Z35" ca="1" si="109">INDEX(INDIRECT("'"&amp;$S35&amp;"'!$D$3:$G$1000"),MATCH($U35,INDIRECT("'"&amp;$S35&amp;"'!$B$3:$B$1000"),0)+MATCH($W35,INDIRECT("'"&amp;$S35&amp;"'!$C$3:$C$1000"),0)-1,COLUMN(C115))</f>
        <v>#N/A</v>
      </c>
      <c r="AA35" s="84" t="e">
        <f t="shared" ref="AA35" ca="1" si="110">INDEX(INDIRECT("'"&amp;$S35&amp;"'!$D$3:$G$1000"),MATCH($U35,INDIRECT("'"&amp;$S35&amp;"'!$B$3:$B$1000"),0)+MATCH($W35,INDIRECT("'"&amp;$S35&amp;"'!$C$3:$C$1000"),0)-1,COLUMN(D115))</f>
        <v>#N/A</v>
      </c>
      <c r="AB35" s="84">
        <v>70</v>
      </c>
      <c r="AC35" s="63">
        <f>ROUNDUP(AB35*1.15,0)</f>
        <v>81</v>
      </c>
      <c r="AD35" s="63">
        <f>ROUNDUP(AC35*1.08,0)</f>
        <v>88</v>
      </c>
      <c r="AE35" s="62" t="e">
        <f t="shared" si="105"/>
        <v>#DIV/0!</v>
      </c>
      <c r="AF35" s="67">
        <v>20</v>
      </c>
      <c r="AG35" s="84" t="s">
        <v>46</v>
      </c>
      <c r="AH35" s="68" t="str">
        <f t="shared" si="106"/>
        <v>ДА</v>
      </c>
      <c r="AI35" s="91"/>
      <c r="AJ35" s="91"/>
      <c r="AK35" s="91" t="str">
        <f>IFERROR(IF(AG35="Тип B",INDEX('Проверка по длине кабеля'!$B$7:$J$22,MATCH(Расчет!AF35,'Проверка по длине кабеля'!$A$7:$A$22,0),MATCH(Расчет!W35,'Проверка по длине кабеля'!$B$6:$J$6,0)),IF(AG35="Тип C",INDEX('Проверка по длине кабеля'!$M$7:$U$22,MATCH(Расчет!AF35,'Проверка по длине кабеля'!$L$7:$L$22,0),MATCH(Расчет!W35,'Проверка по длине кабеля'!$M$6:$U$6,0)),IF(AG35="Тип D",INDEX('Проверка по длине кабеля'!$X$7:$AF$22,MATCH(Расчет!AF35,'Проверка по длине кабеля'!$W$7:$W$22,0),MATCH(Расчет!W35,'Проверка по длине кабеля'!$X$6:$AF$6,0)),""))),"")</f>
        <v/>
      </c>
    </row>
    <row r="36" spans="1:37" s="98" customFormat="1" x14ac:dyDescent="0.25">
      <c r="A36" s="91"/>
      <c r="B36" s="91"/>
      <c r="C36" s="116"/>
      <c r="D36" s="148"/>
      <c r="E36" s="123"/>
      <c r="F36" s="130"/>
      <c r="G36" s="125" t="s">
        <v>192</v>
      </c>
      <c r="H36" s="127" t="s">
        <v>193</v>
      </c>
      <c r="I36" s="101" t="s">
        <v>22</v>
      </c>
      <c r="J36" s="102" t="s">
        <v>22</v>
      </c>
      <c r="K36" s="103">
        <f>SUM(K37)</f>
        <v>2.2000000000000002</v>
      </c>
      <c r="L36" s="103">
        <v>1</v>
      </c>
      <c r="M36" s="103">
        <f t="shared" ref="M36" si="111">K36*L36</f>
        <v>2.2000000000000002</v>
      </c>
      <c r="N36" s="104" t="s">
        <v>76</v>
      </c>
      <c r="O36" s="103">
        <v>0.85</v>
      </c>
      <c r="P36" s="103">
        <f t="shared" ref="P36" si="112">IF(N36="1 фаза",M36/(0.22*O36),M36/(SQRT(3)*0.38*O36))</f>
        <v>11.764705882352942</v>
      </c>
      <c r="Q36" s="105">
        <f>SUM(Q37)</f>
        <v>1.87</v>
      </c>
      <c r="R36" s="106" t="s">
        <v>29</v>
      </c>
      <c r="S36" s="104" t="s">
        <v>0</v>
      </c>
      <c r="T36" s="104">
        <v>1</v>
      </c>
      <c r="U36" s="104">
        <v>3</v>
      </c>
      <c r="V36" s="104" t="s">
        <v>23</v>
      </c>
      <c r="W36" s="70"/>
      <c r="X36" s="106" t="e">
        <f t="shared" ca="1" si="107"/>
        <v>#N/A</v>
      </c>
      <c r="Y36" s="106" t="e">
        <f t="shared" ref="Y36:AA36" ca="1" si="113">INDEX(INDIRECT("'"&amp;$S36&amp;"'!$D$3:$G$1000"),MATCH($U36,INDIRECT("'"&amp;$S36&amp;"'!$B$3:$B$1000"),0)+MATCH($W36,INDIRECT("'"&amp;$S36&amp;"'!$C$3:$C$1000"),0)-1,COLUMN(B116))</f>
        <v>#N/A</v>
      </c>
      <c r="Z36" s="106" t="e">
        <f t="shared" ca="1" si="113"/>
        <v>#N/A</v>
      </c>
      <c r="AA36" s="106" t="e">
        <f t="shared" ca="1" si="113"/>
        <v>#N/A</v>
      </c>
      <c r="AB36" s="106">
        <v>5</v>
      </c>
      <c r="AC36" s="104">
        <f t="shared" ref="AC36:AC62" si="114">ROUNDUP(AB36*1.15,0)</f>
        <v>6</v>
      </c>
      <c r="AD36" s="104">
        <f t="shared" ref="AD36:AD62" si="115">ROUNDUP(AC36*1.08,0)</f>
        <v>7</v>
      </c>
      <c r="AE36" s="103" t="e">
        <f t="shared" ref="AE36" si="116">IF(N36="3 фазы",(IF(R36="Медь",(M36*AC36)/(T36*72*W36),(M36*AC36)/(T36*46*W36))),(IF(R36="Медь",(M36*AC36)/(T36*16*W36),("-"))))</f>
        <v>#DIV/0!</v>
      </c>
      <c r="AF36" s="101"/>
      <c r="AG36" s="106"/>
      <c r="AH36" s="107" t="str">
        <f t="shared" ref="AH36" si="117">IF(AF36&gt;(P36*1.25),"ДА","НЕТ")</f>
        <v>НЕТ</v>
      </c>
      <c r="AI36" s="91"/>
      <c r="AJ36" s="91"/>
      <c r="AK36" s="91" t="str">
        <f>IFERROR(IF(AG36="Тип B",INDEX('Проверка по длине кабеля'!$B$7:$J$22,MATCH(Расчет!AF36,'Проверка по длине кабеля'!$A$7:$A$22,0),MATCH(Расчет!W36,'Проверка по длине кабеля'!$B$6:$J$6,0)),IF(AG36="Тип C",INDEX('Проверка по длине кабеля'!$M$7:$U$22,MATCH(Расчет!AF36,'Проверка по длине кабеля'!$L$7:$L$22,0),MATCH(Расчет!W36,'Проверка по длине кабеля'!$M$6:$U$6,0)),IF(AG36="Тип D",INDEX('Проверка по длине кабеля'!$X$7:$AF$22,MATCH(Расчет!AF36,'Проверка по длине кабеля'!$W$7:$W$22,0),MATCH(Расчет!W36,'Проверка по длине кабеля'!$X$6:$AF$6,0)),""))),"")</f>
        <v/>
      </c>
    </row>
    <row r="37" spans="1:37" s="98" customFormat="1" outlineLevel="1" x14ac:dyDescent="0.25">
      <c r="A37" s="91"/>
      <c r="B37" s="91"/>
      <c r="C37" s="116"/>
      <c r="D37" s="148"/>
      <c r="E37" s="123"/>
      <c r="F37" s="130"/>
      <c r="G37" s="126"/>
      <c r="H37" s="128"/>
      <c r="I37" s="93" t="s">
        <v>194</v>
      </c>
      <c r="J37" s="92" t="s">
        <v>195</v>
      </c>
      <c r="K37" s="94">
        <v>2.2000000000000002</v>
      </c>
      <c r="L37" s="94">
        <v>1</v>
      </c>
      <c r="M37" s="94">
        <f t="shared" ref="M37:M38" si="118">K37*L37</f>
        <v>2.2000000000000002</v>
      </c>
      <c r="N37" s="95" t="s">
        <v>76</v>
      </c>
      <c r="O37" s="94">
        <v>0.85</v>
      </c>
      <c r="P37" s="94">
        <f t="shared" ref="P37:P38" si="119">IF(N37="1 фаза",M37/(0.22*O37),M37/(SQRT(3)*0.38*O37))</f>
        <v>11.764705882352942</v>
      </c>
      <c r="Q37" s="96">
        <f>K37*O37</f>
        <v>1.87</v>
      </c>
      <c r="R37" s="91" t="s">
        <v>29</v>
      </c>
      <c r="S37" s="95" t="s">
        <v>0</v>
      </c>
      <c r="T37" s="95">
        <v>1</v>
      </c>
      <c r="U37" s="95">
        <v>3</v>
      </c>
      <c r="V37" s="95" t="s">
        <v>23</v>
      </c>
      <c r="W37" s="70"/>
      <c r="X37" s="91" t="e">
        <f t="shared" ca="1" si="107"/>
        <v>#N/A</v>
      </c>
      <c r="Y37" s="91" t="e">
        <f t="shared" ref="Y37:Y45" ca="1" si="120">INDEX(INDIRECT("'"&amp;$S37&amp;"'!$D$3:$G$1000"),MATCH($U37,INDIRECT("'"&amp;$S37&amp;"'!$B$3:$B$1000"),0)+MATCH($W37,INDIRECT("'"&amp;$S37&amp;"'!$C$3:$C$1000"),0)-1,COLUMN(C117))</f>
        <v>#N/A</v>
      </c>
      <c r="Z37" s="91" t="e">
        <f t="shared" ref="Z37:Z45" ca="1" si="121">INDEX(INDIRECT("'"&amp;$S37&amp;"'!$D$3:$G$1000"),MATCH($U37,INDIRECT("'"&amp;$S37&amp;"'!$B$3:$B$1000"),0)+MATCH($W37,INDIRECT("'"&amp;$S37&amp;"'!$C$3:$C$1000"),0)-1,COLUMN(D117))</f>
        <v>#N/A</v>
      </c>
      <c r="AA37" s="91" t="e">
        <f ca="1">INDEX(INDIRECT("'"&amp;$S37&amp;"'!$D$3:$G$1000"),MATCH($U37,INDIRECT("'"&amp;$S37&amp;"'!$B$3:$B$1000"),0)+MATCH($W37,INDIRECT("'"&amp;$S37&amp;"'!$C$3:$C$1000"),0)-1,COLUMN(#REF!))</f>
        <v>#N/A</v>
      </c>
      <c r="AB37" s="91">
        <v>20</v>
      </c>
      <c r="AC37" s="95">
        <f t="shared" si="114"/>
        <v>23</v>
      </c>
      <c r="AD37" s="95">
        <f t="shared" si="115"/>
        <v>25</v>
      </c>
      <c r="AE37" s="94" t="e">
        <f t="shared" ref="AE37:AE38" si="122">IF(N37="3 фазы",(IF(R37="Медь",(M37*AC37)/(T37*72*W37),(M37*AC37)/(T37*46*W37))),(IF(R37="Медь",(M37*AC37)/(T37*16*W37),("-"))))</f>
        <v>#DIV/0!</v>
      </c>
      <c r="AF37" s="93"/>
      <c r="AG37" s="91"/>
      <c r="AH37" s="97" t="str">
        <f t="shared" ref="AH37:AH38" si="123">IF(AF37&gt;(P37*1.25),"ДА","НЕТ")</f>
        <v>НЕТ</v>
      </c>
      <c r="AI37" s="91"/>
      <c r="AJ37" s="91"/>
      <c r="AK37" s="91" t="str">
        <f>IFERROR(IF(AG37="Тип B",INDEX('Проверка по длине кабеля'!$B$7:$J$22,MATCH(Расчет!AF37,'Проверка по длине кабеля'!$A$7:$A$22,0),MATCH(Расчет!W37,'Проверка по длине кабеля'!$B$6:$J$6,0)),IF(AG37="Тип C",INDEX('Проверка по длине кабеля'!$M$7:$U$22,MATCH(Расчет!AF37,'Проверка по длине кабеля'!$L$7:$L$22,0),MATCH(Расчет!W37,'Проверка по длине кабеля'!$M$6:$U$6,0)),IF(AG37="Тип D",INDEX('Проверка по длине кабеля'!$X$7:$AF$22,MATCH(Расчет!AF37,'Проверка по длине кабеля'!$W$7:$W$22,0),MATCH(Расчет!W37,'Проверка по длине кабеля'!$X$6:$AF$6,0)),""))),"")</f>
        <v/>
      </c>
    </row>
    <row r="38" spans="1:37" s="98" customFormat="1" x14ac:dyDescent="0.25">
      <c r="A38" s="91"/>
      <c r="B38" s="91"/>
      <c r="C38" s="116"/>
      <c r="D38" s="148"/>
      <c r="E38" s="123"/>
      <c r="F38" s="130"/>
      <c r="G38" s="125" t="s">
        <v>196</v>
      </c>
      <c r="H38" s="127" t="s">
        <v>197</v>
      </c>
      <c r="I38" s="101" t="s">
        <v>22</v>
      </c>
      <c r="J38" s="102" t="s">
        <v>22</v>
      </c>
      <c r="K38" s="103">
        <f>SUM(K39)</f>
        <v>2.2000000000000002</v>
      </c>
      <c r="L38" s="103">
        <v>1</v>
      </c>
      <c r="M38" s="103">
        <f t="shared" si="118"/>
        <v>2.2000000000000002</v>
      </c>
      <c r="N38" s="104" t="s">
        <v>76</v>
      </c>
      <c r="O38" s="103">
        <f>Q38/K38</f>
        <v>0.85</v>
      </c>
      <c r="P38" s="103">
        <f t="shared" si="119"/>
        <v>11.764705882352942</v>
      </c>
      <c r="Q38" s="105">
        <f>SUM(Q39)</f>
        <v>1.87</v>
      </c>
      <c r="R38" s="106" t="s">
        <v>29</v>
      </c>
      <c r="S38" s="104" t="s">
        <v>0</v>
      </c>
      <c r="T38" s="104">
        <v>1</v>
      </c>
      <c r="U38" s="104">
        <v>3</v>
      </c>
      <c r="V38" s="104" t="s">
        <v>23</v>
      </c>
      <c r="W38" s="70"/>
      <c r="X38" s="106" t="e">
        <f t="shared" ca="1" si="107"/>
        <v>#N/A</v>
      </c>
      <c r="Y38" s="106" t="e">
        <f t="shared" ca="1" si="120"/>
        <v>#N/A</v>
      </c>
      <c r="Z38" s="106" t="e">
        <f t="shared" ca="1" si="121"/>
        <v>#N/A</v>
      </c>
      <c r="AA38" s="106" t="e">
        <f ca="1">INDEX(INDIRECT("'"&amp;$S38&amp;"'!$D$3:$G$1000"),MATCH($U38,INDIRECT("'"&amp;$S38&amp;"'!$B$3:$B$1000"),0)+MATCH($W38,INDIRECT("'"&amp;$S38&amp;"'!$C$3:$C$1000"),0)-1,COLUMN(#REF!))</f>
        <v>#N/A</v>
      </c>
      <c r="AB38" s="106">
        <v>5</v>
      </c>
      <c r="AC38" s="104">
        <f t="shared" si="114"/>
        <v>6</v>
      </c>
      <c r="AD38" s="104">
        <f t="shared" si="115"/>
        <v>7</v>
      </c>
      <c r="AE38" s="103" t="e">
        <f t="shared" si="122"/>
        <v>#DIV/0!</v>
      </c>
      <c r="AF38" s="101"/>
      <c r="AG38" s="106"/>
      <c r="AH38" s="107" t="str">
        <f t="shared" si="123"/>
        <v>НЕТ</v>
      </c>
      <c r="AI38" s="91"/>
      <c r="AJ38" s="91"/>
      <c r="AK38" s="91" t="str">
        <f>IFERROR(IF(AG38="Тип B",INDEX('Проверка по длине кабеля'!$B$7:$J$22,MATCH(Расчет!AF38,'Проверка по длине кабеля'!$A$7:$A$22,0),MATCH(Расчет!W38,'Проверка по длине кабеля'!$B$6:$J$6,0)),IF(AG38="Тип C",INDEX('Проверка по длине кабеля'!$M$7:$U$22,MATCH(Расчет!AF38,'Проверка по длине кабеля'!$L$7:$L$22,0),MATCH(Расчет!W38,'Проверка по длине кабеля'!$M$6:$U$6,0)),IF(AG38="Тип D",INDEX('Проверка по длине кабеля'!$X$7:$AF$22,MATCH(Расчет!AF38,'Проверка по длине кабеля'!$W$7:$W$22,0),MATCH(Расчет!W38,'Проверка по длине кабеля'!$X$6:$AF$6,0)),""))),"")</f>
        <v/>
      </c>
    </row>
    <row r="39" spans="1:37" s="98" customFormat="1" outlineLevel="1" x14ac:dyDescent="0.25">
      <c r="A39" s="91"/>
      <c r="B39" s="91"/>
      <c r="C39" s="116"/>
      <c r="D39" s="148"/>
      <c r="E39" s="123"/>
      <c r="F39" s="130"/>
      <c r="G39" s="126"/>
      <c r="H39" s="128"/>
      <c r="I39" s="93" t="s">
        <v>198</v>
      </c>
      <c r="J39" s="92" t="s">
        <v>199</v>
      </c>
      <c r="K39" s="94">
        <v>2.2000000000000002</v>
      </c>
      <c r="L39" s="94">
        <v>1</v>
      </c>
      <c r="M39" s="94">
        <f t="shared" ref="M39:M40" si="124">K39*L39</f>
        <v>2.2000000000000002</v>
      </c>
      <c r="N39" s="95" t="s">
        <v>76</v>
      </c>
      <c r="O39" s="94">
        <v>0.85</v>
      </c>
      <c r="P39" s="94">
        <f t="shared" ref="P39:P40" si="125">IF(N39="1 фаза",M39/(0.22*O39),M39/(SQRT(3)*0.38*O39))</f>
        <v>11.764705882352942</v>
      </c>
      <c r="Q39" s="96">
        <f>K39*O39</f>
        <v>1.87</v>
      </c>
      <c r="R39" s="91" t="s">
        <v>29</v>
      </c>
      <c r="S39" s="95" t="s">
        <v>0</v>
      </c>
      <c r="T39" s="95">
        <v>1</v>
      </c>
      <c r="U39" s="95">
        <v>3</v>
      </c>
      <c r="V39" s="95" t="s">
        <v>23</v>
      </c>
      <c r="W39" s="70"/>
      <c r="X39" s="91" t="e">
        <f t="shared" ca="1" si="107"/>
        <v>#N/A</v>
      </c>
      <c r="Y39" s="91" t="e">
        <f t="shared" ca="1" si="120"/>
        <v>#N/A</v>
      </c>
      <c r="Z39" s="91" t="e">
        <f t="shared" ca="1" si="121"/>
        <v>#N/A</v>
      </c>
      <c r="AA39" s="91" t="e">
        <f ca="1">INDEX(INDIRECT("'"&amp;$S39&amp;"'!$D$3:$G$1000"),MATCH($U39,INDIRECT("'"&amp;$S39&amp;"'!$B$3:$B$1000"),0)+MATCH($W39,INDIRECT("'"&amp;$S39&amp;"'!$C$3:$C$1000"),0)-1,COLUMN(#REF!))</f>
        <v>#N/A</v>
      </c>
      <c r="AB39" s="91">
        <v>20</v>
      </c>
      <c r="AC39" s="95">
        <f t="shared" si="114"/>
        <v>23</v>
      </c>
      <c r="AD39" s="95">
        <f t="shared" si="115"/>
        <v>25</v>
      </c>
      <c r="AE39" s="94" t="e">
        <f t="shared" ref="AE39:AE40" si="126">IF(N39="3 фазы",(IF(R39="Медь",(M39*AC39)/(T39*72*W39),(M39*AC39)/(T39*46*W39))),(IF(R39="Медь",(M39*AC39)/(T39*16*W39),("-"))))</f>
        <v>#DIV/0!</v>
      </c>
      <c r="AF39" s="93"/>
      <c r="AG39" s="91"/>
      <c r="AH39" s="97" t="str">
        <f t="shared" ref="AH39:AH40" si="127">IF(AF39&gt;(P39*1.25),"ДА","НЕТ")</f>
        <v>НЕТ</v>
      </c>
      <c r="AI39" s="91"/>
      <c r="AJ39" s="91"/>
      <c r="AK39" s="91" t="str">
        <f>IFERROR(IF(AG39="Тип B",INDEX('Проверка по длине кабеля'!$B$7:$J$22,MATCH(Расчет!AF39,'Проверка по длине кабеля'!$A$7:$A$22,0),MATCH(Расчет!W39,'Проверка по длине кабеля'!$B$6:$J$6,0)),IF(AG39="Тип C",INDEX('Проверка по длине кабеля'!$M$7:$U$22,MATCH(Расчет!AF39,'Проверка по длине кабеля'!$L$7:$L$22,0),MATCH(Расчет!W39,'Проверка по длине кабеля'!$M$6:$U$6,0)),IF(AG39="Тип D",INDEX('Проверка по длине кабеля'!$X$7:$AF$22,MATCH(Расчет!AF39,'Проверка по длине кабеля'!$W$7:$W$22,0),MATCH(Расчет!W39,'Проверка по длине кабеля'!$X$6:$AF$6,0)),""))),"")</f>
        <v/>
      </c>
    </row>
    <row r="40" spans="1:37" s="98" customFormat="1" x14ac:dyDescent="0.25">
      <c r="A40" s="91"/>
      <c r="B40" s="91"/>
      <c r="C40" s="116"/>
      <c r="D40" s="148"/>
      <c r="E40" s="123"/>
      <c r="F40" s="130"/>
      <c r="G40" s="125" t="s">
        <v>200</v>
      </c>
      <c r="H40" s="127" t="s">
        <v>201</v>
      </c>
      <c r="I40" s="101" t="s">
        <v>22</v>
      </c>
      <c r="J40" s="102" t="s">
        <v>22</v>
      </c>
      <c r="K40" s="103">
        <f>SUM(K41)</f>
        <v>0.5</v>
      </c>
      <c r="L40" s="103">
        <v>1</v>
      </c>
      <c r="M40" s="103">
        <f t="shared" si="124"/>
        <v>0.5</v>
      </c>
      <c r="N40" s="104" t="s">
        <v>76</v>
      </c>
      <c r="O40" s="103">
        <f>Q40/K40</f>
        <v>0.65</v>
      </c>
      <c r="P40" s="103">
        <f t="shared" si="125"/>
        <v>3.4965034965034962</v>
      </c>
      <c r="Q40" s="105">
        <f>SUM(Q41)</f>
        <v>0.32500000000000001</v>
      </c>
      <c r="R40" s="106" t="s">
        <v>29</v>
      </c>
      <c r="S40" s="104" t="s">
        <v>0</v>
      </c>
      <c r="T40" s="104">
        <v>1</v>
      </c>
      <c r="U40" s="104">
        <v>3</v>
      </c>
      <c r="V40" s="104" t="s">
        <v>23</v>
      </c>
      <c r="W40" s="70"/>
      <c r="X40" s="106" t="e">
        <f t="shared" ca="1" si="107"/>
        <v>#N/A</v>
      </c>
      <c r="Y40" s="106" t="e">
        <f t="shared" ca="1" si="120"/>
        <v>#N/A</v>
      </c>
      <c r="Z40" s="106" t="e">
        <f t="shared" ca="1" si="121"/>
        <v>#N/A</v>
      </c>
      <c r="AA40" s="106" t="e">
        <f ca="1">INDEX(INDIRECT("'"&amp;$S40&amp;"'!$D$3:$G$1000"),MATCH($U40,INDIRECT("'"&amp;$S40&amp;"'!$B$3:$B$1000"),0)+MATCH($W40,INDIRECT("'"&amp;$S40&amp;"'!$C$3:$C$1000"),0)-1,COLUMN(#REF!))</f>
        <v>#N/A</v>
      </c>
      <c r="AB40" s="106">
        <v>5</v>
      </c>
      <c r="AC40" s="104">
        <f t="shared" si="114"/>
        <v>6</v>
      </c>
      <c r="AD40" s="104">
        <f t="shared" si="115"/>
        <v>7</v>
      </c>
      <c r="AE40" s="103" t="e">
        <f t="shared" si="126"/>
        <v>#DIV/0!</v>
      </c>
      <c r="AF40" s="101"/>
      <c r="AG40" s="106"/>
      <c r="AH40" s="107" t="str">
        <f t="shared" si="127"/>
        <v>НЕТ</v>
      </c>
      <c r="AI40" s="91"/>
      <c r="AJ40" s="91"/>
      <c r="AK40" s="91" t="str">
        <f>IFERROR(IF(AG40="Тип B",INDEX('Проверка по длине кабеля'!$B$7:$J$22,MATCH(Расчет!AF40,'Проверка по длине кабеля'!$A$7:$A$22,0),MATCH(Расчет!W40,'Проверка по длине кабеля'!$B$6:$J$6,0)),IF(AG40="Тип C",INDEX('Проверка по длине кабеля'!$M$7:$U$22,MATCH(Расчет!AF40,'Проверка по длине кабеля'!$L$7:$L$22,0),MATCH(Расчет!W40,'Проверка по длине кабеля'!$M$6:$U$6,0)),IF(AG40="Тип D",INDEX('Проверка по длине кабеля'!$X$7:$AF$22,MATCH(Расчет!AF40,'Проверка по длине кабеля'!$W$7:$W$22,0),MATCH(Расчет!W40,'Проверка по длине кабеля'!$X$6:$AF$6,0)),""))),"")</f>
        <v/>
      </c>
    </row>
    <row r="41" spans="1:37" s="98" customFormat="1" outlineLevel="1" x14ac:dyDescent="0.25">
      <c r="A41" s="91"/>
      <c r="B41" s="91"/>
      <c r="C41" s="116"/>
      <c r="D41" s="148"/>
      <c r="E41" s="123"/>
      <c r="F41" s="130"/>
      <c r="G41" s="126"/>
      <c r="H41" s="128"/>
      <c r="I41" s="93" t="s">
        <v>202</v>
      </c>
      <c r="J41" s="92" t="s">
        <v>203</v>
      </c>
      <c r="K41" s="94">
        <v>0.5</v>
      </c>
      <c r="L41" s="94">
        <v>1</v>
      </c>
      <c r="M41" s="94">
        <f t="shared" ref="M41:M48" si="128">K41*L41</f>
        <v>0.5</v>
      </c>
      <c r="N41" s="95" t="s">
        <v>76</v>
      </c>
      <c r="O41" s="94">
        <v>0.65</v>
      </c>
      <c r="P41" s="94">
        <f t="shared" ref="P41:P48" si="129">IF(N41="1 фаза",M41/(0.22*O41),M41/(SQRT(3)*0.38*O41))</f>
        <v>3.4965034965034962</v>
      </c>
      <c r="Q41" s="96">
        <f>K41*O41</f>
        <v>0.32500000000000001</v>
      </c>
      <c r="R41" s="91" t="s">
        <v>29</v>
      </c>
      <c r="S41" s="95" t="s">
        <v>0</v>
      </c>
      <c r="T41" s="95">
        <v>1</v>
      </c>
      <c r="U41" s="95">
        <v>3</v>
      </c>
      <c r="V41" s="95" t="s">
        <v>23</v>
      </c>
      <c r="W41" s="70"/>
      <c r="X41" s="91" t="e">
        <f t="shared" ca="1" si="107"/>
        <v>#N/A</v>
      </c>
      <c r="Y41" s="91" t="e">
        <f t="shared" ca="1" si="120"/>
        <v>#N/A</v>
      </c>
      <c r="Z41" s="91" t="e">
        <f t="shared" ca="1" si="121"/>
        <v>#N/A</v>
      </c>
      <c r="AA41" s="91" t="e">
        <f ca="1">INDEX(INDIRECT("'"&amp;$S41&amp;"'!$D$3:$G$1000"),MATCH($U41,INDIRECT("'"&amp;$S41&amp;"'!$B$3:$B$1000"),0)+MATCH($W41,INDIRECT("'"&amp;$S41&amp;"'!$C$3:$C$1000"),0)-1,COLUMN(#REF!))</f>
        <v>#N/A</v>
      </c>
      <c r="AB41" s="91">
        <v>20</v>
      </c>
      <c r="AC41" s="95">
        <f t="shared" si="114"/>
        <v>23</v>
      </c>
      <c r="AD41" s="95">
        <f t="shared" si="115"/>
        <v>25</v>
      </c>
      <c r="AE41" s="94" t="e">
        <f t="shared" ref="AE41:AE48" si="130">IF(N41="3 фазы",(IF(R41="Медь",(M41*AC41)/(T41*72*W41),(M41*AC41)/(T41*46*W41))),(IF(R41="Медь",(M41*AC41)/(T41*16*W41),("-"))))</f>
        <v>#DIV/0!</v>
      </c>
      <c r="AF41" s="93"/>
      <c r="AG41" s="91"/>
      <c r="AH41" s="97" t="str">
        <f t="shared" ref="AH41:AH48" si="131">IF(AF41&gt;(P41*1.25),"ДА","НЕТ")</f>
        <v>НЕТ</v>
      </c>
      <c r="AI41" s="91"/>
      <c r="AJ41" s="91"/>
      <c r="AK41" s="91" t="str">
        <f>IFERROR(IF(AG41="Тип B",INDEX('Проверка по длине кабеля'!$B$7:$J$22,MATCH(Расчет!AF41,'Проверка по длине кабеля'!$A$7:$A$22,0),MATCH(Расчет!W41,'Проверка по длине кабеля'!$B$6:$J$6,0)),IF(AG41="Тип C",INDEX('Проверка по длине кабеля'!$M$7:$U$22,MATCH(Расчет!AF41,'Проверка по длине кабеля'!$L$7:$L$22,0),MATCH(Расчет!W41,'Проверка по длине кабеля'!$M$6:$U$6,0)),IF(AG41="Тип D",INDEX('Проверка по длине кабеля'!$X$7:$AF$22,MATCH(Расчет!AF41,'Проверка по длине кабеля'!$W$7:$W$22,0),MATCH(Расчет!W41,'Проверка по длине кабеля'!$X$6:$AF$6,0)),""))),"")</f>
        <v/>
      </c>
    </row>
    <row r="42" spans="1:37" s="98" customFormat="1" x14ac:dyDescent="0.25">
      <c r="A42" s="91"/>
      <c r="B42" s="91"/>
      <c r="C42" s="116"/>
      <c r="D42" s="148"/>
      <c r="E42" s="124"/>
      <c r="F42" s="131"/>
      <c r="G42" s="108" t="s">
        <v>204</v>
      </c>
      <c r="H42" s="109" t="s">
        <v>205</v>
      </c>
      <c r="I42" s="101" t="s">
        <v>22</v>
      </c>
      <c r="J42" s="102" t="s">
        <v>22</v>
      </c>
      <c r="K42" s="103">
        <v>0.5</v>
      </c>
      <c r="L42" s="103">
        <v>1</v>
      </c>
      <c r="M42" s="103">
        <f t="shared" si="128"/>
        <v>0.5</v>
      </c>
      <c r="N42" s="104" t="s">
        <v>76</v>
      </c>
      <c r="O42" s="103">
        <v>0.65</v>
      </c>
      <c r="P42" s="103">
        <f t="shared" si="129"/>
        <v>3.4965034965034962</v>
      </c>
      <c r="Q42" s="105">
        <f>K42*O42</f>
        <v>0.32500000000000001</v>
      </c>
      <c r="R42" s="106" t="s">
        <v>29</v>
      </c>
      <c r="S42" s="104" t="s">
        <v>0</v>
      </c>
      <c r="T42" s="104">
        <v>1</v>
      </c>
      <c r="U42" s="104">
        <v>3</v>
      </c>
      <c r="V42" s="104" t="s">
        <v>23</v>
      </c>
      <c r="W42" s="70"/>
      <c r="X42" s="106" t="e">
        <f t="shared" ca="1" si="107"/>
        <v>#N/A</v>
      </c>
      <c r="Y42" s="106" t="e">
        <f t="shared" ca="1" si="120"/>
        <v>#N/A</v>
      </c>
      <c r="Z42" s="106" t="e">
        <f t="shared" ca="1" si="121"/>
        <v>#N/A</v>
      </c>
      <c r="AA42" s="106" t="e">
        <f ca="1">INDEX(INDIRECT("'"&amp;$S42&amp;"'!$D$3:$G$1000"),MATCH($U42,INDIRECT("'"&amp;$S42&amp;"'!$B$3:$B$1000"),0)+MATCH($W42,INDIRECT("'"&amp;$S42&amp;"'!$C$3:$C$1000"),0)-1,COLUMN(#REF!))</f>
        <v>#N/A</v>
      </c>
      <c r="AB42" s="106">
        <v>25</v>
      </c>
      <c r="AC42" s="104">
        <f t="shared" si="114"/>
        <v>29</v>
      </c>
      <c r="AD42" s="104">
        <f t="shared" si="115"/>
        <v>32</v>
      </c>
      <c r="AE42" s="103" t="e">
        <f t="shared" si="130"/>
        <v>#DIV/0!</v>
      </c>
      <c r="AF42" s="101"/>
      <c r="AG42" s="106"/>
      <c r="AH42" s="107" t="str">
        <f t="shared" si="131"/>
        <v>НЕТ</v>
      </c>
      <c r="AI42" s="91"/>
      <c r="AJ42" s="91"/>
      <c r="AK42" s="91" t="str">
        <f>IFERROR(IF(AG42="Тип B",INDEX('Проверка по длине кабеля'!$B$7:$J$22,MATCH(Расчет!AF42,'Проверка по длине кабеля'!$A$7:$A$22,0),MATCH(Расчет!W42,'Проверка по длине кабеля'!$B$6:$J$6,0)),IF(AG42="Тип C",INDEX('Проверка по длине кабеля'!$M$7:$U$22,MATCH(Расчет!AF42,'Проверка по длине кабеля'!$L$7:$L$22,0),MATCH(Расчет!W42,'Проверка по длине кабеля'!$M$6:$U$6,0)),IF(AG42="Тип D",INDEX('Проверка по длине кабеля'!$X$7:$AF$22,MATCH(Расчет!AF42,'Проверка по длине кабеля'!$W$7:$W$22,0),MATCH(Расчет!W42,'Проверка по длине кабеля'!$X$6:$AF$6,0)),""))),"")</f>
        <v/>
      </c>
    </row>
    <row r="43" spans="1:37" s="98" customFormat="1" x14ac:dyDescent="0.25">
      <c r="A43" s="91"/>
      <c r="B43" s="91"/>
      <c r="C43" s="116"/>
      <c r="D43" s="148"/>
      <c r="E43" s="118" t="s">
        <v>207</v>
      </c>
      <c r="F43" s="119" t="s">
        <v>206</v>
      </c>
      <c r="G43" s="67" t="s">
        <v>22</v>
      </c>
      <c r="H43" s="83" t="s">
        <v>22</v>
      </c>
      <c r="I43" s="67" t="s">
        <v>22</v>
      </c>
      <c r="J43" s="83" t="s">
        <v>22</v>
      </c>
      <c r="K43" s="62">
        <f>SUM(K44+K46+K48+K50)</f>
        <v>9</v>
      </c>
      <c r="L43" s="62">
        <v>1</v>
      </c>
      <c r="M43" s="62">
        <f t="shared" si="128"/>
        <v>9</v>
      </c>
      <c r="N43" s="63" t="s">
        <v>48</v>
      </c>
      <c r="O43" s="62">
        <f>Q43/K43</f>
        <v>0.82777777777777783</v>
      </c>
      <c r="P43" s="62">
        <f t="shared" si="129"/>
        <v>16.519029249155665</v>
      </c>
      <c r="Q43" s="65">
        <f>SUM(Q44+Q46+Q48+Q50)</f>
        <v>7.45</v>
      </c>
      <c r="R43" s="84" t="s">
        <v>29</v>
      </c>
      <c r="S43" s="63" t="s">
        <v>0</v>
      </c>
      <c r="T43" s="63">
        <v>1</v>
      </c>
      <c r="U43" s="63">
        <v>5</v>
      </c>
      <c r="V43" s="63" t="s">
        <v>23</v>
      </c>
      <c r="W43" s="70"/>
      <c r="X43" s="84" t="e">
        <f t="shared" ca="1" si="107"/>
        <v>#N/A</v>
      </c>
      <c r="Y43" s="84" t="e">
        <f t="shared" ca="1" si="120"/>
        <v>#N/A</v>
      </c>
      <c r="Z43" s="84" t="e">
        <f t="shared" ca="1" si="121"/>
        <v>#N/A</v>
      </c>
      <c r="AA43" s="84" t="e">
        <f ca="1">INDEX(INDIRECT("'"&amp;$S43&amp;"'!$D$3:$G$1000"),MATCH($U43,INDIRECT("'"&amp;$S43&amp;"'!$B$3:$B$1000"),0)+MATCH($W43,INDIRECT("'"&amp;$S43&amp;"'!$C$3:$C$1000"),0)-1,COLUMN(#REF!))</f>
        <v>#N/A</v>
      </c>
      <c r="AB43" s="84">
        <v>60</v>
      </c>
      <c r="AC43" s="63">
        <f t="shared" si="114"/>
        <v>69</v>
      </c>
      <c r="AD43" s="63">
        <f t="shared" si="115"/>
        <v>75</v>
      </c>
      <c r="AE43" s="62" t="e">
        <f t="shared" si="130"/>
        <v>#DIV/0!</v>
      </c>
      <c r="AF43" s="67">
        <v>25</v>
      </c>
      <c r="AG43" s="84" t="s">
        <v>46</v>
      </c>
      <c r="AH43" s="68" t="str">
        <f t="shared" si="131"/>
        <v>ДА</v>
      </c>
      <c r="AI43" s="91"/>
      <c r="AJ43" s="91"/>
      <c r="AK43" s="91" t="str">
        <f>IFERROR(IF(AG43="Тип B",INDEX('Проверка по длине кабеля'!$B$7:$J$22,MATCH(Расчет!AF43,'Проверка по длине кабеля'!$A$7:$A$22,0),MATCH(Расчет!W43,'Проверка по длине кабеля'!$B$6:$J$6,0)),IF(AG43="Тип C",INDEX('Проверка по длине кабеля'!$M$7:$U$22,MATCH(Расчет!AF43,'Проверка по длине кабеля'!$L$7:$L$22,0),MATCH(Расчет!W43,'Проверка по длине кабеля'!$M$6:$U$6,0)),IF(AG43="Тип D",INDEX('Проверка по длине кабеля'!$X$7:$AF$22,MATCH(Расчет!AF43,'Проверка по длине кабеля'!$W$7:$W$22,0),MATCH(Расчет!W43,'Проверка по длине кабеля'!$X$6:$AF$6,0)),""))),"")</f>
        <v/>
      </c>
    </row>
    <row r="44" spans="1:37" s="98" customFormat="1" x14ac:dyDescent="0.25">
      <c r="A44" s="91"/>
      <c r="B44" s="91"/>
      <c r="C44" s="116"/>
      <c r="D44" s="148"/>
      <c r="E44" s="118"/>
      <c r="F44" s="119"/>
      <c r="G44" s="120" t="s">
        <v>208</v>
      </c>
      <c r="H44" s="121" t="s">
        <v>209</v>
      </c>
      <c r="I44" s="101" t="s">
        <v>22</v>
      </c>
      <c r="J44" s="102" t="s">
        <v>22</v>
      </c>
      <c r="K44" s="103">
        <f>SUM(K45)</f>
        <v>4</v>
      </c>
      <c r="L44" s="103">
        <v>1</v>
      </c>
      <c r="M44" s="103">
        <f t="shared" si="128"/>
        <v>4</v>
      </c>
      <c r="N44" s="104" t="s">
        <v>48</v>
      </c>
      <c r="O44" s="103">
        <f>Q44/K44</f>
        <v>0.85</v>
      </c>
      <c r="P44" s="103">
        <f t="shared" si="129"/>
        <v>7.1498485348560479</v>
      </c>
      <c r="Q44" s="105">
        <f>SUM(Q45)</f>
        <v>3.4</v>
      </c>
      <c r="R44" s="106" t="s">
        <v>29</v>
      </c>
      <c r="S44" s="104" t="s">
        <v>0</v>
      </c>
      <c r="T44" s="104">
        <v>1</v>
      </c>
      <c r="U44" s="104">
        <v>5</v>
      </c>
      <c r="V44" s="104" t="s">
        <v>23</v>
      </c>
      <c r="W44" s="70"/>
      <c r="X44" s="106" t="e">
        <f t="shared" ca="1" si="107"/>
        <v>#N/A</v>
      </c>
      <c r="Y44" s="106" t="e">
        <f t="shared" ca="1" si="120"/>
        <v>#N/A</v>
      </c>
      <c r="Z44" s="106" t="e">
        <f t="shared" ca="1" si="121"/>
        <v>#N/A</v>
      </c>
      <c r="AA44" s="106" t="e">
        <f ca="1">INDEX(INDIRECT("'"&amp;$S44&amp;"'!$D$3:$G$1000"),MATCH($U44,INDIRECT("'"&amp;$S44&amp;"'!$B$3:$B$1000"),0)+MATCH($W44,INDIRECT("'"&amp;$S44&amp;"'!$C$3:$C$1000"),0)-1,COLUMN(#REF!))</f>
        <v>#N/A</v>
      </c>
      <c r="AB44" s="106">
        <v>5</v>
      </c>
      <c r="AC44" s="104">
        <f t="shared" si="114"/>
        <v>6</v>
      </c>
      <c r="AD44" s="104">
        <f t="shared" si="115"/>
        <v>7</v>
      </c>
      <c r="AE44" s="103" t="e">
        <f t="shared" si="130"/>
        <v>#DIV/0!</v>
      </c>
      <c r="AF44" s="101"/>
      <c r="AG44" s="106"/>
      <c r="AH44" s="107" t="str">
        <f t="shared" si="131"/>
        <v>НЕТ</v>
      </c>
      <c r="AI44" s="91"/>
      <c r="AJ44" s="91"/>
      <c r="AK44" s="91" t="str">
        <f>IFERROR(IF(AG44="Тип B",INDEX('Проверка по длине кабеля'!$B$7:$J$22,MATCH(Расчет!AF44,'Проверка по длине кабеля'!$A$7:$A$22,0),MATCH(Расчет!W44,'Проверка по длине кабеля'!$B$6:$J$6,0)),IF(AG44="Тип C",INDEX('Проверка по длине кабеля'!$M$7:$U$22,MATCH(Расчет!AF44,'Проверка по длине кабеля'!$L$7:$L$22,0),MATCH(Расчет!W44,'Проверка по длине кабеля'!$M$6:$U$6,0)),IF(AG44="Тип D",INDEX('Проверка по длине кабеля'!$X$7:$AF$22,MATCH(Расчет!AF44,'Проверка по длине кабеля'!$W$7:$W$22,0),MATCH(Расчет!W44,'Проверка по длине кабеля'!$X$6:$AF$6,0)),""))),"")</f>
        <v/>
      </c>
    </row>
    <row r="45" spans="1:37" s="98" customFormat="1" outlineLevel="1" x14ac:dyDescent="0.25">
      <c r="A45" s="91"/>
      <c r="B45" s="91"/>
      <c r="C45" s="116"/>
      <c r="D45" s="148"/>
      <c r="E45" s="118"/>
      <c r="F45" s="119"/>
      <c r="G45" s="120"/>
      <c r="H45" s="121"/>
      <c r="I45" s="93" t="s">
        <v>210</v>
      </c>
      <c r="J45" s="92" t="s">
        <v>211</v>
      </c>
      <c r="K45" s="94">
        <v>4</v>
      </c>
      <c r="L45" s="94">
        <v>1</v>
      </c>
      <c r="M45" s="94">
        <f t="shared" si="128"/>
        <v>4</v>
      </c>
      <c r="N45" s="95" t="s">
        <v>48</v>
      </c>
      <c r="O45" s="94">
        <v>0.85</v>
      </c>
      <c r="P45" s="94">
        <f t="shared" si="129"/>
        <v>7.1498485348560479</v>
      </c>
      <c r="Q45" s="96">
        <f>K45*O45</f>
        <v>3.4</v>
      </c>
      <c r="R45" s="91" t="s">
        <v>29</v>
      </c>
      <c r="S45" s="95" t="s">
        <v>0</v>
      </c>
      <c r="T45" s="95">
        <v>1</v>
      </c>
      <c r="U45" s="95">
        <v>5</v>
      </c>
      <c r="V45" s="95" t="s">
        <v>23</v>
      </c>
      <c r="W45" s="70"/>
      <c r="X45" s="91" t="e">
        <f t="shared" ca="1" si="107"/>
        <v>#N/A</v>
      </c>
      <c r="Y45" s="91" t="e">
        <f t="shared" ca="1" si="120"/>
        <v>#N/A</v>
      </c>
      <c r="Z45" s="91" t="e">
        <f t="shared" ca="1" si="121"/>
        <v>#N/A</v>
      </c>
      <c r="AA45" s="91" t="e">
        <f ca="1">INDEX(INDIRECT("'"&amp;$S45&amp;"'!$D$3:$G$1000"),MATCH($U45,INDIRECT("'"&amp;$S45&amp;"'!$B$3:$B$1000"),0)+MATCH($W45,INDIRECT("'"&amp;$S45&amp;"'!$C$3:$C$1000"),0)-1,COLUMN(#REF!))</f>
        <v>#N/A</v>
      </c>
      <c r="AB45" s="91">
        <v>30</v>
      </c>
      <c r="AC45" s="95">
        <f t="shared" si="114"/>
        <v>35</v>
      </c>
      <c r="AD45" s="95">
        <f t="shared" si="115"/>
        <v>38</v>
      </c>
      <c r="AE45" s="94" t="e">
        <f t="shared" si="130"/>
        <v>#DIV/0!</v>
      </c>
      <c r="AF45" s="93"/>
      <c r="AG45" s="91"/>
      <c r="AH45" s="97" t="str">
        <f t="shared" si="131"/>
        <v>НЕТ</v>
      </c>
      <c r="AI45" s="91"/>
      <c r="AJ45" s="91"/>
      <c r="AK45" s="91" t="str">
        <f>IFERROR(IF(AG45="Тип B",INDEX('Проверка по длине кабеля'!$B$7:$J$22,MATCH(Расчет!AF45,'Проверка по длине кабеля'!$A$7:$A$22,0),MATCH(Расчет!W45,'Проверка по длине кабеля'!$B$6:$J$6,0)),IF(AG45="Тип C",INDEX('Проверка по длине кабеля'!$M$7:$U$22,MATCH(Расчет!AF45,'Проверка по длине кабеля'!$L$7:$L$22,0),MATCH(Расчет!W45,'Проверка по длине кабеля'!$M$6:$U$6,0)),IF(AG45="Тип D",INDEX('Проверка по длине кабеля'!$X$7:$AF$22,MATCH(Расчет!AF45,'Проверка по длине кабеля'!$W$7:$W$22,0),MATCH(Расчет!W45,'Проверка по длине кабеля'!$X$6:$AF$6,0)),""))),"")</f>
        <v/>
      </c>
    </row>
    <row r="46" spans="1:37" s="98" customFormat="1" x14ac:dyDescent="0.25">
      <c r="A46" s="91"/>
      <c r="B46" s="91"/>
      <c r="C46" s="116"/>
      <c r="D46" s="148"/>
      <c r="E46" s="118"/>
      <c r="F46" s="119"/>
      <c r="G46" s="120" t="s">
        <v>212</v>
      </c>
      <c r="H46" s="121" t="s">
        <v>213</v>
      </c>
      <c r="I46" s="101" t="s">
        <v>22</v>
      </c>
      <c r="J46" s="102" t="s">
        <v>22</v>
      </c>
      <c r="K46" s="103">
        <f>SUM(K47)</f>
        <v>4</v>
      </c>
      <c r="L46" s="103">
        <v>1</v>
      </c>
      <c r="M46" s="103">
        <f t="shared" si="128"/>
        <v>4</v>
      </c>
      <c r="N46" s="104" t="s">
        <v>48</v>
      </c>
      <c r="O46" s="103">
        <f>Q46/K46</f>
        <v>0.85</v>
      </c>
      <c r="P46" s="103">
        <f t="shared" si="129"/>
        <v>7.1498485348560479</v>
      </c>
      <c r="Q46" s="105">
        <f>SUM(Q47)</f>
        <v>3.4</v>
      </c>
      <c r="R46" s="106" t="s">
        <v>29</v>
      </c>
      <c r="S46" s="104" t="s">
        <v>0</v>
      </c>
      <c r="T46" s="104">
        <v>1</v>
      </c>
      <c r="U46" s="104">
        <v>5</v>
      </c>
      <c r="V46" s="104" t="s">
        <v>23</v>
      </c>
      <c r="W46" s="70"/>
      <c r="X46" s="106"/>
      <c r="Y46" s="106"/>
      <c r="Z46" s="106"/>
      <c r="AA46" s="106"/>
      <c r="AB46" s="106">
        <v>5</v>
      </c>
      <c r="AC46" s="104">
        <f t="shared" si="114"/>
        <v>6</v>
      </c>
      <c r="AD46" s="104">
        <f t="shared" si="115"/>
        <v>7</v>
      </c>
      <c r="AE46" s="103" t="e">
        <f t="shared" si="130"/>
        <v>#DIV/0!</v>
      </c>
      <c r="AF46" s="101"/>
      <c r="AG46" s="106"/>
      <c r="AH46" s="107" t="str">
        <f t="shared" si="131"/>
        <v>НЕТ</v>
      </c>
      <c r="AI46" s="91"/>
      <c r="AJ46" s="91"/>
      <c r="AK46" s="91" t="str">
        <f>IFERROR(IF(AG46="Тип B",INDEX('Проверка по длине кабеля'!$B$7:$J$22,MATCH(Расчет!AF46,'Проверка по длине кабеля'!$A$7:$A$22,0),MATCH(Расчет!W46,'Проверка по длине кабеля'!$B$6:$J$6,0)),IF(AG46="Тип C",INDEX('Проверка по длине кабеля'!$M$7:$U$22,MATCH(Расчет!AF46,'Проверка по длине кабеля'!$L$7:$L$22,0),MATCH(Расчет!W46,'Проверка по длине кабеля'!$M$6:$U$6,0)),IF(AG46="Тип D",INDEX('Проверка по длине кабеля'!$X$7:$AF$22,MATCH(Расчет!AF46,'Проверка по длине кабеля'!$W$7:$W$22,0),MATCH(Расчет!W46,'Проверка по длине кабеля'!$X$6:$AF$6,0)),""))),"")</f>
        <v/>
      </c>
    </row>
    <row r="47" spans="1:37" s="98" customFormat="1" outlineLevel="1" x14ac:dyDescent="0.25">
      <c r="A47" s="91"/>
      <c r="B47" s="91"/>
      <c r="C47" s="116"/>
      <c r="D47" s="148"/>
      <c r="E47" s="118"/>
      <c r="F47" s="119"/>
      <c r="G47" s="120"/>
      <c r="H47" s="121"/>
      <c r="I47" s="93" t="s">
        <v>214</v>
      </c>
      <c r="J47" s="92" t="s">
        <v>215</v>
      </c>
      <c r="K47" s="94">
        <v>4</v>
      </c>
      <c r="L47" s="94">
        <v>1</v>
      </c>
      <c r="M47" s="94">
        <f t="shared" si="128"/>
        <v>4</v>
      </c>
      <c r="N47" s="95" t="s">
        <v>48</v>
      </c>
      <c r="O47" s="94">
        <v>0.85</v>
      </c>
      <c r="P47" s="94">
        <f>IF(N47="1 фаза",M47/(0.22*O47),M47/(SQRT(3)*0.38*O47))</f>
        <v>7.1498485348560479</v>
      </c>
      <c r="Q47" s="96">
        <f>K47*O47</f>
        <v>3.4</v>
      </c>
      <c r="R47" s="91" t="s">
        <v>29</v>
      </c>
      <c r="S47" s="95" t="s">
        <v>0</v>
      </c>
      <c r="T47" s="95">
        <v>1</v>
      </c>
      <c r="U47" s="95">
        <v>5</v>
      </c>
      <c r="V47" s="95" t="s">
        <v>23</v>
      </c>
      <c r="W47" s="70"/>
      <c r="X47" s="91"/>
      <c r="Y47" s="91"/>
      <c r="Z47" s="91"/>
      <c r="AA47" s="91"/>
      <c r="AB47" s="91">
        <v>30</v>
      </c>
      <c r="AC47" s="95">
        <f t="shared" si="114"/>
        <v>35</v>
      </c>
      <c r="AD47" s="95">
        <f t="shared" si="115"/>
        <v>38</v>
      </c>
      <c r="AE47" s="94" t="e">
        <f t="shared" si="130"/>
        <v>#DIV/0!</v>
      </c>
      <c r="AF47" s="93"/>
      <c r="AG47" s="91"/>
      <c r="AH47" s="97" t="str">
        <f t="shared" si="131"/>
        <v>НЕТ</v>
      </c>
      <c r="AI47" s="91"/>
      <c r="AJ47" s="91"/>
      <c r="AK47" s="91" t="str">
        <f>IFERROR(IF(AG47="Тип B",INDEX('Проверка по длине кабеля'!$B$7:$J$22,MATCH(Расчет!AF47,'Проверка по длине кабеля'!$A$7:$A$22,0),MATCH(Расчет!W47,'Проверка по длине кабеля'!$B$6:$J$6,0)),IF(AG47="Тип C",INDEX('Проверка по длине кабеля'!$M$7:$U$22,MATCH(Расчет!AF47,'Проверка по длине кабеля'!$L$7:$L$22,0),MATCH(Расчет!W47,'Проверка по длине кабеля'!$M$6:$U$6,0)),IF(AG47="Тип D",INDEX('Проверка по длине кабеля'!$X$7:$AF$22,MATCH(Расчет!AF47,'Проверка по длине кабеля'!$W$7:$W$22,0),MATCH(Расчет!W47,'Проверка по длине кабеля'!$X$6:$AF$6,0)),""))),"")</f>
        <v/>
      </c>
    </row>
    <row r="48" spans="1:37" s="98" customFormat="1" x14ac:dyDescent="0.25">
      <c r="A48" s="91"/>
      <c r="B48" s="91"/>
      <c r="C48" s="116"/>
      <c r="D48" s="148"/>
      <c r="E48" s="118"/>
      <c r="F48" s="119"/>
      <c r="G48" s="120" t="s">
        <v>216</v>
      </c>
      <c r="H48" s="121" t="s">
        <v>217</v>
      </c>
      <c r="I48" s="101" t="s">
        <v>22</v>
      </c>
      <c r="J48" s="102" t="s">
        <v>22</v>
      </c>
      <c r="K48" s="103">
        <f>SUM(K49)</f>
        <v>0.5</v>
      </c>
      <c r="L48" s="103">
        <v>1</v>
      </c>
      <c r="M48" s="103">
        <f t="shared" si="128"/>
        <v>0.5</v>
      </c>
      <c r="N48" s="104" t="s">
        <v>76</v>
      </c>
      <c r="O48" s="103">
        <f>Q48/K48</f>
        <v>0.65</v>
      </c>
      <c r="P48" s="103">
        <f t="shared" si="129"/>
        <v>3.4965034965034962</v>
      </c>
      <c r="Q48" s="105">
        <f>SUM(Q49)</f>
        <v>0.32500000000000001</v>
      </c>
      <c r="R48" s="106" t="s">
        <v>29</v>
      </c>
      <c r="S48" s="104" t="s">
        <v>0</v>
      </c>
      <c r="T48" s="104">
        <v>1</v>
      </c>
      <c r="U48" s="104">
        <v>3</v>
      </c>
      <c r="V48" s="104" t="s">
        <v>23</v>
      </c>
      <c r="W48" s="70"/>
      <c r="X48" s="106"/>
      <c r="Y48" s="106"/>
      <c r="Z48" s="106"/>
      <c r="AA48" s="106"/>
      <c r="AB48" s="106">
        <v>5</v>
      </c>
      <c r="AC48" s="104">
        <f t="shared" si="114"/>
        <v>6</v>
      </c>
      <c r="AD48" s="104">
        <f t="shared" si="115"/>
        <v>7</v>
      </c>
      <c r="AE48" s="103" t="e">
        <f t="shared" si="130"/>
        <v>#DIV/0!</v>
      </c>
      <c r="AF48" s="101"/>
      <c r="AG48" s="106"/>
      <c r="AH48" s="107" t="str">
        <f t="shared" si="131"/>
        <v>НЕТ</v>
      </c>
      <c r="AI48" s="91"/>
      <c r="AJ48" s="91"/>
      <c r="AK48" s="91" t="str">
        <f>IFERROR(IF(AG48="Тип B",INDEX('Проверка по длине кабеля'!$B$7:$J$22,MATCH(Расчет!AF48,'Проверка по длине кабеля'!$A$7:$A$22,0),MATCH(Расчет!W48,'Проверка по длине кабеля'!$B$6:$J$6,0)),IF(AG48="Тип C",INDEX('Проверка по длине кабеля'!$M$7:$U$22,MATCH(Расчет!AF48,'Проверка по длине кабеля'!$L$7:$L$22,0),MATCH(Расчет!W48,'Проверка по длине кабеля'!$M$6:$U$6,0)),IF(AG48="Тип D",INDEX('Проверка по длине кабеля'!$X$7:$AF$22,MATCH(Расчет!AF48,'Проверка по длине кабеля'!$W$7:$W$22,0),MATCH(Расчет!W48,'Проверка по длине кабеля'!$X$6:$AF$6,0)),""))),"")</f>
        <v/>
      </c>
    </row>
    <row r="49" spans="1:37" s="98" customFormat="1" outlineLevel="1" x14ac:dyDescent="0.25">
      <c r="A49" s="91"/>
      <c r="B49" s="91"/>
      <c r="C49" s="116"/>
      <c r="D49" s="148"/>
      <c r="E49" s="118"/>
      <c r="F49" s="119"/>
      <c r="G49" s="120"/>
      <c r="H49" s="121"/>
      <c r="I49" s="93" t="s">
        <v>218</v>
      </c>
      <c r="J49" s="92" t="s">
        <v>219</v>
      </c>
      <c r="K49" s="94">
        <v>0.5</v>
      </c>
      <c r="L49" s="94">
        <v>1</v>
      </c>
      <c r="M49" s="94">
        <f t="shared" ref="M49:M56" si="132">K49*L49</f>
        <v>0.5</v>
      </c>
      <c r="N49" s="95" t="s">
        <v>76</v>
      </c>
      <c r="O49" s="94">
        <v>0.65</v>
      </c>
      <c r="P49" s="94">
        <f t="shared" ref="P49:P54" si="133">IF(N49="1 фаза",M49/(0.22*O49),M49/(SQRT(3)*0.38*O49))</f>
        <v>3.4965034965034962</v>
      </c>
      <c r="Q49" s="96">
        <f>K49*O49</f>
        <v>0.32500000000000001</v>
      </c>
      <c r="R49" s="91" t="s">
        <v>29</v>
      </c>
      <c r="S49" s="95" t="s">
        <v>0</v>
      </c>
      <c r="T49" s="95">
        <v>1</v>
      </c>
      <c r="U49" s="95">
        <v>3</v>
      </c>
      <c r="V49" s="95" t="s">
        <v>23</v>
      </c>
      <c r="W49" s="70"/>
      <c r="X49" s="91"/>
      <c r="Y49" s="91"/>
      <c r="Z49" s="91"/>
      <c r="AA49" s="91"/>
      <c r="AB49" s="91">
        <v>30</v>
      </c>
      <c r="AC49" s="95">
        <f t="shared" si="114"/>
        <v>35</v>
      </c>
      <c r="AD49" s="95">
        <f t="shared" si="115"/>
        <v>38</v>
      </c>
      <c r="AE49" s="94" t="e">
        <f t="shared" ref="AE49:AE56" si="134">IF(N49="3 фазы",(IF(R49="Медь",(M49*AC49)/(T49*72*W49),(M49*AC49)/(T49*46*W49))),(IF(R49="Медь",(M49*AC49)/(T49*16*W49),("-"))))</f>
        <v>#DIV/0!</v>
      </c>
      <c r="AF49" s="93"/>
      <c r="AG49" s="91"/>
      <c r="AH49" s="97" t="str">
        <f t="shared" ref="AH49:AH56" si="135">IF(AF49&gt;(P49*1.25),"ДА","НЕТ")</f>
        <v>НЕТ</v>
      </c>
      <c r="AI49" s="91"/>
      <c r="AJ49" s="91"/>
      <c r="AK49" s="91" t="str">
        <f>IFERROR(IF(AG49="Тип B",INDEX('Проверка по длине кабеля'!$B$7:$J$22,MATCH(Расчет!AF49,'Проверка по длине кабеля'!$A$7:$A$22,0),MATCH(Расчет!W49,'Проверка по длине кабеля'!$B$6:$J$6,0)),IF(AG49="Тип C",INDEX('Проверка по длине кабеля'!$M$7:$U$22,MATCH(Расчет!AF49,'Проверка по длине кабеля'!$L$7:$L$22,0),MATCH(Расчет!W49,'Проверка по длине кабеля'!$M$6:$U$6,0)),IF(AG49="Тип D",INDEX('Проверка по длине кабеля'!$X$7:$AF$22,MATCH(Расчет!AF49,'Проверка по длине кабеля'!$W$7:$W$22,0),MATCH(Расчет!W49,'Проверка по длине кабеля'!$X$6:$AF$6,0)),""))),"")</f>
        <v/>
      </c>
    </row>
    <row r="50" spans="1:37" s="98" customFormat="1" x14ac:dyDescent="0.25">
      <c r="A50" s="91"/>
      <c r="B50" s="91"/>
      <c r="C50" s="116"/>
      <c r="D50" s="148"/>
      <c r="E50" s="118"/>
      <c r="F50" s="119"/>
      <c r="G50" s="101" t="s">
        <v>220</v>
      </c>
      <c r="H50" s="102" t="s">
        <v>221</v>
      </c>
      <c r="I50" s="101" t="s">
        <v>22</v>
      </c>
      <c r="J50" s="102" t="s">
        <v>22</v>
      </c>
      <c r="K50" s="103">
        <v>0.5</v>
      </c>
      <c r="L50" s="103">
        <v>1</v>
      </c>
      <c r="M50" s="103">
        <f t="shared" si="132"/>
        <v>0.5</v>
      </c>
      <c r="N50" s="104" t="s">
        <v>76</v>
      </c>
      <c r="O50" s="103">
        <v>0.65</v>
      </c>
      <c r="P50" s="103">
        <f t="shared" si="133"/>
        <v>3.4965034965034962</v>
      </c>
      <c r="Q50" s="105">
        <f>K50*O50</f>
        <v>0.32500000000000001</v>
      </c>
      <c r="R50" s="106" t="s">
        <v>29</v>
      </c>
      <c r="S50" s="104" t="s">
        <v>0</v>
      </c>
      <c r="T50" s="104">
        <v>1</v>
      </c>
      <c r="U50" s="104">
        <v>3</v>
      </c>
      <c r="V50" s="104" t="s">
        <v>23</v>
      </c>
      <c r="W50" s="70"/>
      <c r="X50" s="106"/>
      <c r="Y50" s="106"/>
      <c r="Z50" s="106"/>
      <c r="AA50" s="106"/>
      <c r="AB50" s="106">
        <v>30</v>
      </c>
      <c r="AC50" s="104">
        <f t="shared" si="114"/>
        <v>35</v>
      </c>
      <c r="AD50" s="104">
        <f t="shared" si="115"/>
        <v>38</v>
      </c>
      <c r="AE50" s="103" t="e">
        <f t="shared" si="134"/>
        <v>#DIV/0!</v>
      </c>
      <c r="AF50" s="101"/>
      <c r="AG50" s="106"/>
      <c r="AH50" s="107" t="str">
        <f t="shared" si="135"/>
        <v>НЕТ</v>
      </c>
      <c r="AI50" s="91"/>
      <c r="AJ50" s="91"/>
      <c r="AK50" s="91" t="str">
        <f>IFERROR(IF(AG50="Тип B",INDEX('Проверка по длине кабеля'!$B$7:$J$22,MATCH(Расчет!AF50,'Проверка по длине кабеля'!$A$7:$A$22,0),MATCH(Расчет!W50,'Проверка по длине кабеля'!$B$6:$J$6,0)),IF(AG50="Тип C",INDEX('Проверка по длине кабеля'!$M$7:$U$22,MATCH(Расчет!AF50,'Проверка по длине кабеля'!$L$7:$L$22,0),MATCH(Расчет!W50,'Проверка по длине кабеля'!$M$6:$U$6,0)),IF(AG50="Тип D",INDEX('Проверка по длине кабеля'!$X$7:$AF$22,MATCH(Расчет!AF50,'Проверка по длине кабеля'!$W$7:$W$22,0),MATCH(Расчет!W50,'Проверка по длине кабеля'!$X$6:$AF$6,0)),""))),"")</f>
        <v/>
      </c>
    </row>
    <row r="51" spans="1:37" s="98" customFormat="1" x14ac:dyDescent="0.25">
      <c r="A51" s="91"/>
      <c r="B51" s="91"/>
      <c r="C51" s="116"/>
      <c r="D51" s="148"/>
      <c r="E51" s="118" t="s">
        <v>224</v>
      </c>
      <c r="F51" s="119" t="s">
        <v>225</v>
      </c>
      <c r="G51" s="67" t="s">
        <v>22</v>
      </c>
      <c r="H51" s="83" t="s">
        <v>22</v>
      </c>
      <c r="I51" s="67" t="s">
        <v>22</v>
      </c>
      <c r="J51" s="83" t="s">
        <v>22</v>
      </c>
      <c r="K51" s="62">
        <f>SUM(K52+K54+K56+K58)</f>
        <v>7.2</v>
      </c>
      <c r="L51" s="62">
        <v>1</v>
      </c>
      <c r="M51" s="62">
        <f t="shared" si="132"/>
        <v>7.2</v>
      </c>
      <c r="N51" s="63" t="s">
        <v>48</v>
      </c>
      <c r="O51" s="62">
        <f>Q51/K51</f>
        <v>0.82222222222222219</v>
      </c>
      <c r="P51" s="62">
        <f t="shared" si="133"/>
        <v>13.30451544931997</v>
      </c>
      <c r="Q51" s="65">
        <f>SUM(Q52+Q54+Q56+Q58)</f>
        <v>5.92</v>
      </c>
      <c r="R51" s="84" t="s">
        <v>29</v>
      </c>
      <c r="S51" s="63" t="s">
        <v>0</v>
      </c>
      <c r="T51" s="63">
        <v>1</v>
      </c>
      <c r="U51" s="63">
        <v>5</v>
      </c>
      <c r="V51" s="63" t="s">
        <v>23</v>
      </c>
      <c r="W51" s="70"/>
      <c r="X51" s="84" t="e">
        <f ca="1">INDEX(INDIRECT("'"&amp;$S51&amp;"'!$D$3:$G$1000"),MATCH($U51,INDIRECT("'"&amp;$S51&amp;"'!$B$3:$B$1000"),0)+MATCH($W51,INDIRECT("'"&amp;$S51&amp;"'!$C$3:$C$1000"),0)-1,COLUMN(A131))</f>
        <v>#N/A</v>
      </c>
      <c r="Y51" s="84" t="e">
        <f t="shared" ref="Y51:Z53" ca="1" si="136">INDEX(INDIRECT("'"&amp;$S51&amp;"'!$D$3:$G$1000"),MATCH($U51,INDIRECT("'"&amp;$S51&amp;"'!$B$3:$B$1000"),0)+MATCH($W51,INDIRECT("'"&amp;$S51&amp;"'!$C$3:$C$1000"),0)-1,COLUMN(C131))</f>
        <v>#N/A</v>
      </c>
      <c r="Z51" s="84" t="e">
        <f t="shared" ca="1" si="136"/>
        <v>#N/A</v>
      </c>
      <c r="AA51" s="84" t="e">
        <f ca="1">INDEX(INDIRECT("'"&amp;$S51&amp;"'!$D$3:$G$1000"),MATCH($U51,INDIRECT("'"&amp;$S51&amp;"'!$B$3:$B$1000"),0)+MATCH($W51,INDIRECT("'"&amp;$S51&amp;"'!$C$3:$C$1000"),0)-1,COLUMN(#REF!))</f>
        <v>#N/A</v>
      </c>
      <c r="AB51" s="84">
        <v>65</v>
      </c>
      <c r="AC51" s="63">
        <f t="shared" si="114"/>
        <v>75</v>
      </c>
      <c r="AD51" s="63">
        <f t="shared" si="115"/>
        <v>81</v>
      </c>
      <c r="AE51" s="62" t="e">
        <f t="shared" si="134"/>
        <v>#DIV/0!</v>
      </c>
      <c r="AF51" s="67">
        <v>25</v>
      </c>
      <c r="AG51" s="84" t="s">
        <v>46</v>
      </c>
      <c r="AH51" s="68" t="str">
        <f t="shared" si="135"/>
        <v>ДА</v>
      </c>
      <c r="AI51" s="91"/>
      <c r="AJ51" s="91"/>
      <c r="AK51" s="91" t="str">
        <f>IFERROR(IF(AG51="Тип B",INDEX('Проверка по длине кабеля'!$B$7:$J$22,MATCH(Расчет!AF51,'Проверка по длине кабеля'!$A$7:$A$22,0),MATCH(Расчет!W51,'Проверка по длине кабеля'!$B$6:$J$6,0)),IF(AG51="Тип C",INDEX('Проверка по длине кабеля'!$M$7:$U$22,MATCH(Расчет!AF51,'Проверка по длине кабеля'!$L$7:$L$22,0),MATCH(Расчет!W51,'Проверка по длине кабеля'!$M$6:$U$6,0)),IF(AG51="Тип D",INDEX('Проверка по длине кабеля'!$X$7:$AF$22,MATCH(Расчет!AF51,'Проверка по длине кабеля'!$W$7:$W$22,0),MATCH(Расчет!W51,'Проверка по длине кабеля'!$X$6:$AF$6,0)),""))),"")</f>
        <v/>
      </c>
    </row>
    <row r="52" spans="1:37" s="98" customFormat="1" x14ac:dyDescent="0.25">
      <c r="A52" s="91"/>
      <c r="B52" s="91"/>
      <c r="C52" s="116"/>
      <c r="D52" s="148"/>
      <c r="E52" s="118"/>
      <c r="F52" s="119"/>
      <c r="G52" s="120" t="s">
        <v>226</v>
      </c>
      <c r="H52" s="121" t="s">
        <v>230</v>
      </c>
      <c r="I52" s="101" t="s">
        <v>22</v>
      </c>
      <c r="J52" s="102" t="s">
        <v>22</v>
      </c>
      <c r="K52" s="103">
        <f>SUM(K53)</f>
        <v>4</v>
      </c>
      <c r="L52" s="103">
        <v>1</v>
      </c>
      <c r="M52" s="103">
        <f t="shared" si="132"/>
        <v>4</v>
      </c>
      <c r="N52" s="104" t="s">
        <v>48</v>
      </c>
      <c r="O52" s="103">
        <f>Q52/K52</f>
        <v>0.85</v>
      </c>
      <c r="P52" s="103">
        <f t="shared" si="133"/>
        <v>7.1498485348560479</v>
      </c>
      <c r="Q52" s="105">
        <f>SUM(Q53)</f>
        <v>3.4</v>
      </c>
      <c r="R52" s="106" t="s">
        <v>29</v>
      </c>
      <c r="S52" s="104" t="s">
        <v>0</v>
      </c>
      <c r="T52" s="104">
        <v>1</v>
      </c>
      <c r="U52" s="104">
        <v>5</v>
      </c>
      <c r="V52" s="104" t="s">
        <v>23</v>
      </c>
      <c r="W52" s="70"/>
      <c r="X52" s="106" t="e">
        <f ca="1">INDEX(INDIRECT("'"&amp;$S52&amp;"'!$D$3:$G$1000"),MATCH($U52,INDIRECT("'"&amp;$S52&amp;"'!$B$3:$B$1000"),0)+MATCH($W52,INDIRECT("'"&amp;$S52&amp;"'!$C$3:$C$1000"),0)-1,COLUMN(A132))</f>
        <v>#N/A</v>
      </c>
      <c r="Y52" s="106" t="e">
        <f t="shared" ca="1" si="136"/>
        <v>#N/A</v>
      </c>
      <c r="Z52" s="106" t="e">
        <f t="shared" ca="1" si="136"/>
        <v>#N/A</v>
      </c>
      <c r="AA52" s="106" t="e">
        <f ca="1">INDEX(INDIRECT("'"&amp;$S52&amp;"'!$D$3:$G$1000"),MATCH($U52,INDIRECT("'"&amp;$S52&amp;"'!$B$3:$B$1000"),0)+MATCH($W52,INDIRECT("'"&amp;$S52&amp;"'!$C$3:$C$1000"),0)-1,COLUMN(#REF!))</f>
        <v>#N/A</v>
      </c>
      <c r="AB52" s="106">
        <v>5</v>
      </c>
      <c r="AC52" s="104">
        <f t="shared" si="114"/>
        <v>6</v>
      </c>
      <c r="AD52" s="104">
        <f t="shared" si="115"/>
        <v>7</v>
      </c>
      <c r="AE52" s="103" t="e">
        <f t="shared" si="134"/>
        <v>#DIV/0!</v>
      </c>
      <c r="AF52" s="101"/>
      <c r="AG52" s="106"/>
      <c r="AH52" s="107" t="str">
        <f t="shared" si="135"/>
        <v>НЕТ</v>
      </c>
      <c r="AI52" s="91"/>
      <c r="AJ52" s="91"/>
      <c r="AK52" s="91" t="str">
        <f>IFERROR(IF(AG52="Тип B",INDEX('Проверка по длине кабеля'!$B$7:$J$22,MATCH(Расчет!AF52,'Проверка по длине кабеля'!$A$7:$A$22,0),MATCH(Расчет!W52,'Проверка по длине кабеля'!$B$6:$J$6,0)),IF(AG52="Тип C",INDEX('Проверка по длине кабеля'!$M$7:$U$22,MATCH(Расчет!AF52,'Проверка по длине кабеля'!$L$7:$L$22,0),MATCH(Расчет!W52,'Проверка по длине кабеля'!$M$6:$U$6,0)),IF(AG52="Тип D",INDEX('Проверка по длине кабеля'!$X$7:$AF$22,MATCH(Расчет!AF52,'Проверка по длине кабеля'!$W$7:$W$22,0),MATCH(Расчет!W52,'Проверка по длине кабеля'!$X$6:$AF$6,0)),""))),"")</f>
        <v/>
      </c>
    </row>
    <row r="53" spans="1:37" s="98" customFormat="1" ht="11.25" customHeight="1" outlineLevel="1" x14ac:dyDescent="0.25">
      <c r="A53" s="91"/>
      <c r="B53" s="91"/>
      <c r="C53" s="116"/>
      <c r="D53" s="148"/>
      <c r="E53" s="118"/>
      <c r="F53" s="119"/>
      <c r="G53" s="120"/>
      <c r="H53" s="121"/>
      <c r="I53" s="93" t="s">
        <v>234</v>
      </c>
      <c r="J53" s="92" t="s">
        <v>237</v>
      </c>
      <c r="K53" s="94">
        <v>4</v>
      </c>
      <c r="L53" s="94">
        <v>1</v>
      </c>
      <c r="M53" s="94">
        <f t="shared" si="132"/>
        <v>4</v>
      </c>
      <c r="N53" s="95" t="s">
        <v>48</v>
      </c>
      <c r="O53" s="94">
        <v>0.85</v>
      </c>
      <c r="P53" s="94">
        <f t="shared" si="133"/>
        <v>7.1498485348560479</v>
      </c>
      <c r="Q53" s="96">
        <f>K53*O53</f>
        <v>3.4</v>
      </c>
      <c r="R53" s="91" t="s">
        <v>29</v>
      </c>
      <c r="S53" s="95" t="s">
        <v>0</v>
      </c>
      <c r="T53" s="95">
        <v>1</v>
      </c>
      <c r="U53" s="95">
        <v>5</v>
      </c>
      <c r="V53" s="95" t="s">
        <v>23</v>
      </c>
      <c r="W53" s="70"/>
      <c r="X53" s="91" t="e">
        <f ca="1">INDEX(INDIRECT("'"&amp;$S53&amp;"'!$D$3:$G$1000"),MATCH($U53,INDIRECT("'"&amp;$S53&amp;"'!$B$3:$B$1000"),0)+MATCH($W53,INDIRECT("'"&amp;$S53&amp;"'!$C$3:$C$1000"),0)-1,COLUMN(A133))</f>
        <v>#N/A</v>
      </c>
      <c r="Y53" s="91" t="e">
        <f t="shared" ca="1" si="136"/>
        <v>#N/A</v>
      </c>
      <c r="Z53" s="91" t="e">
        <f t="shared" ca="1" si="136"/>
        <v>#N/A</v>
      </c>
      <c r="AA53" s="91" t="e">
        <f ca="1">INDEX(INDIRECT("'"&amp;$S53&amp;"'!$D$3:$G$1000"),MATCH($U53,INDIRECT("'"&amp;$S53&amp;"'!$B$3:$B$1000"),0)+MATCH($W53,INDIRECT("'"&amp;$S53&amp;"'!$C$3:$C$1000"),0)-1,COLUMN(#REF!))</f>
        <v>#N/A</v>
      </c>
      <c r="AB53" s="91">
        <v>25</v>
      </c>
      <c r="AC53" s="95">
        <f t="shared" si="114"/>
        <v>29</v>
      </c>
      <c r="AD53" s="95">
        <f t="shared" si="115"/>
        <v>32</v>
      </c>
      <c r="AE53" s="94" t="e">
        <f t="shared" si="134"/>
        <v>#DIV/0!</v>
      </c>
      <c r="AF53" s="93"/>
      <c r="AG53" s="91"/>
      <c r="AH53" s="97" t="str">
        <f t="shared" si="135"/>
        <v>НЕТ</v>
      </c>
      <c r="AI53" s="91"/>
      <c r="AJ53" s="91"/>
      <c r="AK53" s="91" t="str">
        <f>IFERROR(IF(AG53="Тип B",INDEX('Проверка по длине кабеля'!$B$7:$J$22,MATCH(Расчет!AF53,'Проверка по длине кабеля'!$A$7:$A$22,0),MATCH(Расчет!W53,'Проверка по длине кабеля'!$B$6:$J$6,0)),IF(AG53="Тип C",INDEX('Проверка по длине кабеля'!$M$7:$U$22,MATCH(Расчет!AF53,'Проверка по длине кабеля'!$L$7:$L$22,0),MATCH(Расчет!W53,'Проверка по длине кабеля'!$M$6:$U$6,0)),IF(AG53="Тип D",INDEX('Проверка по длине кабеля'!$X$7:$AF$22,MATCH(Расчет!AF53,'Проверка по длине кабеля'!$W$7:$W$22,0),MATCH(Расчет!W53,'Проверка по длине кабеля'!$X$6:$AF$6,0)),""))),"")</f>
        <v/>
      </c>
    </row>
    <row r="54" spans="1:37" s="98" customFormat="1" x14ac:dyDescent="0.25">
      <c r="A54" s="91"/>
      <c r="B54" s="91"/>
      <c r="C54" s="116"/>
      <c r="D54" s="148"/>
      <c r="E54" s="118"/>
      <c r="F54" s="119"/>
      <c r="G54" s="120" t="s">
        <v>227</v>
      </c>
      <c r="H54" s="121" t="s">
        <v>231</v>
      </c>
      <c r="I54" s="101" t="s">
        <v>22</v>
      </c>
      <c r="J54" s="102" t="s">
        <v>22</v>
      </c>
      <c r="K54" s="103">
        <f>SUM(K55)</f>
        <v>2.2000000000000002</v>
      </c>
      <c r="L54" s="103">
        <v>1</v>
      </c>
      <c r="M54" s="103">
        <f t="shared" si="132"/>
        <v>2.2000000000000002</v>
      </c>
      <c r="N54" s="104" t="s">
        <v>76</v>
      </c>
      <c r="O54" s="103">
        <f>Q54/K54</f>
        <v>0.85</v>
      </c>
      <c r="P54" s="103">
        <f t="shared" si="133"/>
        <v>11.764705882352942</v>
      </c>
      <c r="Q54" s="105">
        <f>SUM(Q55)</f>
        <v>1.87</v>
      </c>
      <c r="R54" s="106" t="s">
        <v>29</v>
      </c>
      <c r="S54" s="104" t="s">
        <v>0</v>
      </c>
      <c r="T54" s="104">
        <v>1</v>
      </c>
      <c r="U54" s="104">
        <v>3</v>
      </c>
      <c r="V54" s="104" t="s">
        <v>23</v>
      </c>
      <c r="W54" s="70"/>
      <c r="X54" s="106"/>
      <c r="Y54" s="106"/>
      <c r="Z54" s="106"/>
      <c r="AA54" s="106"/>
      <c r="AB54" s="106">
        <v>5</v>
      </c>
      <c r="AC54" s="104">
        <f t="shared" si="114"/>
        <v>6</v>
      </c>
      <c r="AD54" s="104">
        <f t="shared" si="115"/>
        <v>7</v>
      </c>
      <c r="AE54" s="103" t="e">
        <f t="shared" si="134"/>
        <v>#DIV/0!</v>
      </c>
      <c r="AF54" s="101"/>
      <c r="AG54" s="106"/>
      <c r="AH54" s="107" t="str">
        <f t="shared" si="135"/>
        <v>НЕТ</v>
      </c>
      <c r="AI54" s="91"/>
      <c r="AJ54" s="91"/>
      <c r="AK54" s="91" t="str">
        <f>IFERROR(IF(AG54="Тип B",INDEX('Проверка по длине кабеля'!$B$7:$J$22,MATCH(Расчет!AF54,'Проверка по длине кабеля'!$A$7:$A$22,0),MATCH(Расчет!W54,'Проверка по длине кабеля'!$B$6:$J$6,0)),IF(AG54="Тип C",INDEX('Проверка по длине кабеля'!$M$7:$U$22,MATCH(Расчет!AF54,'Проверка по длине кабеля'!$L$7:$L$22,0),MATCH(Расчет!W54,'Проверка по длине кабеля'!$M$6:$U$6,0)),IF(AG54="Тип D",INDEX('Проверка по длине кабеля'!$X$7:$AF$22,MATCH(Расчет!AF54,'Проверка по длине кабеля'!$W$7:$W$22,0),MATCH(Расчет!W54,'Проверка по длине кабеля'!$X$6:$AF$6,0)),""))),"")</f>
        <v/>
      </c>
    </row>
    <row r="55" spans="1:37" s="98" customFormat="1" outlineLevel="1" x14ac:dyDescent="0.25">
      <c r="A55" s="91"/>
      <c r="B55" s="91"/>
      <c r="C55" s="116"/>
      <c r="D55" s="148"/>
      <c r="E55" s="118"/>
      <c r="F55" s="119"/>
      <c r="G55" s="120"/>
      <c r="H55" s="121"/>
      <c r="I55" s="93" t="s">
        <v>235</v>
      </c>
      <c r="J55" s="92" t="s">
        <v>238</v>
      </c>
      <c r="K55" s="94">
        <v>2.2000000000000002</v>
      </c>
      <c r="L55" s="94">
        <v>1</v>
      </c>
      <c r="M55" s="94">
        <f t="shared" si="132"/>
        <v>2.2000000000000002</v>
      </c>
      <c r="N55" s="95" t="s">
        <v>76</v>
      </c>
      <c r="O55" s="94">
        <v>0.85</v>
      </c>
      <c r="P55" s="94">
        <f>IF(N55="1 фаза",M55/(0.22*O55),M55/(SQRT(3)*0.38*O55))</f>
        <v>11.764705882352942</v>
      </c>
      <c r="Q55" s="96">
        <f>K55*O55</f>
        <v>1.87</v>
      </c>
      <c r="R55" s="91" t="s">
        <v>29</v>
      </c>
      <c r="S55" s="95" t="s">
        <v>0</v>
      </c>
      <c r="T55" s="95">
        <v>1</v>
      </c>
      <c r="U55" s="95">
        <v>3</v>
      </c>
      <c r="V55" s="95" t="s">
        <v>23</v>
      </c>
      <c r="W55" s="70"/>
      <c r="X55" s="91"/>
      <c r="Y55" s="91"/>
      <c r="Z55" s="91"/>
      <c r="AA55" s="91"/>
      <c r="AB55" s="91">
        <v>25</v>
      </c>
      <c r="AC55" s="95">
        <f t="shared" si="114"/>
        <v>29</v>
      </c>
      <c r="AD55" s="95">
        <f t="shared" si="115"/>
        <v>32</v>
      </c>
      <c r="AE55" s="94" t="e">
        <f t="shared" si="134"/>
        <v>#DIV/0!</v>
      </c>
      <c r="AF55" s="93"/>
      <c r="AG55" s="91"/>
      <c r="AH55" s="97" t="str">
        <f t="shared" si="135"/>
        <v>НЕТ</v>
      </c>
      <c r="AI55" s="112"/>
      <c r="AJ55" s="91"/>
      <c r="AK55" s="91" t="str">
        <f>IFERROR(IF(AG55="Тип B",INDEX('Проверка по длине кабеля'!$B$7:$J$22,MATCH(Расчет!AF55,'Проверка по длине кабеля'!$A$7:$A$22,0),MATCH(Расчет!W55,'Проверка по длине кабеля'!$B$6:$J$6,0)),IF(AG55="Тип C",INDEX('Проверка по длине кабеля'!$M$7:$U$22,MATCH(Расчет!AF55,'Проверка по длине кабеля'!$L$7:$L$22,0),MATCH(Расчет!W55,'Проверка по длине кабеля'!$M$6:$U$6,0)),IF(AG55="Тип D",INDEX('Проверка по длине кабеля'!$X$7:$AF$22,MATCH(Расчет!AF55,'Проверка по длине кабеля'!$W$7:$W$22,0),MATCH(Расчет!W55,'Проверка по длине кабеля'!$X$6:$AF$6,0)),""))),"")</f>
        <v/>
      </c>
    </row>
    <row r="56" spans="1:37" s="98" customFormat="1" x14ac:dyDescent="0.25">
      <c r="A56" s="91"/>
      <c r="B56" s="91"/>
      <c r="C56" s="116"/>
      <c r="D56" s="148"/>
      <c r="E56" s="118"/>
      <c r="F56" s="119"/>
      <c r="G56" s="120" t="s">
        <v>228</v>
      </c>
      <c r="H56" s="121" t="s">
        <v>232</v>
      </c>
      <c r="I56" s="101" t="s">
        <v>22</v>
      </c>
      <c r="J56" s="102" t="s">
        <v>22</v>
      </c>
      <c r="K56" s="103">
        <f>SUM(K57)</f>
        <v>0.5</v>
      </c>
      <c r="L56" s="103">
        <v>1</v>
      </c>
      <c r="M56" s="103">
        <f t="shared" si="132"/>
        <v>0.5</v>
      </c>
      <c r="N56" s="104" t="s">
        <v>76</v>
      </c>
      <c r="O56" s="103">
        <f>Q56/K56</f>
        <v>0.65</v>
      </c>
      <c r="P56" s="103">
        <f t="shared" ref="P56:P59" si="137">IF(N56="1 фаза",M56/(0.22*O56),M56/(SQRT(3)*0.38*O56))</f>
        <v>3.4965034965034962</v>
      </c>
      <c r="Q56" s="105">
        <f>SUM(Q57)</f>
        <v>0.32500000000000001</v>
      </c>
      <c r="R56" s="106" t="s">
        <v>29</v>
      </c>
      <c r="S56" s="104" t="s">
        <v>0</v>
      </c>
      <c r="T56" s="104">
        <v>1</v>
      </c>
      <c r="U56" s="104">
        <v>3</v>
      </c>
      <c r="V56" s="104" t="s">
        <v>23</v>
      </c>
      <c r="W56" s="70"/>
      <c r="X56" s="106"/>
      <c r="Y56" s="106"/>
      <c r="Z56" s="106"/>
      <c r="AA56" s="106"/>
      <c r="AB56" s="106">
        <v>5</v>
      </c>
      <c r="AC56" s="104">
        <f t="shared" si="114"/>
        <v>6</v>
      </c>
      <c r="AD56" s="104">
        <f t="shared" si="115"/>
        <v>7</v>
      </c>
      <c r="AE56" s="103" t="e">
        <f t="shared" si="134"/>
        <v>#DIV/0!</v>
      </c>
      <c r="AF56" s="101"/>
      <c r="AG56" s="106"/>
      <c r="AH56" s="107" t="str">
        <f t="shared" si="135"/>
        <v>НЕТ</v>
      </c>
      <c r="AI56" s="91"/>
      <c r="AJ56" s="91"/>
      <c r="AK56" s="91" t="str">
        <f>IFERROR(IF(AG56="Тип B",INDEX('Проверка по длине кабеля'!$B$7:$J$22,MATCH(Расчет!AF56,'Проверка по длине кабеля'!$A$7:$A$22,0),MATCH(Расчет!W56,'Проверка по длине кабеля'!$B$6:$J$6,0)),IF(AG56="Тип C",INDEX('Проверка по длине кабеля'!$M$7:$U$22,MATCH(Расчет!AF56,'Проверка по длине кабеля'!$L$7:$L$22,0),MATCH(Расчет!W56,'Проверка по длине кабеля'!$M$6:$U$6,0)),IF(AG56="Тип D",INDEX('Проверка по длине кабеля'!$X$7:$AF$22,MATCH(Расчет!AF56,'Проверка по длине кабеля'!$W$7:$W$22,0),MATCH(Расчет!W56,'Проверка по длине кабеля'!$X$6:$AF$6,0)),""))),"")</f>
        <v/>
      </c>
    </row>
    <row r="57" spans="1:37" s="98" customFormat="1" outlineLevel="1" x14ac:dyDescent="0.25">
      <c r="A57" s="91"/>
      <c r="B57" s="91"/>
      <c r="C57" s="116"/>
      <c r="D57" s="148"/>
      <c r="E57" s="118"/>
      <c r="F57" s="119"/>
      <c r="G57" s="120"/>
      <c r="H57" s="121"/>
      <c r="I57" s="93" t="s">
        <v>236</v>
      </c>
      <c r="J57" s="92" t="s">
        <v>239</v>
      </c>
      <c r="K57" s="94">
        <v>0.5</v>
      </c>
      <c r="L57" s="94">
        <v>1</v>
      </c>
      <c r="M57" s="94">
        <f t="shared" ref="M57:M59" si="138">K57*L57</f>
        <v>0.5</v>
      </c>
      <c r="N57" s="95" t="s">
        <v>76</v>
      </c>
      <c r="O57" s="94">
        <v>0.65</v>
      </c>
      <c r="P57" s="94">
        <f t="shared" si="137"/>
        <v>3.4965034965034962</v>
      </c>
      <c r="Q57" s="96">
        <f>K57*O57</f>
        <v>0.32500000000000001</v>
      </c>
      <c r="R57" s="91" t="s">
        <v>29</v>
      </c>
      <c r="S57" s="95" t="s">
        <v>0</v>
      </c>
      <c r="T57" s="95">
        <v>1</v>
      </c>
      <c r="U57" s="95">
        <v>3</v>
      </c>
      <c r="V57" s="95" t="s">
        <v>23</v>
      </c>
      <c r="W57" s="70"/>
      <c r="X57" s="91"/>
      <c r="Y57" s="91"/>
      <c r="Z57" s="91"/>
      <c r="AA57" s="91"/>
      <c r="AB57" s="91">
        <v>25</v>
      </c>
      <c r="AC57" s="95">
        <f t="shared" si="114"/>
        <v>29</v>
      </c>
      <c r="AD57" s="95">
        <f t="shared" si="115"/>
        <v>32</v>
      </c>
      <c r="AE57" s="94" t="e">
        <f t="shared" ref="AE57:AE59" si="139">IF(N57="3 фазы",(IF(R57="Медь",(M57*AC57)/(T57*72*W57),(M57*AC57)/(T57*46*W57))),(IF(R57="Медь",(M57*AC57)/(T57*16*W57),("-"))))</f>
        <v>#DIV/0!</v>
      </c>
      <c r="AF57" s="93"/>
      <c r="AG57" s="91"/>
      <c r="AH57" s="97" t="str">
        <f t="shared" ref="AH57:AH59" si="140">IF(AF57&gt;(P57*1.25),"ДА","НЕТ")</f>
        <v>НЕТ</v>
      </c>
      <c r="AI57" s="91"/>
      <c r="AJ57" s="91"/>
      <c r="AK57" s="91" t="str">
        <f>IFERROR(IF(AG57="Тип B",INDEX('Проверка по длине кабеля'!$B$7:$J$22,MATCH(Расчет!AF57,'Проверка по длине кабеля'!$A$7:$A$22,0),MATCH(Расчет!W57,'Проверка по длине кабеля'!$B$6:$J$6,0)),IF(AG57="Тип C",INDEX('Проверка по длине кабеля'!$M$7:$U$22,MATCH(Расчет!AF57,'Проверка по длине кабеля'!$L$7:$L$22,0),MATCH(Расчет!W57,'Проверка по длине кабеля'!$M$6:$U$6,0)),IF(AG57="Тип D",INDEX('Проверка по длине кабеля'!$X$7:$AF$22,MATCH(Расчет!AF57,'Проверка по длине кабеля'!$W$7:$W$22,0),MATCH(Расчет!W57,'Проверка по длине кабеля'!$X$6:$AF$6,0)),""))),"")</f>
        <v/>
      </c>
    </row>
    <row r="58" spans="1:37" s="98" customFormat="1" x14ac:dyDescent="0.25">
      <c r="A58" s="91"/>
      <c r="B58" s="91"/>
      <c r="C58" s="116"/>
      <c r="D58" s="148"/>
      <c r="E58" s="118"/>
      <c r="F58" s="119"/>
      <c r="G58" s="101" t="s">
        <v>229</v>
      </c>
      <c r="H58" s="102" t="s">
        <v>233</v>
      </c>
      <c r="I58" s="101" t="s">
        <v>22</v>
      </c>
      <c r="J58" s="102" t="s">
        <v>22</v>
      </c>
      <c r="K58" s="103">
        <v>0.5</v>
      </c>
      <c r="L58" s="103">
        <v>1</v>
      </c>
      <c r="M58" s="103">
        <f t="shared" si="138"/>
        <v>0.5</v>
      </c>
      <c r="N58" s="104" t="s">
        <v>76</v>
      </c>
      <c r="O58" s="103">
        <v>0.65</v>
      </c>
      <c r="P58" s="103">
        <f t="shared" si="137"/>
        <v>3.4965034965034962</v>
      </c>
      <c r="Q58" s="105">
        <f>K58*O58</f>
        <v>0.32500000000000001</v>
      </c>
      <c r="R58" s="106" t="s">
        <v>29</v>
      </c>
      <c r="S58" s="104" t="s">
        <v>0</v>
      </c>
      <c r="T58" s="104">
        <v>1</v>
      </c>
      <c r="U58" s="104">
        <v>3</v>
      </c>
      <c r="V58" s="104" t="s">
        <v>23</v>
      </c>
      <c r="W58" s="70"/>
      <c r="X58" s="106"/>
      <c r="Y58" s="106"/>
      <c r="Z58" s="106"/>
      <c r="AA58" s="106"/>
      <c r="AB58" s="106">
        <v>30</v>
      </c>
      <c r="AC58" s="104">
        <f t="shared" si="114"/>
        <v>35</v>
      </c>
      <c r="AD58" s="104">
        <f t="shared" si="115"/>
        <v>38</v>
      </c>
      <c r="AE58" s="103" t="e">
        <f t="shared" si="139"/>
        <v>#DIV/0!</v>
      </c>
      <c r="AF58" s="101"/>
      <c r="AG58" s="106"/>
      <c r="AH58" s="107" t="str">
        <f t="shared" si="140"/>
        <v>НЕТ</v>
      </c>
      <c r="AI58" s="91"/>
      <c r="AJ58" s="91"/>
      <c r="AK58" s="91" t="str">
        <f>IFERROR(IF(AG58="Тип B",INDEX('Проверка по длине кабеля'!$B$7:$J$22,MATCH(Расчет!AF58,'Проверка по длине кабеля'!$A$7:$A$22,0),MATCH(Расчет!W58,'Проверка по длине кабеля'!$B$6:$J$6,0)),IF(AG58="Тип C",INDEX('Проверка по длине кабеля'!$M$7:$U$22,MATCH(Расчет!AF58,'Проверка по длине кабеля'!$L$7:$L$22,0),MATCH(Расчет!W58,'Проверка по длине кабеля'!$M$6:$U$6,0)),IF(AG58="Тип D",INDEX('Проверка по длине кабеля'!$X$7:$AF$22,MATCH(Расчет!AF58,'Проверка по длине кабеля'!$W$7:$W$22,0),MATCH(Расчет!W58,'Проверка по длине кабеля'!$X$6:$AF$6,0)),""))),"")</f>
        <v/>
      </c>
    </row>
    <row r="59" spans="1:37" s="98" customFormat="1" x14ac:dyDescent="0.25">
      <c r="A59" s="91"/>
      <c r="B59" s="91"/>
      <c r="C59" s="116"/>
      <c r="D59" s="148"/>
      <c r="E59" s="122" t="s">
        <v>240</v>
      </c>
      <c r="F59" s="129" t="s">
        <v>241</v>
      </c>
      <c r="G59" s="67" t="s">
        <v>22</v>
      </c>
      <c r="H59" s="83" t="s">
        <v>22</v>
      </c>
      <c r="I59" s="67" t="s">
        <v>22</v>
      </c>
      <c r="J59" s="83" t="s">
        <v>22</v>
      </c>
      <c r="K59" s="62">
        <f>SUM(K60+K62)</f>
        <v>2.7</v>
      </c>
      <c r="L59" s="62">
        <v>1</v>
      </c>
      <c r="M59" s="62">
        <f t="shared" si="138"/>
        <v>2.7</v>
      </c>
      <c r="N59" s="63" t="s">
        <v>48</v>
      </c>
      <c r="O59" s="62">
        <f>Q59/K59</f>
        <v>0.812962962962963</v>
      </c>
      <c r="P59" s="62">
        <f t="shared" si="137"/>
        <v>5.0460178184778472</v>
      </c>
      <c r="Q59" s="65">
        <f>SUM(Q60+Q62)</f>
        <v>2.1950000000000003</v>
      </c>
      <c r="R59" s="84" t="s">
        <v>29</v>
      </c>
      <c r="S59" s="63" t="s">
        <v>0</v>
      </c>
      <c r="T59" s="63">
        <v>1</v>
      </c>
      <c r="U59" s="63">
        <v>5</v>
      </c>
      <c r="V59" s="63" t="s">
        <v>23</v>
      </c>
      <c r="W59" s="70"/>
      <c r="X59" s="84"/>
      <c r="Y59" s="84"/>
      <c r="Z59" s="84"/>
      <c r="AA59" s="84"/>
      <c r="AB59" s="84">
        <v>80</v>
      </c>
      <c r="AC59" s="63">
        <f t="shared" si="114"/>
        <v>92</v>
      </c>
      <c r="AD59" s="63">
        <f t="shared" si="115"/>
        <v>100</v>
      </c>
      <c r="AE59" s="62" t="e">
        <f t="shared" si="139"/>
        <v>#DIV/0!</v>
      </c>
      <c r="AF59" s="67"/>
      <c r="AG59" s="84"/>
      <c r="AH59" s="68" t="str">
        <f t="shared" si="140"/>
        <v>НЕТ</v>
      </c>
      <c r="AI59" s="91"/>
      <c r="AJ59" s="91"/>
      <c r="AK59" s="91" t="str">
        <f>IFERROR(IF(AG59="Тип B",INDEX('Проверка по длине кабеля'!$B$7:$J$22,MATCH(Расчет!AF59,'Проверка по длине кабеля'!$A$7:$A$22,0),MATCH(Расчет!W59,'Проверка по длине кабеля'!$B$6:$J$6,0)),IF(AG59="Тип C",INDEX('Проверка по длине кабеля'!$M$7:$U$22,MATCH(Расчет!AF59,'Проверка по длине кабеля'!$L$7:$L$22,0),MATCH(Расчет!W59,'Проверка по длине кабеля'!$M$6:$U$6,0)),IF(AG59="Тип D",INDEX('Проверка по длине кабеля'!$X$7:$AF$22,MATCH(Расчет!AF59,'Проверка по длине кабеля'!$W$7:$W$22,0),MATCH(Расчет!W59,'Проверка по длине кабеля'!$X$6:$AF$6,0)),""))),"")</f>
        <v/>
      </c>
    </row>
    <row r="60" spans="1:37" s="98" customFormat="1" x14ac:dyDescent="0.25">
      <c r="A60" s="91"/>
      <c r="B60" s="91"/>
      <c r="C60" s="116"/>
      <c r="D60" s="148"/>
      <c r="E60" s="123"/>
      <c r="F60" s="130"/>
      <c r="G60" s="120" t="s">
        <v>242</v>
      </c>
      <c r="H60" s="121" t="s">
        <v>244</v>
      </c>
      <c r="I60" s="101" t="s">
        <v>22</v>
      </c>
      <c r="J60" s="102" t="s">
        <v>22</v>
      </c>
      <c r="K60" s="103">
        <f>SUM(K61)</f>
        <v>2.2000000000000002</v>
      </c>
      <c r="L60" s="103">
        <v>1</v>
      </c>
      <c r="M60" s="103">
        <f t="shared" ref="M60:M62" si="141">K60*L60</f>
        <v>2.2000000000000002</v>
      </c>
      <c r="N60" s="104" t="s">
        <v>76</v>
      </c>
      <c r="O60" s="103">
        <f>Q60/K60</f>
        <v>0.85</v>
      </c>
      <c r="P60" s="103">
        <f t="shared" ref="P60:P62" si="142">IF(N60="1 фаза",M60/(0.22*O60),M60/(SQRT(3)*0.38*O60))</f>
        <v>11.764705882352942</v>
      </c>
      <c r="Q60" s="105">
        <f>SUM(Q61)</f>
        <v>1.87</v>
      </c>
      <c r="R60" s="106" t="s">
        <v>29</v>
      </c>
      <c r="S60" s="104" t="s">
        <v>0</v>
      </c>
      <c r="T60" s="104">
        <v>1</v>
      </c>
      <c r="U60" s="104">
        <v>3</v>
      </c>
      <c r="V60" s="104" t="s">
        <v>23</v>
      </c>
      <c r="W60" s="70"/>
      <c r="X60" s="106"/>
      <c r="Y60" s="106"/>
      <c r="Z60" s="106"/>
      <c r="AA60" s="106"/>
      <c r="AB60" s="106">
        <v>5</v>
      </c>
      <c r="AC60" s="104">
        <f t="shared" si="114"/>
        <v>6</v>
      </c>
      <c r="AD60" s="104">
        <f t="shared" si="115"/>
        <v>7</v>
      </c>
      <c r="AE60" s="103" t="e">
        <f t="shared" ref="AE60:AE62" si="143">IF(N60="3 фазы",(IF(R60="Медь",(M60*AC60)/(T60*72*W60),(M60*AC60)/(T60*46*W60))),(IF(R60="Медь",(M60*AC60)/(T60*16*W60),("-"))))</f>
        <v>#DIV/0!</v>
      </c>
      <c r="AF60" s="101"/>
      <c r="AG60" s="106"/>
      <c r="AH60" s="107" t="str">
        <f t="shared" ref="AH60:AH62" si="144">IF(AF60&gt;(P60*1.25),"ДА","НЕТ")</f>
        <v>НЕТ</v>
      </c>
      <c r="AI60" s="91"/>
      <c r="AJ60" s="91"/>
      <c r="AK60" s="91" t="str">
        <f>IFERROR(IF(AG60="Тип B",INDEX('Проверка по длине кабеля'!$B$7:$J$22,MATCH(Расчет!AF60,'Проверка по длине кабеля'!$A$7:$A$22,0),MATCH(Расчет!W60,'Проверка по длине кабеля'!$B$6:$J$6,0)),IF(AG60="Тип C",INDEX('Проверка по длине кабеля'!$M$7:$U$22,MATCH(Расчет!AF60,'Проверка по длине кабеля'!$L$7:$L$22,0),MATCH(Расчет!W60,'Проверка по длине кабеля'!$M$6:$U$6,0)),IF(AG60="Тип D",INDEX('Проверка по длине кабеля'!$X$7:$AF$22,MATCH(Расчет!AF60,'Проверка по длине кабеля'!$W$7:$W$22,0),MATCH(Расчет!W60,'Проверка по длине кабеля'!$X$6:$AF$6,0)),""))),"")</f>
        <v/>
      </c>
    </row>
    <row r="61" spans="1:37" s="98" customFormat="1" outlineLevel="1" x14ac:dyDescent="0.25">
      <c r="A61" s="91"/>
      <c r="B61" s="91"/>
      <c r="C61" s="116"/>
      <c r="D61" s="148"/>
      <c r="E61" s="123"/>
      <c r="F61" s="130"/>
      <c r="G61" s="120"/>
      <c r="H61" s="121"/>
      <c r="I61" s="93" t="s">
        <v>246</v>
      </c>
      <c r="J61" s="92" t="s">
        <v>247</v>
      </c>
      <c r="K61" s="94">
        <v>2.2000000000000002</v>
      </c>
      <c r="L61" s="94">
        <v>1</v>
      </c>
      <c r="M61" s="94">
        <f t="shared" si="141"/>
        <v>2.2000000000000002</v>
      </c>
      <c r="N61" s="95" t="s">
        <v>76</v>
      </c>
      <c r="O61" s="94">
        <v>0.85</v>
      </c>
      <c r="P61" s="94">
        <f t="shared" si="142"/>
        <v>11.764705882352942</v>
      </c>
      <c r="Q61" s="96">
        <f>K61*O61</f>
        <v>1.87</v>
      </c>
      <c r="R61" s="91" t="s">
        <v>29</v>
      </c>
      <c r="S61" s="95" t="s">
        <v>0</v>
      </c>
      <c r="T61" s="95">
        <v>1</v>
      </c>
      <c r="U61" s="95">
        <v>3</v>
      </c>
      <c r="V61" s="95" t="s">
        <v>23</v>
      </c>
      <c r="W61" s="70"/>
      <c r="X61" s="91"/>
      <c r="Y61" s="91"/>
      <c r="Z61" s="91"/>
      <c r="AA61" s="91"/>
      <c r="AB61" s="91">
        <v>25</v>
      </c>
      <c r="AC61" s="95">
        <f t="shared" si="114"/>
        <v>29</v>
      </c>
      <c r="AD61" s="95">
        <f t="shared" si="115"/>
        <v>32</v>
      </c>
      <c r="AE61" s="94" t="e">
        <f t="shared" si="143"/>
        <v>#DIV/0!</v>
      </c>
      <c r="AF61" s="93"/>
      <c r="AG61" s="91"/>
      <c r="AH61" s="97" t="str">
        <f t="shared" si="144"/>
        <v>НЕТ</v>
      </c>
      <c r="AI61" s="91"/>
      <c r="AJ61" s="91"/>
      <c r="AK61" s="91" t="str">
        <f>IFERROR(IF(AG61="Тип B",INDEX('Проверка по длине кабеля'!$B$7:$J$22,MATCH(Расчет!AF61,'Проверка по длине кабеля'!$A$7:$A$22,0),MATCH(Расчет!W61,'Проверка по длине кабеля'!$B$6:$J$6,0)),IF(AG61="Тип C",INDEX('Проверка по длине кабеля'!$M$7:$U$22,MATCH(Расчет!AF61,'Проверка по длине кабеля'!$L$7:$L$22,0),MATCH(Расчет!W61,'Проверка по длине кабеля'!$M$6:$U$6,0)),IF(AG61="Тип D",INDEX('Проверка по длине кабеля'!$X$7:$AF$22,MATCH(Расчет!AF61,'Проверка по длине кабеля'!$W$7:$W$22,0),MATCH(Расчет!W61,'Проверка по длине кабеля'!$X$6:$AF$6,0)),""))),"")</f>
        <v/>
      </c>
    </row>
    <row r="62" spans="1:37" s="98" customFormat="1" x14ac:dyDescent="0.25">
      <c r="A62" s="91"/>
      <c r="B62" s="91"/>
      <c r="C62" s="116"/>
      <c r="D62" s="148"/>
      <c r="E62" s="124"/>
      <c r="F62" s="131"/>
      <c r="G62" s="101" t="s">
        <v>243</v>
      </c>
      <c r="H62" s="102" t="s">
        <v>245</v>
      </c>
      <c r="I62" s="101" t="s">
        <v>22</v>
      </c>
      <c r="J62" s="102" t="s">
        <v>22</v>
      </c>
      <c r="K62" s="103">
        <v>0.5</v>
      </c>
      <c r="L62" s="103">
        <v>1</v>
      </c>
      <c r="M62" s="103">
        <f t="shared" si="141"/>
        <v>0.5</v>
      </c>
      <c r="N62" s="104" t="s">
        <v>76</v>
      </c>
      <c r="O62" s="103">
        <v>0.65</v>
      </c>
      <c r="P62" s="103">
        <f t="shared" si="142"/>
        <v>3.4965034965034962</v>
      </c>
      <c r="Q62" s="105">
        <f>K62*O62</f>
        <v>0.32500000000000001</v>
      </c>
      <c r="R62" s="106" t="s">
        <v>29</v>
      </c>
      <c r="S62" s="104" t="s">
        <v>0</v>
      </c>
      <c r="T62" s="104">
        <v>1</v>
      </c>
      <c r="U62" s="104">
        <v>3</v>
      </c>
      <c r="V62" s="104" t="s">
        <v>23</v>
      </c>
      <c r="W62" s="70"/>
      <c r="X62" s="106"/>
      <c r="Y62" s="106"/>
      <c r="Z62" s="106"/>
      <c r="AA62" s="106"/>
      <c r="AB62" s="106">
        <v>20</v>
      </c>
      <c r="AC62" s="104">
        <f t="shared" si="114"/>
        <v>23</v>
      </c>
      <c r="AD62" s="104">
        <f t="shared" si="115"/>
        <v>25</v>
      </c>
      <c r="AE62" s="103" t="e">
        <f t="shared" si="143"/>
        <v>#DIV/0!</v>
      </c>
      <c r="AF62" s="101"/>
      <c r="AG62" s="106"/>
      <c r="AH62" s="107" t="str">
        <f t="shared" si="144"/>
        <v>НЕТ</v>
      </c>
      <c r="AI62" s="91"/>
      <c r="AJ62" s="91"/>
      <c r="AK62" s="91" t="str">
        <f>IFERROR(IF(AG62="Тип B",INDEX('Проверка по длине кабеля'!$B$7:$J$22,MATCH(Расчет!AF62,'Проверка по длине кабеля'!$A$7:$A$22,0),MATCH(Расчет!W62,'Проверка по длине кабеля'!$B$6:$J$6,0)),IF(AG62="Тип C",INDEX('Проверка по длине кабеля'!$M$7:$U$22,MATCH(Расчет!AF62,'Проверка по длине кабеля'!$L$7:$L$22,0),MATCH(Расчет!W62,'Проверка по длине кабеля'!$M$6:$U$6,0)),IF(AG62="Тип D",INDEX('Проверка по длине кабеля'!$X$7:$AF$22,MATCH(Расчет!AF62,'Проверка по длине кабеля'!$W$7:$W$22,0),MATCH(Расчет!W62,'Проверка по длине кабеля'!$X$6:$AF$6,0)),""))),"")</f>
        <v/>
      </c>
    </row>
    <row r="63" spans="1:37" s="98" customFormat="1" x14ac:dyDescent="0.25">
      <c r="A63" s="91"/>
      <c r="B63" s="91"/>
      <c r="C63" s="116"/>
      <c r="D63" s="148"/>
      <c r="E63" s="93"/>
      <c r="F63" s="92"/>
      <c r="G63" s="93"/>
      <c r="H63" s="92"/>
      <c r="I63" s="93"/>
      <c r="J63" s="92"/>
      <c r="K63" s="94"/>
      <c r="L63" s="94"/>
      <c r="M63" s="94"/>
      <c r="N63" s="95"/>
      <c r="O63" s="94"/>
      <c r="P63" s="94"/>
      <c r="Q63" s="96"/>
      <c r="R63" s="91"/>
      <c r="S63" s="95"/>
      <c r="T63" s="95"/>
      <c r="U63" s="95"/>
      <c r="V63" s="95"/>
      <c r="W63" s="95"/>
      <c r="X63" s="91"/>
      <c r="Y63" s="91"/>
      <c r="Z63" s="91"/>
      <c r="AA63" s="91"/>
      <c r="AB63" s="91"/>
      <c r="AC63" s="95"/>
      <c r="AD63" s="95"/>
      <c r="AE63" s="94"/>
      <c r="AF63" s="93"/>
      <c r="AG63" s="91"/>
      <c r="AH63" s="97"/>
      <c r="AI63" s="91"/>
      <c r="AJ63" s="91"/>
      <c r="AK63" s="91" t="str">
        <f>IFERROR(IF(AG63="Тип B",INDEX('Проверка по длине кабеля'!$B$7:$J$22,MATCH(Расчет!AF63,'Проверка по длине кабеля'!$A$7:$A$22,0),MATCH(Расчет!W63,'Проверка по длине кабеля'!$B$6:$J$6,0)),IF(AG63="Тип C",INDEX('Проверка по длине кабеля'!$M$7:$U$22,MATCH(Расчет!AF63,'Проверка по длине кабеля'!$L$7:$L$22,0),MATCH(Расчет!W63,'Проверка по длине кабеля'!$M$6:$U$6,0)),IF(AG63="Тип D",INDEX('Проверка по длине кабеля'!$X$7:$AF$22,MATCH(Расчет!AF63,'Проверка по длине кабеля'!$W$7:$W$22,0),MATCH(Расчет!W63,'Проверка по длине кабеля'!$X$6:$AF$6,0)),""))),"")</f>
        <v/>
      </c>
    </row>
    <row r="64" spans="1:37" s="98" customFormat="1" x14ac:dyDescent="0.25">
      <c r="A64" s="91"/>
      <c r="B64" s="91"/>
      <c r="C64" s="116"/>
      <c r="D64" s="148"/>
      <c r="E64" s="93"/>
      <c r="F64" s="92"/>
      <c r="G64" s="93"/>
      <c r="H64" s="92"/>
      <c r="I64" s="93"/>
      <c r="J64" s="92"/>
      <c r="K64" s="94"/>
      <c r="L64" s="94"/>
      <c r="M64" s="94"/>
      <c r="N64" s="95"/>
      <c r="O64" s="94"/>
      <c r="P64" s="94"/>
      <c r="Q64" s="96"/>
      <c r="R64" s="91"/>
      <c r="S64" s="95"/>
      <c r="T64" s="95"/>
      <c r="U64" s="95"/>
      <c r="V64" s="95"/>
      <c r="W64" s="95"/>
      <c r="X64" s="91"/>
      <c r="Y64" s="91"/>
      <c r="Z64" s="91"/>
      <c r="AA64" s="91"/>
      <c r="AB64" s="91"/>
      <c r="AC64" s="95"/>
      <c r="AD64" s="95"/>
      <c r="AE64" s="94"/>
      <c r="AF64" s="93"/>
      <c r="AG64" s="91"/>
      <c r="AH64" s="97"/>
      <c r="AI64" s="91"/>
      <c r="AJ64" s="91"/>
      <c r="AK64" s="91" t="str">
        <f>IFERROR(IF(AG64="Тип B",INDEX('Проверка по длине кабеля'!$B$7:$J$22,MATCH(Расчет!AF64,'Проверка по длине кабеля'!$A$7:$A$22,0),MATCH(Расчет!W64,'Проверка по длине кабеля'!$B$6:$J$6,0)),IF(AG64="Тип C",INDEX('Проверка по длине кабеля'!$M$7:$U$22,MATCH(Расчет!AF64,'Проверка по длине кабеля'!$L$7:$L$22,0),MATCH(Расчет!W64,'Проверка по длине кабеля'!$M$6:$U$6,0)),IF(AG64="Тип D",INDEX('Проверка по длине кабеля'!$X$7:$AF$22,MATCH(Расчет!AF64,'Проверка по длине кабеля'!$W$7:$W$22,0),MATCH(Расчет!W64,'Проверка по длине кабеля'!$X$6:$AF$6,0)),""))),"")</f>
        <v/>
      </c>
    </row>
    <row r="65" spans="1:37" s="98" customFormat="1" x14ac:dyDescent="0.25">
      <c r="A65" s="91"/>
      <c r="B65" s="91"/>
      <c r="C65" s="116"/>
      <c r="D65" s="148"/>
      <c r="E65" s="93"/>
      <c r="F65" s="92"/>
      <c r="G65" s="93"/>
      <c r="H65" s="92"/>
      <c r="I65" s="93"/>
      <c r="J65" s="92"/>
      <c r="K65" s="94"/>
      <c r="L65" s="94"/>
      <c r="M65" s="94"/>
      <c r="N65" s="95"/>
      <c r="O65" s="94"/>
      <c r="P65" s="94"/>
      <c r="Q65" s="96"/>
      <c r="R65" s="91"/>
      <c r="S65" s="95"/>
      <c r="T65" s="95"/>
      <c r="U65" s="95"/>
      <c r="V65" s="95"/>
      <c r="W65" s="95"/>
      <c r="X65" s="91"/>
      <c r="Y65" s="91"/>
      <c r="Z65" s="91"/>
      <c r="AA65" s="91"/>
      <c r="AB65" s="91"/>
      <c r="AC65" s="95"/>
      <c r="AD65" s="95"/>
      <c r="AE65" s="94"/>
      <c r="AF65" s="93"/>
      <c r="AG65" s="91"/>
      <c r="AH65" s="97"/>
      <c r="AI65" s="91"/>
      <c r="AJ65" s="91"/>
      <c r="AK65" s="91" t="str">
        <f>IFERROR(IF(AG65="Тип B",INDEX('Проверка по длине кабеля'!$B$7:$J$22,MATCH(Расчет!AF65,'Проверка по длине кабеля'!$A$7:$A$22,0),MATCH(Расчет!W65,'Проверка по длине кабеля'!$B$6:$J$6,0)),IF(AG65="Тип C",INDEX('Проверка по длине кабеля'!$M$7:$U$22,MATCH(Расчет!AF65,'Проверка по длине кабеля'!$L$7:$L$22,0),MATCH(Расчет!W65,'Проверка по длине кабеля'!$M$6:$U$6,0)),IF(AG65="Тип D",INDEX('Проверка по длине кабеля'!$X$7:$AF$22,MATCH(Расчет!AF65,'Проверка по длине кабеля'!$W$7:$W$22,0),MATCH(Расчет!W65,'Проверка по длине кабеля'!$X$6:$AF$6,0)),""))),"")</f>
        <v/>
      </c>
    </row>
    <row r="66" spans="1:37" s="98" customFormat="1" x14ac:dyDescent="0.25">
      <c r="A66" s="91"/>
      <c r="B66" s="91"/>
      <c r="C66" s="116"/>
      <c r="D66" s="148"/>
      <c r="E66" s="93"/>
      <c r="F66" s="92"/>
      <c r="G66" s="93"/>
      <c r="H66" s="92"/>
      <c r="I66" s="93"/>
      <c r="J66" s="92"/>
      <c r="K66" s="94"/>
      <c r="L66" s="94"/>
      <c r="M66" s="94"/>
      <c r="N66" s="95"/>
      <c r="O66" s="94"/>
      <c r="P66" s="94"/>
      <c r="Q66" s="96"/>
      <c r="R66" s="91"/>
      <c r="S66" s="95"/>
      <c r="T66" s="95"/>
      <c r="U66" s="95"/>
      <c r="V66" s="95"/>
      <c r="W66" s="95"/>
      <c r="X66" s="91"/>
      <c r="Y66" s="91"/>
      <c r="Z66" s="91"/>
      <c r="AA66" s="91"/>
      <c r="AB66" s="91"/>
      <c r="AC66" s="95"/>
      <c r="AD66" s="95"/>
      <c r="AE66" s="94"/>
      <c r="AF66" s="93"/>
      <c r="AG66" s="91"/>
      <c r="AH66" s="97"/>
      <c r="AI66" s="91"/>
      <c r="AJ66" s="91"/>
      <c r="AK66" s="91" t="str">
        <f>IFERROR(IF(AG66="Тип B",INDEX('Проверка по длине кабеля'!$B$7:$J$22,MATCH(Расчет!AF66,'Проверка по длине кабеля'!$A$7:$A$22,0),MATCH(Расчет!W66,'Проверка по длине кабеля'!$B$6:$J$6,0)),IF(AG66="Тип C",INDEX('Проверка по длине кабеля'!$M$7:$U$22,MATCH(Расчет!AF66,'Проверка по длине кабеля'!$L$7:$L$22,0),MATCH(Расчет!W66,'Проверка по длине кабеля'!$M$6:$U$6,0)),IF(AG66="Тип D",INDEX('Проверка по длине кабеля'!$X$7:$AF$22,MATCH(Расчет!AF66,'Проверка по длине кабеля'!$W$7:$W$22,0),MATCH(Расчет!W66,'Проверка по длине кабеля'!$X$6:$AF$6,0)),""))),"")</f>
        <v/>
      </c>
    </row>
    <row r="67" spans="1:37" s="98" customFormat="1" x14ac:dyDescent="0.25">
      <c r="A67" s="91"/>
      <c r="B67" s="91"/>
      <c r="C67" s="116"/>
      <c r="D67" s="148"/>
      <c r="E67" s="93"/>
      <c r="F67" s="92"/>
      <c r="G67" s="93"/>
      <c r="H67" s="92"/>
      <c r="I67" s="93"/>
      <c r="J67" s="92"/>
      <c r="K67" s="94"/>
      <c r="L67" s="94"/>
      <c r="M67" s="94"/>
      <c r="N67" s="95"/>
      <c r="O67" s="94"/>
      <c r="P67" s="94"/>
      <c r="Q67" s="96"/>
      <c r="R67" s="91"/>
      <c r="S67" s="95"/>
      <c r="T67" s="95"/>
      <c r="U67" s="95"/>
      <c r="V67" s="95"/>
      <c r="W67" s="95"/>
      <c r="X67" s="91"/>
      <c r="Y67" s="91"/>
      <c r="Z67" s="91"/>
      <c r="AA67" s="91"/>
      <c r="AB67" s="91"/>
      <c r="AC67" s="95"/>
      <c r="AD67" s="95"/>
      <c r="AE67" s="94"/>
      <c r="AF67" s="93"/>
      <c r="AG67" s="91"/>
      <c r="AH67" s="97"/>
      <c r="AI67" s="91"/>
      <c r="AJ67" s="91"/>
      <c r="AK67" s="91" t="str">
        <f>IFERROR(IF(AG67="Тип B",INDEX('Проверка по длине кабеля'!$B$7:$J$22,MATCH(Расчет!AF67,'Проверка по длине кабеля'!$A$7:$A$22,0),MATCH(Расчет!W67,'Проверка по длине кабеля'!$B$6:$J$6,0)),IF(AG67="Тип C",INDEX('Проверка по длине кабеля'!$M$7:$U$22,MATCH(Расчет!AF67,'Проверка по длине кабеля'!$L$7:$L$22,0),MATCH(Расчет!W67,'Проверка по длине кабеля'!$M$6:$U$6,0)),IF(AG67="Тип D",INDEX('Проверка по длине кабеля'!$X$7:$AF$22,MATCH(Расчет!AF67,'Проверка по длине кабеля'!$W$7:$W$22,0),MATCH(Расчет!W67,'Проверка по длине кабеля'!$X$6:$AF$6,0)),""))),"")</f>
        <v/>
      </c>
    </row>
    <row r="68" spans="1:37" s="98" customFormat="1" x14ac:dyDescent="0.25">
      <c r="A68" s="91"/>
      <c r="B68" s="91"/>
      <c r="C68" s="116"/>
      <c r="D68" s="148"/>
      <c r="E68" s="93"/>
      <c r="F68" s="92"/>
      <c r="G68" s="93"/>
      <c r="H68" s="92"/>
      <c r="I68" s="93"/>
      <c r="J68" s="92"/>
      <c r="K68" s="94"/>
      <c r="L68" s="94"/>
      <c r="M68" s="94"/>
      <c r="N68" s="95"/>
      <c r="O68" s="94"/>
      <c r="P68" s="94"/>
      <c r="Q68" s="96"/>
      <c r="R68" s="91"/>
      <c r="S68" s="95"/>
      <c r="T68" s="95"/>
      <c r="U68" s="95"/>
      <c r="V68" s="95"/>
      <c r="W68" s="95"/>
      <c r="X68" s="91"/>
      <c r="Y68" s="91"/>
      <c r="Z68" s="91"/>
      <c r="AA68" s="91"/>
      <c r="AB68" s="91"/>
      <c r="AC68" s="95"/>
      <c r="AD68" s="95"/>
      <c r="AE68" s="94"/>
      <c r="AF68" s="93"/>
      <c r="AG68" s="91"/>
      <c r="AH68" s="97"/>
      <c r="AI68" s="91"/>
      <c r="AJ68" s="91"/>
      <c r="AK68" s="91" t="str">
        <f>IFERROR(IF(AG68="Тип B",INDEX('Проверка по длине кабеля'!$B$7:$J$22,MATCH(Расчет!AF68,'Проверка по длине кабеля'!$A$7:$A$22,0),MATCH(Расчет!W68,'Проверка по длине кабеля'!$B$6:$J$6,0)),IF(AG68="Тип C",INDEX('Проверка по длине кабеля'!$M$7:$U$22,MATCH(Расчет!AF68,'Проверка по длине кабеля'!$L$7:$L$22,0),MATCH(Расчет!W68,'Проверка по длине кабеля'!$M$6:$U$6,0)),IF(AG68="Тип D",INDEX('Проверка по длине кабеля'!$X$7:$AF$22,MATCH(Расчет!AF68,'Проверка по длине кабеля'!$W$7:$W$22,0),MATCH(Расчет!W68,'Проверка по длине кабеля'!$X$6:$AF$6,0)),""))),"")</f>
        <v/>
      </c>
    </row>
    <row r="69" spans="1:37" s="98" customFormat="1" x14ac:dyDescent="0.25">
      <c r="A69" s="91"/>
      <c r="B69" s="91"/>
      <c r="C69" s="116"/>
      <c r="D69" s="148"/>
      <c r="E69" s="93"/>
      <c r="F69" s="92"/>
      <c r="G69" s="93"/>
      <c r="H69" s="92"/>
      <c r="I69" s="93"/>
      <c r="J69" s="92"/>
      <c r="K69" s="94"/>
      <c r="L69" s="94"/>
      <c r="M69" s="94"/>
      <c r="N69" s="95"/>
      <c r="O69" s="94"/>
      <c r="P69" s="94"/>
      <c r="Q69" s="96"/>
      <c r="R69" s="91"/>
      <c r="S69" s="95"/>
      <c r="T69" s="95"/>
      <c r="U69" s="95"/>
      <c r="V69" s="95"/>
      <c r="W69" s="95"/>
      <c r="X69" s="91"/>
      <c r="Y69" s="91"/>
      <c r="Z69" s="91"/>
      <c r="AA69" s="91"/>
      <c r="AB69" s="91"/>
      <c r="AC69" s="95"/>
      <c r="AD69" s="95"/>
      <c r="AE69" s="94"/>
      <c r="AF69" s="93"/>
      <c r="AG69" s="91"/>
      <c r="AH69" s="97"/>
      <c r="AI69" s="91"/>
      <c r="AJ69" s="91"/>
      <c r="AK69" s="91" t="str">
        <f>IFERROR(IF(AG69="Тип B",INDEX('Проверка по длине кабеля'!$B$7:$J$22,MATCH(Расчет!AF69,'Проверка по длине кабеля'!$A$7:$A$22,0),MATCH(Расчет!W69,'Проверка по длине кабеля'!$B$6:$J$6,0)),IF(AG69="Тип C",INDEX('Проверка по длине кабеля'!$M$7:$U$22,MATCH(Расчет!AF69,'Проверка по длине кабеля'!$L$7:$L$22,0),MATCH(Расчет!W69,'Проверка по длине кабеля'!$M$6:$U$6,0)),IF(AG69="Тип D",INDEX('Проверка по длине кабеля'!$X$7:$AF$22,MATCH(Расчет!AF69,'Проверка по длине кабеля'!$W$7:$W$22,0),MATCH(Расчет!W69,'Проверка по длине кабеля'!$X$6:$AF$6,0)),""))),"")</f>
        <v/>
      </c>
    </row>
    <row r="70" spans="1:37" s="98" customFormat="1" x14ac:dyDescent="0.25">
      <c r="A70" s="91"/>
      <c r="B70" s="91"/>
      <c r="C70" s="116"/>
      <c r="D70" s="148"/>
      <c r="E70" s="93"/>
      <c r="F70" s="92"/>
      <c r="G70" s="93"/>
      <c r="H70" s="92"/>
      <c r="I70" s="93"/>
      <c r="J70" s="92"/>
      <c r="K70" s="94"/>
      <c r="L70" s="94"/>
      <c r="M70" s="94"/>
      <c r="N70" s="95"/>
      <c r="O70" s="94"/>
      <c r="P70" s="94"/>
      <c r="Q70" s="96"/>
      <c r="R70" s="91"/>
      <c r="S70" s="95"/>
      <c r="T70" s="95"/>
      <c r="U70" s="95"/>
      <c r="V70" s="95"/>
      <c r="W70" s="95"/>
      <c r="X70" s="91"/>
      <c r="Y70" s="91"/>
      <c r="Z70" s="91"/>
      <c r="AA70" s="91"/>
      <c r="AB70" s="91"/>
      <c r="AC70" s="95"/>
      <c r="AD70" s="95"/>
      <c r="AE70" s="94"/>
      <c r="AF70" s="93"/>
      <c r="AG70" s="91"/>
      <c r="AH70" s="97"/>
      <c r="AI70" s="91"/>
      <c r="AJ70" s="91"/>
      <c r="AK70" s="91" t="str">
        <f>IFERROR(IF(AG70="Тип B",INDEX('Проверка по длине кабеля'!$B$7:$J$22,MATCH(Расчет!AF70,'Проверка по длине кабеля'!$A$7:$A$22,0),MATCH(Расчет!W70,'Проверка по длине кабеля'!$B$6:$J$6,0)),IF(AG70="Тип C",INDEX('Проверка по длине кабеля'!$M$7:$U$22,MATCH(Расчет!AF70,'Проверка по длине кабеля'!$L$7:$L$22,0),MATCH(Расчет!W70,'Проверка по длине кабеля'!$M$6:$U$6,0)),IF(AG70="Тип D",INDEX('Проверка по длине кабеля'!$X$7:$AF$22,MATCH(Расчет!AF70,'Проверка по длине кабеля'!$W$7:$W$22,0),MATCH(Расчет!W70,'Проверка по длине кабеля'!$X$6:$AF$6,0)),""))),"")</f>
        <v/>
      </c>
    </row>
    <row r="71" spans="1:37" s="98" customFormat="1" x14ac:dyDescent="0.25">
      <c r="A71" s="91"/>
      <c r="B71" s="91"/>
      <c r="C71" s="116"/>
      <c r="D71" s="148"/>
      <c r="E71" s="93"/>
      <c r="F71" s="92"/>
      <c r="G71" s="93"/>
      <c r="H71" s="92"/>
      <c r="I71" s="93"/>
      <c r="J71" s="92"/>
      <c r="K71" s="94"/>
      <c r="L71" s="94"/>
      <c r="M71" s="94"/>
      <c r="N71" s="95"/>
      <c r="O71" s="94"/>
      <c r="P71" s="94"/>
      <c r="Q71" s="96"/>
      <c r="R71" s="91"/>
      <c r="S71" s="95"/>
      <c r="T71" s="95"/>
      <c r="U71" s="95"/>
      <c r="V71" s="95"/>
      <c r="W71" s="95"/>
      <c r="X71" s="91"/>
      <c r="Y71" s="91"/>
      <c r="Z71" s="91"/>
      <c r="AA71" s="91"/>
      <c r="AB71" s="91"/>
      <c r="AC71" s="95"/>
      <c r="AD71" s="95"/>
      <c r="AE71" s="94"/>
      <c r="AF71" s="93"/>
      <c r="AG71" s="91"/>
      <c r="AH71" s="97"/>
      <c r="AI71" s="91"/>
      <c r="AJ71" s="91"/>
      <c r="AK71" s="91" t="str">
        <f>IFERROR(IF(AG71="Тип B",INDEX('Проверка по длине кабеля'!$B$7:$J$22,MATCH(Расчет!AF71,'Проверка по длине кабеля'!$A$7:$A$22,0),MATCH(Расчет!W71,'Проверка по длине кабеля'!$B$6:$J$6,0)),IF(AG71="Тип C",INDEX('Проверка по длине кабеля'!$M$7:$U$22,MATCH(Расчет!AF71,'Проверка по длине кабеля'!$L$7:$L$22,0),MATCH(Расчет!W71,'Проверка по длине кабеля'!$M$6:$U$6,0)),IF(AG71="Тип D",INDEX('Проверка по длине кабеля'!$X$7:$AF$22,MATCH(Расчет!AF71,'Проверка по длине кабеля'!$W$7:$W$22,0),MATCH(Расчет!W71,'Проверка по длине кабеля'!$X$6:$AF$6,0)),""))),"")</f>
        <v/>
      </c>
    </row>
    <row r="72" spans="1:37" s="98" customFormat="1" x14ac:dyDescent="0.25">
      <c r="A72" s="91"/>
      <c r="B72" s="91"/>
      <c r="C72" s="116"/>
      <c r="D72" s="148"/>
      <c r="E72" s="93"/>
      <c r="F72" s="92"/>
      <c r="G72" s="93"/>
      <c r="H72" s="92"/>
      <c r="I72" s="93"/>
      <c r="J72" s="92"/>
      <c r="K72" s="94"/>
      <c r="L72" s="94"/>
      <c r="M72" s="94"/>
      <c r="N72" s="95"/>
      <c r="O72" s="94"/>
      <c r="P72" s="94"/>
      <c r="Q72" s="96"/>
      <c r="R72" s="91"/>
      <c r="S72" s="95"/>
      <c r="T72" s="95"/>
      <c r="U72" s="95"/>
      <c r="V72" s="95"/>
      <c r="W72" s="95"/>
      <c r="X72" s="91"/>
      <c r="Y72" s="91"/>
      <c r="Z72" s="91"/>
      <c r="AA72" s="91"/>
      <c r="AB72" s="91"/>
      <c r="AC72" s="95"/>
      <c r="AD72" s="95"/>
      <c r="AE72" s="94"/>
      <c r="AF72" s="93"/>
      <c r="AG72" s="91"/>
      <c r="AH72" s="97"/>
      <c r="AI72" s="91"/>
      <c r="AJ72" s="91"/>
      <c r="AK72" s="91" t="str">
        <f>IFERROR(IF(AG72="Тип B",INDEX('Проверка по длине кабеля'!$B$7:$J$22,MATCH(Расчет!AF72,'Проверка по длине кабеля'!$A$7:$A$22,0),MATCH(Расчет!W72,'Проверка по длине кабеля'!$B$6:$J$6,0)),IF(AG72="Тип C",INDEX('Проверка по длине кабеля'!$M$7:$U$22,MATCH(Расчет!AF72,'Проверка по длине кабеля'!$L$7:$L$22,0),MATCH(Расчет!W72,'Проверка по длине кабеля'!$M$6:$U$6,0)),IF(AG72="Тип D",INDEX('Проверка по длине кабеля'!$X$7:$AF$22,MATCH(Расчет!AF72,'Проверка по длине кабеля'!$W$7:$W$22,0),MATCH(Расчет!W72,'Проверка по длине кабеля'!$X$6:$AF$6,0)),""))),"")</f>
        <v/>
      </c>
    </row>
    <row r="73" spans="1:37" s="98" customFormat="1" x14ac:dyDescent="0.25">
      <c r="A73" s="91"/>
      <c r="B73" s="91"/>
      <c r="C73" s="116"/>
      <c r="D73" s="148"/>
      <c r="E73" s="93"/>
      <c r="F73" s="92"/>
      <c r="G73" s="93"/>
      <c r="H73" s="92"/>
      <c r="I73" s="93"/>
      <c r="J73" s="92"/>
      <c r="K73" s="94"/>
      <c r="L73" s="94"/>
      <c r="M73" s="94"/>
      <c r="N73" s="95"/>
      <c r="O73" s="94"/>
      <c r="P73" s="94"/>
      <c r="Q73" s="96"/>
      <c r="R73" s="91"/>
      <c r="S73" s="95"/>
      <c r="T73" s="95"/>
      <c r="U73" s="95"/>
      <c r="V73" s="95"/>
      <c r="W73" s="95"/>
      <c r="X73" s="91"/>
      <c r="Y73" s="91"/>
      <c r="Z73" s="91"/>
      <c r="AA73" s="91"/>
      <c r="AB73" s="91"/>
      <c r="AC73" s="95"/>
      <c r="AD73" s="95"/>
      <c r="AE73" s="94"/>
      <c r="AF73" s="93"/>
      <c r="AG73" s="91"/>
      <c r="AH73" s="97"/>
      <c r="AI73" s="91"/>
      <c r="AJ73" s="91"/>
      <c r="AK73" s="91" t="str">
        <f>IFERROR(IF(AG73="Тип B",INDEX('Проверка по длине кабеля'!$B$7:$J$22,MATCH(Расчет!AF73,'Проверка по длине кабеля'!$A$7:$A$22,0),MATCH(Расчет!W73,'Проверка по длине кабеля'!$B$6:$J$6,0)),IF(AG73="Тип C",INDEX('Проверка по длине кабеля'!$M$7:$U$22,MATCH(Расчет!AF73,'Проверка по длине кабеля'!$L$7:$L$22,0),MATCH(Расчет!W73,'Проверка по длине кабеля'!$M$6:$U$6,0)),IF(AG73="Тип D",INDEX('Проверка по длине кабеля'!$X$7:$AF$22,MATCH(Расчет!AF73,'Проверка по длине кабеля'!$W$7:$W$22,0),MATCH(Расчет!W73,'Проверка по длине кабеля'!$X$6:$AF$6,0)),""))),"")</f>
        <v/>
      </c>
    </row>
    <row r="74" spans="1:37" s="98" customFormat="1" x14ac:dyDescent="0.25">
      <c r="A74" s="91"/>
      <c r="B74" s="91"/>
      <c r="C74" s="116"/>
      <c r="D74" s="148"/>
      <c r="E74" s="93"/>
      <c r="F74" s="92"/>
      <c r="G74" s="93"/>
      <c r="H74" s="92"/>
      <c r="I74" s="93"/>
      <c r="J74" s="92"/>
      <c r="K74" s="94"/>
      <c r="L74" s="94"/>
      <c r="M74" s="94"/>
      <c r="N74" s="95"/>
      <c r="O74" s="94"/>
      <c r="P74" s="94"/>
      <c r="Q74" s="96"/>
      <c r="R74" s="91"/>
      <c r="S74" s="95"/>
      <c r="T74" s="95"/>
      <c r="U74" s="95"/>
      <c r="V74" s="95"/>
      <c r="W74" s="95"/>
      <c r="X74" s="91"/>
      <c r="Y74" s="91"/>
      <c r="Z74" s="91"/>
      <c r="AA74" s="91"/>
      <c r="AB74" s="91"/>
      <c r="AC74" s="95"/>
      <c r="AD74" s="95"/>
      <c r="AE74" s="94"/>
      <c r="AF74" s="93"/>
      <c r="AG74" s="91"/>
      <c r="AH74" s="97"/>
      <c r="AI74" s="91"/>
      <c r="AJ74" s="91"/>
      <c r="AK74" s="91" t="str">
        <f>IFERROR(IF(AG74="Тип B",INDEX('Проверка по длине кабеля'!$B$7:$J$22,MATCH(Расчет!AF74,'Проверка по длине кабеля'!$A$7:$A$22,0),MATCH(Расчет!W74,'Проверка по длине кабеля'!$B$6:$J$6,0)),IF(AG74="Тип C",INDEX('Проверка по длине кабеля'!$M$7:$U$22,MATCH(Расчет!AF74,'Проверка по длине кабеля'!$L$7:$L$22,0),MATCH(Расчет!W74,'Проверка по длине кабеля'!$M$6:$U$6,0)),IF(AG74="Тип D",INDEX('Проверка по длине кабеля'!$X$7:$AF$22,MATCH(Расчет!AF74,'Проверка по длине кабеля'!$W$7:$W$22,0),MATCH(Расчет!W74,'Проверка по длине кабеля'!$X$6:$AF$6,0)),""))),"")</f>
        <v/>
      </c>
    </row>
    <row r="75" spans="1:37" s="98" customFormat="1" x14ac:dyDescent="0.25">
      <c r="A75" s="91"/>
      <c r="B75" s="91"/>
      <c r="C75" s="116"/>
      <c r="D75" s="148"/>
      <c r="E75" s="93"/>
      <c r="F75" s="92"/>
      <c r="G75" s="93"/>
      <c r="H75" s="92"/>
      <c r="I75" s="93"/>
      <c r="J75" s="92"/>
      <c r="K75" s="94"/>
      <c r="L75" s="94"/>
      <c r="M75" s="94"/>
      <c r="N75" s="95"/>
      <c r="O75" s="94"/>
      <c r="P75" s="94"/>
      <c r="Q75" s="96"/>
      <c r="R75" s="91"/>
      <c r="S75" s="95"/>
      <c r="T75" s="95"/>
      <c r="U75" s="95"/>
      <c r="V75" s="95"/>
      <c r="W75" s="95"/>
      <c r="X75" s="91"/>
      <c r="Y75" s="91"/>
      <c r="Z75" s="91"/>
      <c r="AA75" s="91"/>
      <c r="AB75" s="91"/>
      <c r="AC75" s="95"/>
      <c r="AD75" s="95"/>
      <c r="AE75" s="94"/>
      <c r="AF75" s="93"/>
      <c r="AG75" s="91"/>
      <c r="AH75" s="97"/>
      <c r="AI75" s="91"/>
      <c r="AJ75" s="91"/>
      <c r="AK75" s="91" t="str">
        <f>IFERROR(IF(AG75="Тип B",INDEX('Проверка по длине кабеля'!$B$7:$J$22,MATCH(Расчет!AF75,'Проверка по длине кабеля'!$A$7:$A$22,0),MATCH(Расчет!W75,'Проверка по длине кабеля'!$B$6:$J$6,0)),IF(AG75="Тип C",INDEX('Проверка по длине кабеля'!$M$7:$U$22,MATCH(Расчет!AF75,'Проверка по длине кабеля'!$L$7:$L$22,0),MATCH(Расчет!W75,'Проверка по длине кабеля'!$M$6:$U$6,0)),IF(AG75="Тип D",INDEX('Проверка по длине кабеля'!$X$7:$AF$22,MATCH(Расчет!AF75,'Проверка по длине кабеля'!$W$7:$W$22,0),MATCH(Расчет!W75,'Проверка по длине кабеля'!$X$6:$AF$6,0)),""))),"")</f>
        <v/>
      </c>
    </row>
    <row r="76" spans="1:37" s="98" customFormat="1" x14ac:dyDescent="0.25">
      <c r="A76" s="91"/>
      <c r="B76" s="91"/>
      <c r="C76" s="116"/>
      <c r="D76" s="148"/>
      <c r="E76" s="93"/>
      <c r="F76" s="92"/>
      <c r="G76" s="93"/>
      <c r="H76" s="92"/>
      <c r="I76" s="93"/>
      <c r="J76" s="92"/>
      <c r="K76" s="94"/>
      <c r="L76" s="94"/>
      <c r="M76" s="94"/>
      <c r="N76" s="95"/>
      <c r="O76" s="94"/>
      <c r="P76" s="94"/>
      <c r="Q76" s="96"/>
      <c r="R76" s="91"/>
      <c r="S76" s="95"/>
      <c r="T76" s="95"/>
      <c r="U76" s="95"/>
      <c r="V76" s="95"/>
      <c r="W76" s="95"/>
      <c r="X76" s="91"/>
      <c r="Y76" s="91"/>
      <c r="Z76" s="91"/>
      <c r="AA76" s="91"/>
      <c r="AB76" s="91"/>
      <c r="AC76" s="95"/>
      <c r="AD76" s="95"/>
      <c r="AE76" s="94"/>
      <c r="AF76" s="93"/>
      <c r="AG76" s="91"/>
      <c r="AH76" s="97"/>
      <c r="AI76" s="91"/>
      <c r="AJ76" s="91"/>
      <c r="AK76" s="91" t="str">
        <f>IFERROR(IF(AG76="Тип B",INDEX('Проверка по длине кабеля'!$B$7:$J$22,MATCH(Расчет!AF76,'Проверка по длине кабеля'!$A$7:$A$22,0),MATCH(Расчет!W76,'Проверка по длине кабеля'!$B$6:$J$6,0)),IF(AG76="Тип C",INDEX('Проверка по длине кабеля'!$M$7:$U$22,MATCH(Расчет!AF76,'Проверка по длине кабеля'!$L$7:$L$22,0),MATCH(Расчет!W76,'Проверка по длине кабеля'!$M$6:$U$6,0)),IF(AG76="Тип D",INDEX('Проверка по длине кабеля'!$X$7:$AF$22,MATCH(Расчет!AF76,'Проверка по длине кабеля'!$W$7:$W$22,0),MATCH(Расчет!W76,'Проверка по длине кабеля'!$X$6:$AF$6,0)),""))),"")</f>
        <v/>
      </c>
    </row>
    <row r="77" spans="1:37" s="98" customFormat="1" x14ac:dyDescent="0.25">
      <c r="A77" s="91"/>
      <c r="B77" s="91"/>
      <c r="C77" s="116"/>
      <c r="D77" s="148"/>
      <c r="E77" s="93"/>
      <c r="F77" s="92"/>
      <c r="G77" s="93"/>
      <c r="H77" s="92"/>
      <c r="I77" s="93"/>
      <c r="J77" s="92"/>
      <c r="K77" s="94"/>
      <c r="L77" s="94"/>
      <c r="M77" s="94"/>
      <c r="N77" s="95"/>
      <c r="O77" s="94"/>
      <c r="P77" s="94"/>
      <c r="Q77" s="96"/>
      <c r="R77" s="91"/>
      <c r="S77" s="95"/>
      <c r="T77" s="95"/>
      <c r="U77" s="95"/>
      <c r="V77" s="95"/>
      <c r="W77" s="95"/>
      <c r="X77" s="91"/>
      <c r="Y77" s="91"/>
      <c r="Z77" s="91"/>
      <c r="AA77" s="91"/>
      <c r="AB77" s="91"/>
      <c r="AC77" s="95"/>
      <c r="AD77" s="95"/>
      <c r="AE77" s="94"/>
      <c r="AF77" s="93"/>
      <c r="AG77" s="91"/>
      <c r="AH77" s="97"/>
      <c r="AI77" s="91"/>
      <c r="AJ77" s="91"/>
      <c r="AK77" s="91" t="str">
        <f>IFERROR(IF(AG77="Тип B",INDEX('Проверка по длине кабеля'!$B$7:$J$22,MATCH(Расчет!AF77,'Проверка по длине кабеля'!$A$7:$A$22,0),MATCH(Расчет!W77,'Проверка по длине кабеля'!$B$6:$J$6,0)),IF(AG77="Тип C",INDEX('Проверка по длине кабеля'!$M$7:$U$22,MATCH(Расчет!AF77,'Проверка по длине кабеля'!$L$7:$L$22,0),MATCH(Расчет!W77,'Проверка по длине кабеля'!$M$6:$U$6,0)),IF(AG77="Тип D",INDEX('Проверка по длине кабеля'!$X$7:$AF$22,MATCH(Расчет!AF77,'Проверка по длине кабеля'!$W$7:$W$22,0),MATCH(Расчет!W77,'Проверка по длине кабеля'!$X$6:$AF$6,0)),""))),"")</f>
        <v/>
      </c>
    </row>
    <row r="78" spans="1:37" s="98" customFormat="1" x14ac:dyDescent="0.25">
      <c r="A78" s="91"/>
      <c r="B78" s="91"/>
      <c r="C78" s="116"/>
      <c r="D78" s="148"/>
      <c r="E78" s="93"/>
      <c r="F78" s="92"/>
      <c r="G78" s="93"/>
      <c r="H78" s="92"/>
      <c r="I78" s="93"/>
      <c r="J78" s="92"/>
      <c r="K78" s="94"/>
      <c r="L78" s="94"/>
      <c r="M78" s="94"/>
      <c r="N78" s="95"/>
      <c r="O78" s="94"/>
      <c r="P78" s="94"/>
      <c r="Q78" s="96"/>
      <c r="R78" s="91"/>
      <c r="S78" s="95"/>
      <c r="T78" s="95"/>
      <c r="U78" s="95"/>
      <c r="V78" s="95"/>
      <c r="W78" s="95"/>
      <c r="X78" s="91"/>
      <c r="Y78" s="91"/>
      <c r="Z78" s="91"/>
      <c r="AA78" s="91"/>
      <c r="AB78" s="91"/>
      <c r="AC78" s="95"/>
      <c r="AD78" s="95"/>
      <c r="AE78" s="94"/>
      <c r="AF78" s="93"/>
      <c r="AG78" s="91"/>
      <c r="AH78" s="97"/>
      <c r="AI78" s="91"/>
      <c r="AJ78" s="91"/>
      <c r="AK78" s="91" t="str">
        <f>IFERROR(IF(AG78="Тип B",INDEX('Проверка по длине кабеля'!$B$7:$J$22,MATCH(Расчет!AF78,'Проверка по длине кабеля'!$A$7:$A$22,0),MATCH(Расчет!W78,'Проверка по длине кабеля'!$B$6:$J$6,0)),IF(AG78="Тип C",INDEX('Проверка по длине кабеля'!$M$7:$U$22,MATCH(Расчет!AF78,'Проверка по длине кабеля'!$L$7:$L$22,0),MATCH(Расчет!W78,'Проверка по длине кабеля'!$M$6:$U$6,0)),IF(AG78="Тип D",INDEX('Проверка по длине кабеля'!$X$7:$AF$22,MATCH(Расчет!AF78,'Проверка по длине кабеля'!$W$7:$W$22,0),MATCH(Расчет!W78,'Проверка по длине кабеля'!$X$6:$AF$6,0)),""))),"")</f>
        <v/>
      </c>
    </row>
    <row r="79" spans="1:37" s="98" customFormat="1" x14ac:dyDescent="0.25">
      <c r="A79" s="91"/>
      <c r="B79" s="91"/>
      <c r="C79" s="116"/>
      <c r="D79" s="148"/>
      <c r="E79" s="93"/>
      <c r="F79" s="92"/>
      <c r="G79" s="93"/>
      <c r="H79" s="92"/>
      <c r="I79" s="93"/>
      <c r="J79" s="92"/>
      <c r="K79" s="94"/>
      <c r="L79" s="94"/>
      <c r="M79" s="94"/>
      <c r="N79" s="95"/>
      <c r="O79" s="94"/>
      <c r="P79" s="94"/>
      <c r="Q79" s="96"/>
      <c r="R79" s="91"/>
      <c r="S79" s="95"/>
      <c r="T79" s="95"/>
      <c r="U79" s="95"/>
      <c r="V79" s="95"/>
      <c r="W79" s="95"/>
      <c r="X79" s="91"/>
      <c r="Y79" s="91"/>
      <c r="Z79" s="91"/>
      <c r="AA79" s="91"/>
      <c r="AB79" s="91"/>
      <c r="AC79" s="95"/>
      <c r="AD79" s="95"/>
      <c r="AE79" s="94"/>
      <c r="AF79" s="93"/>
      <c r="AG79" s="91"/>
      <c r="AH79" s="97"/>
      <c r="AI79" s="91"/>
      <c r="AJ79" s="91"/>
      <c r="AK79" s="91" t="str">
        <f>IFERROR(IF(AG79="Тип B",INDEX('Проверка по длине кабеля'!$B$7:$J$22,MATCH(Расчет!AF79,'Проверка по длине кабеля'!$A$7:$A$22,0),MATCH(Расчет!W79,'Проверка по длине кабеля'!$B$6:$J$6,0)),IF(AG79="Тип C",INDEX('Проверка по длине кабеля'!$M$7:$U$22,MATCH(Расчет!AF79,'Проверка по длине кабеля'!$L$7:$L$22,0),MATCH(Расчет!W79,'Проверка по длине кабеля'!$M$6:$U$6,0)),IF(AG79="Тип D",INDEX('Проверка по длине кабеля'!$X$7:$AF$22,MATCH(Расчет!AF79,'Проверка по длине кабеля'!$W$7:$W$22,0),MATCH(Расчет!W79,'Проверка по длине кабеля'!$X$6:$AF$6,0)),""))),"")</f>
        <v/>
      </c>
    </row>
    <row r="80" spans="1:37" s="98" customFormat="1" x14ac:dyDescent="0.25">
      <c r="A80" s="91"/>
      <c r="B80" s="91"/>
      <c r="C80" s="116"/>
      <c r="D80" s="148"/>
      <c r="E80" s="93"/>
      <c r="F80" s="92"/>
      <c r="G80" s="93"/>
      <c r="H80" s="92"/>
      <c r="I80" s="93"/>
      <c r="J80" s="92"/>
      <c r="K80" s="94"/>
      <c r="L80" s="94"/>
      <c r="M80" s="94"/>
      <c r="N80" s="95"/>
      <c r="O80" s="94"/>
      <c r="P80" s="94"/>
      <c r="Q80" s="96"/>
      <c r="R80" s="91"/>
      <c r="S80" s="95"/>
      <c r="T80" s="95"/>
      <c r="U80" s="95"/>
      <c r="V80" s="95"/>
      <c r="W80" s="95"/>
      <c r="X80" s="91"/>
      <c r="Y80" s="91"/>
      <c r="Z80" s="91"/>
      <c r="AA80" s="91"/>
      <c r="AB80" s="91"/>
      <c r="AC80" s="95"/>
      <c r="AD80" s="95"/>
      <c r="AE80" s="94"/>
      <c r="AF80" s="93"/>
      <c r="AG80" s="91"/>
      <c r="AH80" s="97"/>
      <c r="AI80" s="91"/>
      <c r="AJ80" s="91"/>
      <c r="AK80" s="91" t="str">
        <f>IFERROR(IF(AG80="Тип B",INDEX('Проверка по длине кабеля'!$B$7:$J$22,MATCH(Расчет!AF80,'Проверка по длине кабеля'!$A$7:$A$22,0),MATCH(Расчет!W80,'Проверка по длине кабеля'!$B$6:$J$6,0)),IF(AG80="Тип C",INDEX('Проверка по длине кабеля'!$M$7:$U$22,MATCH(Расчет!AF80,'Проверка по длине кабеля'!$L$7:$L$22,0),MATCH(Расчет!W80,'Проверка по длине кабеля'!$M$6:$U$6,0)),IF(AG80="Тип D",INDEX('Проверка по длине кабеля'!$X$7:$AF$22,MATCH(Расчет!AF80,'Проверка по длине кабеля'!$W$7:$W$22,0),MATCH(Расчет!W80,'Проверка по длине кабеля'!$X$6:$AF$6,0)),""))),"")</f>
        <v/>
      </c>
    </row>
    <row r="81" spans="1:37" s="98" customFormat="1" x14ac:dyDescent="0.25">
      <c r="A81" s="91"/>
      <c r="B81" s="91"/>
      <c r="C81" s="116"/>
      <c r="D81" s="148"/>
      <c r="E81" s="93"/>
      <c r="F81" s="92"/>
      <c r="G81" s="93"/>
      <c r="H81" s="92"/>
      <c r="I81" s="93"/>
      <c r="J81" s="92"/>
      <c r="K81" s="94"/>
      <c r="L81" s="94"/>
      <c r="M81" s="94"/>
      <c r="N81" s="95"/>
      <c r="O81" s="94"/>
      <c r="P81" s="94"/>
      <c r="Q81" s="96"/>
      <c r="R81" s="91"/>
      <c r="S81" s="95"/>
      <c r="T81" s="95"/>
      <c r="U81" s="95"/>
      <c r="V81" s="95"/>
      <c r="W81" s="95"/>
      <c r="X81" s="91"/>
      <c r="Y81" s="91"/>
      <c r="Z81" s="91"/>
      <c r="AA81" s="91"/>
      <c r="AB81" s="91"/>
      <c r="AC81" s="95"/>
      <c r="AD81" s="95"/>
      <c r="AE81" s="94"/>
      <c r="AF81" s="93"/>
      <c r="AG81" s="91"/>
      <c r="AH81" s="97"/>
      <c r="AI81" s="91"/>
      <c r="AJ81" s="91"/>
      <c r="AK81" s="91" t="str">
        <f>IFERROR(IF(AG81="Тип B",INDEX('Проверка по длине кабеля'!$B$7:$J$22,MATCH(Расчет!AF81,'Проверка по длине кабеля'!$A$7:$A$22,0),MATCH(Расчет!W81,'Проверка по длине кабеля'!$B$6:$J$6,0)),IF(AG81="Тип C",INDEX('Проверка по длине кабеля'!$M$7:$U$22,MATCH(Расчет!AF81,'Проверка по длине кабеля'!$L$7:$L$22,0),MATCH(Расчет!W81,'Проверка по длине кабеля'!$M$6:$U$6,0)),IF(AG81="Тип D",INDEX('Проверка по длине кабеля'!$X$7:$AF$22,MATCH(Расчет!AF81,'Проверка по длине кабеля'!$W$7:$W$22,0),MATCH(Расчет!W81,'Проверка по длине кабеля'!$X$6:$AF$6,0)),""))),"")</f>
        <v/>
      </c>
    </row>
    <row r="82" spans="1:37" s="98" customFormat="1" x14ac:dyDescent="0.25">
      <c r="A82" s="91"/>
      <c r="B82" s="91"/>
      <c r="C82" s="116"/>
      <c r="D82" s="148"/>
      <c r="E82" s="93"/>
      <c r="F82" s="92"/>
      <c r="G82" s="93"/>
      <c r="H82" s="92"/>
      <c r="I82" s="93"/>
      <c r="J82" s="92"/>
      <c r="K82" s="94"/>
      <c r="L82" s="94"/>
      <c r="M82" s="94"/>
      <c r="N82" s="95"/>
      <c r="O82" s="94"/>
      <c r="P82" s="94"/>
      <c r="Q82" s="96"/>
      <c r="R82" s="91"/>
      <c r="S82" s="95"/>
      <c r="T82" s="95"/>
      <c r="U82" s="95"/>
      <c r="V82" s="95"/>
      <c r="W82" s="95"/>
      <c r="X82" s="91"/>
      <c r="Y82" s="91"/>
      <c r="Z82" s="91"/>
      <c r="AA82" s="91"/>
      <c r="AB82" s="91"/>
      <c r="AC82" s="95"/>
      <c r="AD82" s="95"/>
      <c r="AE82" s="94"/>
      <c r="AF82" s="93"/>
      <c r="AG82" s="91"/>
      <c r="AH82" s="97"/>
      <c r="AI82" s="91"/>
      <c r="AJ82" s="91"/>
      <c r="AK82" s="91" t="str">
        <f>IFERROR(IF(AG82="Тип B",INDEX('Проверка по длине кабеля'!$B$7:$J$22,MATCH(Расчет!AF82,'Проверка по длине кабеля'!$A$7:$A$22,0),MATCH(Расчет!W82,'Проверка по длине кабеля'!$B$6:$J$6,0)),IF(AG82="Тип C",INDEX('Проверка по длине кабеля'!$M$7:$U$22,MATCH(Расчет!AF82,'Проверка по длине кабеля'!$L$7:$L$22,0),MATCH(Расчет!W82,'Проверка по длине кабеля'!$M$6:$U$6,0)),IF(AG82="Тип D",INDEX('Проверка по длине кабеля'!$X$7:$AF$22,MATCH(Расчет!AF82,'Проверка по длине кабеля'!$W$7:$W$22,0),MATCH(Расчет!W82,'Проверка по длине кабеля'!$X$6:$AF$6,0)),""))),"")</f>
        <v/>
      </c>
    </row>
    <row r="83" spans="1:37" s="98" customFormat="1" x14ac:dyDescent="0.25">
      <c r="A83" s="91"/>
      <c r="B83" s="91"/>
      <c r="C83" s="116"/>
      <c r="D83" s="148"/>
      <c r="E83" s="93"/>
      <c r="F83" s="92"/>
      <c r="G83" s="93"/>
      <c r="H83" s="92"/>
      <c r="I83" s="93"/>
      <c r="J83" s="92"/>
      <c r="K83" s="94"/>
      <c r="L83" s="94"/>
      <c r="M83" s="94"/>
      <c r="N83" s="95"/>
      <c r="O83" s="94"/>
      <c r="P83" s="94"/>
      <c r="Q83" s="96"/>
      <c r="R83" s="91"/>
      <c r="S83" s="95"/>
      <c r="T83" s="95"/>
      <c r="U83" s="95"/>
      <c r="V83" s="95"/>
      <c r="W83" s="95"/>
      <c r="X83" s="91"/>
      <c r="Y83" s="91"/>
      <c r="Z83" s="91"/>
      <c r="AA83" s="91"/>
      <c r="AB83" s="91"/>
      <c r="AC83" s="95"/>
      <c r="AD83" s="95"/>
      <c r="AE83" s="94"/>
      <c r="AF83" s="93"/>
      <c r="AG83" s="91"/>
      <c r="AH83" s="97"/>
      <c r="AI83" s="91"/>
      <c r="AJ83" s="91"/>
      <c r="AK83" s="91" t="str">
        <f>IFERROR(IF(AG83="Тип B",INDEX('Проверка по длине кабеля'!$B$7:$J$22,MATCH(Расчет!AF83,'Проверка по длине кабеля'!$A$7:$A$22,0),MATCH(Расчет!W83,'Проверка по длине кабеля'!$B$6:$J$6,0)),IF(AG83="Тип C",INDEX('Проверка по длине кабеля'!$M$7:$U$22,MATCH(Расчет!AF83,'Проверка по длине кабеля'!$L$7:$L$22,0),MATCH(Расчет!W83,'Проверка по длине кабеля'!$M$6:$U$6,0)),IF(AG83="Тип D",INDEX('Проверка по длине кабеля'!$X$7:$AF$22,MATCH(Расчет!AF83,'Проверка по длине кабеля'!$W$7:$W$22,0),MATCH(Расчет!W83,'Проверка по длине кабеля'!$X$6:$AF$6,0)),""))),"")</f>
        <v/>
      </c>
    </row>
    <row r="84" spans="1:37" s="98" customFormat="1" x14ac:dyDescent="0.25">
      <c r="A84" s="91"/>
      <c r="B84" s="91"/>
      <c r="C84" s="116"/>
      <c r="D84" s="148"/>
      <c r="E84" s="93"/>
      <c r="F84" s="92"/>
      <c r="G84" s="93"/>
      <c r="H84" s="92"/>
      <c r="I84" s="93"/>
      <c r="J84" s="92"/>
      <c r="K84" s="94"/>
      <c r="L84" s="94"/>
      <c r="M84" s="94"/>
      <c r="N84" s="95"/>
      <c r="O84" s="94"/>
      <c r="P84" s="94"/>
      <c r="Q84" s="96"/>
      <c r="R84" s="91"/>
      <c r="S84" s="95"/>
      <c r="T84" s="95"/>
      <c r="U84" s="95"/>
      <c r="V84" s="95"/>
      <c r="W84" s="95"/>
      <c r="X84" s="91"/>
      <c r="Y84" s="91"/>
      <c r="Z84" s="91"/>
      <c r="AA84" s="91"/>
      <c r="AB84" s="91"/>
      <c r="AC84" s="95"/>
      <c r="AD84" s="95"/>
      <c r="AE84" s="94"/>
      <c r="AF84" s="93"/>
      <c r="AG84" s="91"/>
      <c r="AH84" s="97"/>
      <c r="AI84" s="91"/>
      <c r="AJ84" s="91"/>
      <c r="AK84" s="91" t="str">
        <f>IFERROR(IF(AG84="Тип B",INDEX('Проверка по длине кабеля'!$B$7:$J$22,MATCH(Расчет!AF84,'Проверка по длине кабеля'!$A$7:$A$22,0),MATCH(Расчет!W84,'Проверка по длине кабеля'!$B$6:$J$6,0)),IF(AG84="Тип C",INDEX('Проверка по длине кабеля'!$M$7:$U$22,MATCH(Расчет!AF84,'Проверка по длине кабеля'!$L$7:$L$22,0),MATCH(Расчет!W84,'Проверка по длине кабеля'!$M$6:$U$6,0)),IF(AG84="Тип D",INDEX('Проверка по длине кабеля'!$X$7:$AF$22,MATCH(Расчет!AF84,'Проверка по длине кабеля'!$W$7:$W$22,0),MATCH(Расчет!W84,'Проверка по длине кабеля'!$X$6:$AF$6,0)),""))),"")</f>
        <v/>
      </c>
    </row>
    <row r="85" spans="1:37" s="98" customFormat="1" x14ac:dyDescent="0.25">
      <c r="A85" s="91"/>
      <c r="B85" s="91"/>
      <c r="C85" s="116"/>
      <c r="D85" s="148"/>
      <c r="E85" s="91"/>
      <c r="F85" s="92"/>
      <c r="G85" s="93"/>
      <c r="H85" s="92"/>
      <c r="I85" s="93"/>
      <c r="J85" s="92"/>
      <c r="K85" s="94"/>
      <c r="L85" s="94"/>
      <c r="M85" s="94"/>
      <c r="N85" s="95"/>
      <c r="O85" s="94"/>
      <c r="P85" s="94"/>
      <c r="Q85" s="96"/>
      <c r="R85" s="91"/>
      <c r="S85" s="95"/>
      <c r="T85" s="95"/>
      <c r="U85" s="95"/>
      <c r="V85" s="95"/>
      <c r="W85" s="95"/>
      <c r="X85" s="91"/>
      <c r="Y85" s="91"/>
      <c r="Z85" s="91"/>
      <c r="AA85" s="91"/>
      <c r="AB85" s="91"/>
      <c r="AC85" s="95"/>
      <c r="AD85" s="95"/>
      <c r="AE85" s="94"/>
      <c r="AF85" s="93"/>
      <c r="AG85" s="91"/>
      <c r="AH85" s="97"/>
      <c r="AI85" s="91"/>
      <c r="AJ85" s="91"/>
      <c r="AK85" s="91" t="str">
        <f>IFERROR(IF(AG85="Тип B",INDEX('Проверка по длине кабеля'!$B$7:$J$22,MATCH(Расчет!AF85,'Проверка по длине кабеля'!$A$7:$A$22,0),MATCH(Расчет!W85,'Проверка по длине кабеля'!$B$6:$J$6,0)),IF(AG85="Тип C",INDEX('Проверка по длине кабеля'!$M$7:$U$22,MATCH(Расчет!AF85,'Проверка по длине кабеля'!$L$7:$L$22,0),MATCH(Расчет!W85,'Проверка по длине кабеля'!$M$6:$U$6,0)),IF(AG85="Тип D",INDEX('Проверка по длине кабеля'!$X$7:$AF$22,MATCH(Расчет!AF85,'Проверка по длине кабеля'!$W$7:$W$22,0),MATCH(Расчет!W85,'Проверка по длине кабеля'!$X$6:$AF$6,0)),""))),"")</f>
        <v/>
      </c>
    </row>
    <row r="86" spans="1:37" s="98" customFormat="1" x14ac:dyDescent="0.25">
      <c r="A86" s="91"/>
      <c r="B86" s="91"/>
      <c r="C86" s="116"/>
      <c r="D86" s="148"/>
      <c r="E86" s="91"/>
      <c r="F86" s="92"/>
      <c r="G86" s="93"/>
      <c r="H86" s="92"/>
      <c r="I86" s="93"/>
      <c r="J86" s="92"/>
      <c r="K86" s="94"/>
      <c r="L86" s="94"/>
      <c r="M86" s="94"/>
      <c r="N86" s="95"/>
      <c r="O86" s="94"/>
      <c r="P86" s="94"/>
      <c r="Q86" s="96"/>
      <c r="R86" s="91"/>
      <c r="S86" s="95"/>
      <c r="T86" s="95"/>
      <c r="U86" s="95"/>
      <c r="V86" s="95"/>
      <c r="W86" s="95"/>
      <c r="X86" s="91"/>
      <c r="Y86" s="91"/>
      <c r="Z86" s="91"/>
      <c r="AA86" s="91"/>
      <c r="AB86" s="91"/>
      <c r="AC86" s="95"/>
      <c r="AD86" s="95"/>
      <c r="AE86" s="94"/>
      <c r="AF86" s="93"/>
      <c r="AG86" s="91"/>
      <c r="AH86" s="97"/>
      <c r="AI86" s="91"/>
      <c r="AJ86" s="91"/>
      <c r="AK86" s="91" t="str">
        <f>IFERROR(IF(AG86="Тип B",INDEX('Проверка по длине кабеля'!$B$7:$J$22,MATCH(Расчет!AF86,'Проверка по длине кабеля'!$A$7:$A$22,0),MATCH(Расчет!W86,'Проверка по длине кабеля'!$B$6:$J$6,0)),IF(AG86="Тип C",INDEX('Проверка по длине кабеля'!$M$7:$U$22,MATCH(Расчет!AF86,'Проверка по длине кабеля'!$L$7:$L$22,0),MATCH(Расчет!W86,'Проверка по длине кабеля'!$M$6:$U$6,0)),IF(AG86="Тип D",INDEX('Проверка по длине кабеля'!$X$7:$AF$22,MATCH(Расчет!AF86,'Проверка по длине кабеля'!$W$7:$W$22,0),MATCH(Расчет!W86,'Проверка по длине кабеля'!$X$6:$AF$6,0)),""))),"")</f>
        <v/>
      </c>
    </row>
    <row r="87" spans="1:37" s="98" customFormat="1" x14ac:dyDescent="0.25">
      <c r="A87" s="91"/>
      <c r="B87" s="91"/>
      <c r="C87" s="116"/>
      <c r="D87" s="148"/>
      <c r="E87" s="91"/>
      <c r="F87" s="92"/>
      <c r="G87" s="93"/>
      <c r="H87" s="92"/>
      <c r="I87" s="93"/>
      <c r="J87" s="92"/>
      <c r="K87" s="94"/>
      <c r="L87" s="94"/>
      <c r="M87" s="94"/>
      <c r="N87" s="95"/>
      <c r="O87" s="94"/>
      <c r="P87" s="94"/>
      <c r="Q87" s="96"/>
      <c r="R87" s="91"/>
      <c r="S87" s="95"/>
      <c r="T87" s="95"/>
      <c r="U87" s="95"/>
      <c r="V87" s="95"/>
      <c r="W87" s="95"/>
      <c r="X87" s="91"/>
      <c r="Y87" s="91"/>
      <c r="Z87" s="91"/>
      <c r="AA87" s="91"/>
      <c r="AB87" s="91"/>
      <c r="AC87" s="95"/>
      <c r="AD87" s="95"/>
      <c r="AE87" s="94"/>
      <c r="AF87" s="93"/>
      <c r="AG87" s="91"/>
      <c r="AH87" s="97"/>
      <c r="AI87" s="91"/>
      <c r="AJ87" s="91"/>
      <c r="AK87" s="91" t="str">
        <f>IFERROR(IF(AG87="Тип B",INDEX('Проверка по длине кабеля'!$B$7:$J$22,MATCH(Расчет!AF87,'Проверка по длине кабеля'!$A$7:$A$22,0),MATCH(Расчет!W87,'Проверка по длине кабеля'!$B$6:$J$6,0)),IF(AG87="Тип C",INDEX('Проверка по длине кабеля'!$M$7:$U$22,MATCH(Расчет!AF87,'Проверка по длине кабеля'!$L$7:$L$22,0),MATCH(Расчет!W87,'Проверка по длине кабеля'!$M$6:$U$6,0)),IF(AG87="Тип D",INDEX('Проверка по длине кабеля'!$X$7:$AF$22,MATCH(Расчет!AF87,'Проверка по длине кабеля'!$W$7:$W$22,0),MATCH(Расчет!W87,'Проверка по длине кабеля'!$X$6:$AF$6,0)),""))),"")</f>
        <v/>
      </c>
    </row>
    <row r="88" spans="1:37" s="98" customFormat="1" x14ac:dyDescent="0.25">
      <c r="A88" s="91"/>
      <c r="B88" s="91"/>
      <c r="C88" s="116"/>
      <c r="D88" s="148"/>
      <c r="E88" s="91"/>
      <c r="F88" s="92"/>
      <c r="G88" s="110"/>
      <c r="H88" s="99"/>
      <c r="I88" s="93"/>
      <c r="J88" s="92"/>
      <c r="K88" s="94"/>
      <c r="L88" s="94"/>
      <c r="M88" s="94"/>
      <c r="N88" s="95"/>
      <c r="O88" s="94"/>
      <c r="P88" s="94"/>
      <c r="Q88" s="96"/>
      <c r="R88" s="91"/>
      <c r="S88" s="95"/>
      <c r="T88" s="95"/>
      <c r="U88" s="95"/>
      <c r="V88" s="95"/>
      <c r="W88" s="95"/>
      <c r="X88" s="91"/>
      <c r="Y88" s="91"/>
      <c r="Z88" s="91"/>
      <c r="AA88" s="91"/>
      <c r="AB88" s="91"/>
      <c r="AC88" s="95"/>
      <c r="AD88" s="95"/>
      <c r="AE88" s="94"/>
      <c r="AF88" s="93"/>
      <c r="AG88" s="91"/>
      <c r="AH88" s="97"/>
      <c r="AI88" s="91"/>
      <c r="AJ88" s="91"/>
      <c r="AK88" s="91" t="str">
        <f>IFERROR(IF(AG88="Тип B",INDEX('Проверка по длине кабеля'!$B$7:$J$22,MATCH(Расчет!AF88,'Проверка по длине кабеля'!$A$7:$A$22,0),MATCH(Расчет!W88,'Проверка по длине кабеля'!$B$6:$J$6,0)),IF(AG88="Тип C",INDEX('Проверка по длине кабеля'!$M$7:$U$22,MATCH(Расчет!AF88,'Проверка по длине кабеля'!$L$7:$L$22,0),MATCH(Расчет!W88,'Проверка по длине кабеля'!$M$6:$U$6,0)),IF(AG88="Тип D",INDEX('Проверка по длине кабеля'!$X$7:$AF$22,MATCH(Расчет!AF88,'Проверка по длине кабеля'!$W$7:$W$22,0),MATCH(Расчет!W88,'Проверка по длине кабеля'!$X$6:$AF$6,0)),""))),"")</f>
        <v/>
      </c>
    </row>
    <row r="89" spans="1:37" s="98" customFormat="1" x14ac:dyDescent="0.25">
      <c r="A89" s="91"/>
      <c r="B89" s="91"/>
      <c r="C89" s="116"/>
      <c r="D89" s="148"/>
      <c r="E89" s="91"/>
      <c r="F89" s="92"/>
      <c r="G89" s="110"/>
      <c r="H89" s="99"/>
      <c r="I89" s="93"/>
      <c r="J89" s="92"/>
      <c r="K89" s="94"/>
      <c r="L89" s="94"/>
      <c r="M89" s="94"/>
      <c r="N89" s="95"/>
      <c r="O89" s="94"/>
      <c r="P89" s="94"/>
      <c r="Q89" s="96"/>
      <c r="R89" s="91"/>
      <c r="S89" s="95"/>
      <c r="T89" s="95"/>
      <c r="U89" s="95"/>
      <c r="V89" s="95"/>
      <c r="W89" s="95"/>
      <c r="X89" s="91"/>
      <c r="Y89" s="91"/>
      <c r="Z89" s="91"/>
      <c r="AA89" s="91"/>
      <c r="AB89" s="91"/>
      <c r="AC89" s="95"/>
      <c r="AD89" s="95"/>
      <c r="AE89" s="94"/>
      <c r="AF89" s="93"/>
      <c r="AG89" s="91"/>
      <c r="AH89" s="97"/>
      <c r="AI89" s="91"/>
      <c r="AJ89" s="91"/>
      <c r="AK89" s="91" t="str">
        <f>IFERROR(IF(AG89="Тип B",INDEX('Проверка по длине кабеля'!$B$7:$J$22,MATCH(Расчет!AF89,'Проверка по длине кабеля'!$A$7:$A$22,0),MATCH(Расчет!W89,'Проверка по длине кабеля'!$B$6:$J$6,0)),IF(AG89="Тип C",INDEX('Проверка по длине кабеля'!$M$7:$U$22,MATCH(Расчет!AF89,'Проверка по длине кабеля'!$L$7:$L$22,0),MATCH(Расчет!W89,'Проверка по длине кабеля'!$M$6:$U$6,0)),IF(AG89="Тип D",INDEX('Проверка по длине кабеля'!$X$7:$AF$22,MATCH(Расчет!AF89,'Проверка по длине кабеля'!$W$7:$W$22,0),MATCH(Расчет!W89,'Проверка по длине кабеля'!$X$6:$AF$6,0)),""))),"")</f>
        <v/>
      </c>
    </row>
    <row r="90" spans="1:37" s="98" customFormat="1" x14ac:dyDescent="0.25">
      <c r="A90" s="91"/>
      <c r="B90" s="91"/>
      <c r="C90" s="116"/>
      <c r="D90" s="148"/>
      <c r="E90" s="91"/>
      <c r="F90" s="92"/>
      <c r="G90" s="110"/>
      <c r="H90" s="99"/>
      <c r="I90" s="93"/>
      <c r="J90" s="92"/>
      <c r="K90" s="94"/>
      <c r="L90" s="94"/>
      <c r="M90" s="94"/>
      <c r="N90" s="95"/>
      <c r="O90" s="94"/>
      <c r="P90" s="94"/>
      <c r="Q90" s="96"/>
      <c r="R90" s="91"/>
      <c r="S90" s="95"/>
      <c r="T90" s="95"/>
      <c r="U90" s="95"/>
      <c r="V90" s="95"/>
      <c r="W90" s="95"/>
      <c r="X90" s="91"/>
      <c r="Y90" s="91"/>
      <c r="Z90" s="91"/>
      <c r="AA90" s="91"/>
      <c r="AB90" s="91"/>
      <c r="AC90" s="95"/>
      <c r="AD90" s="95"/>
      <c r="AE90" s="94"/>
      <c r="AF90" s="93"/>
      <c r="AG90" s="91"/>
      <c r="AH90" s="97"/>
      <c r="AI90" s="91"/>
      <c r="AJ90" s="91"/>
      <c r="AK90" s="91" t="str">
        <f>IFERROR(IF(AG90="Тип B",INDEX('Проверка по длине кабеля'!$B$7:$J$22,MATCH(Расчет!AF90,'Проверка по длине кабеля'!$A$7:$A$22,0),MATCH(Расчет!W90,'Проверка по длине кабеля'!$B$6:$J$6,0)),IF(AG90="Тип C",INDEX('Проверка по длине кабеля'!$M$7:$U$22,MATCH(Расчет!AF90,'Проверка по длине кабеля'!$L$7:$L$22,0),MATCH(Расчет!W90,'Проверка по длине кабеля'!$M$6:$U$6,0)),IF(AG90="Тип D",INDEX('Проверка по длине кабеля'!$X$7:$AF$22,MATCH(Расчет!AF90,'Проверка по длине кабеля'!$W$7:$W$22,0),MATCH(Расчет!W90,'Проверка по длине кабеля'!$X$6:$AF$6,0)),""))),"")</f>
        <v/>
      </c>
    </row>
    <row r="91" spans="1:37" s="98" customFormat="1" x14ac:dyDescent="0.25">
      <c r="A91" s="91"/>
      <c r="B91" s="91"/>
      <c r="C91" s="116"/>
      <c r="D91" s="148"/>
      <c r="E91" s="91"/>
      <c r="F91" s="92"/>
      <c r="G91" s="110"/>
      <c r="H91" s="99"/>
      <c r="I91" s="93"/>
      <c r="J91" s="92"/>
      <c r="K91" s="94"/>
      <c r="L91" s="94"/>
      <c r="M91" s="94"/>
      <c r="N91" s="95"/>
      <c r="O91" s="94"/>
      <c r="P91" s="94"/>
      <c r="Q91" s="96"/>
      <c r="R91" s="91"/>
      <c r="S91" s="95"/>
      <c r="T91" s="95"/>
      <c r="U91" s="95"/>
      <c r="V91" s="95"/>
      <c r="W91" s="95"/>
      <c r="X91" s="91"/>
      <c r="Y91" s="91"/>
      <c r="Z91" s="91"/>
      <c r="AA91" s="91"/>
      <c r="AB91" s="91"/>
      <c r="AC91" s="95"/>
      <c r="AD91" s="95"/>
      <c r="AE91" s="94"/>
      <c r="AF91" s="93"/>
      <c r="AG91" s="91"/>
      <c r="AH91" s="97"/>
      <c r="AI91" s="91"/>
      <c r="AJ91" s="91"/>
      <c r="AK91" s="91" t="str">
        <f>IFERROR(IF(AG91="Тип B",INDEX('Проверка по длине кабеля'!$B$7:$J$22,MATCH(Расчет!AF91,'Проверка по длине кабеля'!$A$7:$A$22,0),MATCH(Расчет!W91,'Проверка по длине кабеля'!$B$6:$J$6,0)),IF(AG91="Тип C",INDEX('Проверка по длине кабеля'!$M$7:$U$22,MATCH(Расчет!AF91,'Проверка по длине кабеля'!$L$7:$L$22,0),MATCH(Расчет!W91,'Проверка по длине кабеля'!$M$6:$U$6,0)),IF(AG91="Тип D",INDEX('Проверка по длине кабеля'!$X$7:$AF$22,MATCH(Расчет!AF91,'Проверка по длине кабеля'!$W$7:$W$22,0),MATCH(Расчет!W91,'Проверка по длине кабеля'!$X$6:$AF$6,0)),""))),"")</f>
        <v/>
      </c>
    </row>
    <row r="92" spans="1:37" s="98" customFormat="1" x14ac:dyDescent="0.25">
      <c r="A92" s="91"/>
      <c r="B92" s="91"/>
      <c r="C92" s="116"/>
      <c r="D92" s="148"/>
      <c r="E92" s="91"/>
      <c r="F92" s="92"/>
      <c r="G92" s="93"/>
      <c r="H92" s="92"/>
      <c r="I92" s="93"/>
      <c r="J92" s="92"/>
      <c r="K92" s="94"/>
      <c r="L92" s="94"/>
      <c r="M92" s="94"/>
      <c r="N92" s="95"/>
      <c r="O92" s="94"/>
      <c r="P92" s="94"/>
      <c r="Q92" s="96"/>
      <c r="R92" s="91"/>
      <c r="S92" s="95"/>
      <c r="T92" s="95"/>
      <c r="U92" s="95"/>
      <c r="V92" s="95"/>
      <c r="W92" s="95"/>
      <c r="X92" s="91"/>
      <c r="Y92" s="91"/>
      <c r="Z92" s="91"/>
      <c r="AA92" s="91"/>
      <c r="AB92" s="91"/>
      <c r="AC92" s="95"/>
      <c r="AD92" s="95"/>
      <c r="AE92" s="94"/>
      <c r="AF92" s="93"/>
      <c r="AG92" s="91"/>
      <c r="AH92" s="97"/>
      <c r="AI92" s="91"/>
      <c r="AJ92" s="91"/>
      <c r="AK92" s="91" t="str">
        <f>IFERROR(IF(AG92="Тип B",INDEX('Проверка по длине кабеля'!$B$7:$J$22,MATCH(Расчет!AF92,'Проверка по длине кабеля'!$A$7:$A$22,0),MATCH(Расчет!W92,'Проверка по длине кабеля'!$B$6:$J$6,0)),IF(AG92="Тип C",INDEX('Проверка по длине кабеля'!$M$7:$U$22,MATCH(Расчет!AF92,'Проверка по длине кабеля'!$L$7:$L$22,0),MATCH(Расчет!W92,'Проверка по длине кабеля'!$M$6:$U$6,0)),IF(AG92="Тип D",INDEX('Проверка по длине кабеля'!$X$7:$AF$22,MATCH(Расчет!AF92,'Проверка по длине кабеля'!$W$7:$W$22,0),MATCH(Расчет!W92,'Проверка по длине кабеля'!$X$6:$AF$6,0)),""))),"")</f>
        <v/>
      </c>
    </row>
    <row r="93" spans="1:37" s="98" customFormat="1" x14ac:dyDescent="0.25">
      <c r="A93" s="91"/>
      <c r="B93" s="91"/>
      <c r="C93" s="116"/>
      <c r="D93" s="148"/>
      <c r="E93" s="91"/>
      <c r="F93" s="92"/>
      <c r="G93" s="93"/>
      <c r="H93" s="92"/>
      <c r="I93" s="93"/>
      <c r="J93" s="92"/>
      <c r="K93" s="94"/>
      <c r="L93" s="94"/>
      <c r="M93" s="94"/>
      <c r="N93" s="95"/>
      <c r="O93" s="94"/>
      <c r="P93" s="94"/>
      <c r="Q93" s="96"/>
      <c r="R93" s="91"/>
      <c r="S93" s="95"/>
      <c r="T93" s="95"/>
      <c r="U93" s="95"/>
      <c r="V93" s="95"/>
      <c r="W93" s="95"/>
      <c r="X93" s="91"/>
      <c r="Y93" s="91"/>
      <c r="Z93" s="91"/>
      <c r="AA93" s="91"/>
      <c r="AB93" s="91"/>
      <c r="AC93" s="95"/>
      <c r="AD93" s="95"/>
      <c r="AE93" s="94"/>
      <c r="AF93" s="93"/>
      <c r="AG93" s="91"/>
      <c r="AH93" s="97"/>
      <c r="AI93" s="91"/>
      <c r="AJ93" s="91"/>
      <c r="AK93" s="91" t="str">
        <f>IFERROR(IF(AG93="Тип B",INDEX('Проверка по длине кабеля'!$B$7:$J$22,MATCH(Расчет!AF93,'Проверка по длине кабеля'!$A$7:$A$22,0),MATCH(Расчет!W93,'Проверка по длине кабеля'!$B$6:$J$6,0)),IF(AG93="Тип C",INDEX('Проверка по длине кабеля'!$M$7:$U$22,MATCH(Расчет!AF93,'Проверка по длине кабеля'!$L$7:$L$22,0),MATCH(Расчет!W93,'Проверка по длине кабеля'!$M$6:$U$6,0)),IF(AG93="Тип D",INDEX('Проверка по длине кабеля'!$X$7:$AF$22,MATCH(Расчет!AF93,'Проверка по длине кабеля'!$W$7:$W$22,0),MATCH(Расчет!W93,'Проверка по длине кабеля'!$X$6:$AF$6,0)),""))),"")</f>
        <v/>
      </c>
    </row>
    <row r="94" spans="1:37" s="98" customFormat="1" x14ac:dyDescent="0.25">
      <c r="A94" s="91"/>
      <c r="B94" s="91"/>
      <c r="C94" s="116"/>
      <c r="D94" s="148"/>
      <c r="E94" s="91"/>
      <c r="F94" s="92"/>
      <c r="G94" s="93"/>
      <c r="H94" s="92"/>
      <c r="I94" s="93"/>
      <c r="J94" s="92"/>
      <c r="K94" s="94"/>
      <c r="L94" s="94"/>
      <c r="M94" s="94"/>
      <c r="N94" s="95"/>
      <c r="O94" s="94"/>
      <c r="P94" s="94"/>
      <c r="Q94" s="96"/>
      <c r="R94" s="91"/>
      <c r="S94" s="95"/>
      <c r="T94" s="95"/>
      <c r="U94" s="95"/>
      <c r="V94" s="95"/>
      <c r="W94" s="95"/>
      <c r="X94" s="91"/>
      <c r="Y94" s="91"/>
      <c r="Z94" s="91"/>
      <c r="AA94" s="91"/>
      <c r="AB94" s="91"/>
      <c r="AC94" s="95"/>
      <c r="AD94" s="95"/>
      <c r="AE94" s="94"/>
      <c r="AF94" s="93"/>
      <c r="AG94" s="91"/>
      <c r="AH94" s="97"/>
      <c r="AI94" s="91"/>
      <c r="AJ94" s="91"/>
      <c r="AK94" s="91" t="str">
        <f>IFERROR(IF(AG94="Тип B",INDEX('Проверка по длине кабеля'!$B$7:$J$22,MATCH(Расчет!AF94,'Проверка по длине кабеля'!$A$7:$A$22,0),MATCH(Расчет!W94,'Проверка по длине кабеля'!$B$6:$J$6,0)),IF(AG94="Тип C",INDEX('Проверка по длине кабеля'!$M$7:$U$22,MATCH(Расчет!AF94,'Проверка по длине кабеля'!$L$7:$L$22,0),MATCH(Расчет!W94,'Проверка по длине кабеля'!$M$6:$U$6,0)),IF(AG94="Тип D",INDEX('Проверка по длине кабеля'!$X$7:$AF$22,MATCH(Расчет!AF94,'Проверка по длине кабеля'!$W$7:$W$22,0),MATCH(Расчет!W94,'Проверка по длине кабеля'!$X$6:$AF$6,0)),""))),"")</f>
        <v/>
      </c>
    </row>
    <row r="95" spans="1:37" s="98" customFormat="1" x14ac:dyDescent="0.25">
      <c r="A95" s="91"/>
      <c r="B95" s="91"/>
      <c r="C95" s="116"/>
      <c r="D95" s="148"/>
      <c r="E95" s="91"/>
      <c r="F95" s="92"/>
      <c r="G95" s="93"/>
      <c r="H95" s="92"/>
      <c r="I95" s="93"/>
      <c r="J95" s="92"/>
      <c r="K95" s="94"/>
      <c r="L95" s="94"/>
      <c r="M95" s="94"/>
      <c r="N95" s="95"/>
      <c r="O95" s="94"/>
      <c r="P95" s="94"/>
      <c r="Q95" s="96"/>
      <c r="R95" s="91"/>
      <c r="S95" s="95"/>
      <c r="T95" s="95"/>
      <c r="U95" s="95"/>
      <c r="V95" s="95"/>
      <c r="W95" s="95"/>
      <c r="X95" s="91"/>
      <c r="Y95" s="91"/>
      <c r="Z95" s="91"/>
      <c r="AA95" s="91"/>
      <c r="AB95" s="91"/>
      <c r="AC95" s="95"/>
      <c r="AD95" s="95"/>
      <c r="AE95" s="94"/>
      <c r="AF95" s="93"/>
      <c r="AG95" s="91"/>
      <c r="AH95" s="97"/>
      <c r="AI95" s="91"/>
      <c r="AJ95" s="91"/>
      <c r="AK95" s="91" t="str">
        <f>IFERROR(IF(AG95="Тип B",INDEX('Проверка по длине кабеля'!$B$7:$J$22,MATCH(Расчет!AF95,'Проверка по длине кабеля'!$A$7:$A$22,0),MATCH(Расчет!W95,'Проверка по длине кабеля'!$B$6:$J$6,0)),IF(AG95="Тип C",INDEX('Проверка по длине кабеля'!$M$7:$U$22,MATCH(Расчет!AF95,'Проверка по длине кабеля'!$L$7:$L$22,0),MATCH(Расчет!W95,'Проверка по длине кабеля'!$M$6:$U$6,0)),IF(AG95="Тип D",INDEX('Проверка по длине кабеля'!$X$7:$AF$22,MATCH(Расчет!AF95,'Проверка по длине кабеля'!$W$7:$W$22,0),MATCH(Расчет!W95,'Проверка по длине кабеля'!$X$6:$AF$6,0)),""))),"")</f>
        <v/>
      </c>
    </row>
    <row r="96" spans="1:37" s="98" customFormat="1" x14ac:dyDescent="0.25">
      <c r="A96" s="91"/>
      <c r="B96" s="91"/>
      <c r="C96" s="116"/>
      <c r="D96" s="148"/>
      <c r="E96" s="91"/>
      <c r="F96" s="92"/>
      <c r="G96" s="93"/>
      <c r="H96" s="92"/>
      <c r="I96" s="93"/>
      <c r="J96" s="92"/>
      <c r="K96" s="94"/>
      <c r="L96" s="94"/>
      <c r="M96" s="94"/>
      <c r="N96" s="95"/>
      <c r="O96" s="94"/>
      <c r="P96" s="94"/>
      <c r="Q96" s="96"/>
      <c r="R96" s="91"/>
      <c r="S96" s="95"/>
      <c r="T96" s="95"/>
      <c r="U96" s="95"/>
      <c r="V96" s="95"/>
      <c r="W96" s="95"/>
      <c r="X96" s="91"/>
      <c r="Y96" s="91"/>
      <c r="Z96" s="91"/>
      <c r="AA96" s="91"/>
      <c r="AB96" s="91"/>
      <c r="AC96" s="95"/>
      <c r="AD96" s="95"/>
      <c r="AE96" s="94"/>
      <c r="AF96" s="93"/>
      <c r="AG96" s="91"/>
      <c r="AH96" s="97"/>
      <c r="AI96" s="91"/>
      <c r="AJ96" s="91"/>
      <c r="AK96" s="91" t="str">
        <f>IFERROR(IF(AG96="Тип B",INDEX('Проверка по длине кабеля'!$B$7:$J$22,MATCH(Расчет!AF96,'Проверка по длине кабеля'!$A$7:$A$22,0),MATCH(Расчет!W96,'Проверка по длине кабеля'!$B$6:$J$6,0)),IF(AG96="Тип C",INDEX('Проверка по длине кабеля'!$M$7:$U$22,MATCH(Расчет!AF96,'Проверка по длине кабеля'!$L$7:$L$22,0),MATCH(Расчет!W96,'Проверка по длине кабеля'!$M$6:$U$6,0)),IF(AG96="Тип D",INDEX('Проверка по длине кабеля'!$X$7:$AF$22,MATCH(Расчет!AF96,'Проверка по длине кабеля'!$W$7:$W$22,0),MATCH(Расчет!W96,'Проверка по длине кабеля'!$X$6:$AF$6,0)),""))),"")</f>
        <v/>
      </c>
    </row>
    <row r="97" spans="1:37" s="98" customFormat="1" x14ac:dyDescent="0.25">
      <c r="A97" s="91"/>
      <c r="B97" s="91"/>
      <c r="C97" s="116"/>
      <c r="D97" s="148"/>
      <c r="E97" s="91"/>
      <c r="F97" s="92"/>
      <c r="G97" s="93"/>
      <c r="H97" s="92"/>
      <c r="I97" s="93"/>
      <c r="J97" s="92"/>
      <c r="K97" s="94"/>
      <c r="L97" s="94"/>
      <c r="M97" s="94"/>
      <c r="N97" s="95"/>
      <c r="O97" s="94"/>
      <c r="P97" s="94"/>
      <c r="Q97" s="96"/>
      <c r="R97" s="91"/>
      <c r="S97" s="95"/>
      <c r="T97" s="95"/>
      <c r="U97" s="95"/>
      <c r="V97" s="95"/>
      <c r="W97" s="95"/>
      <c r="X97" s="91"/>
      <c r="Y97" s="91"/>
      <c r="Z97" s="91"/>
      <c r="AA97" s="91"/>
      <c r="AB97" s="91"/>
      <c r="AC97" s="95"/>
      <c r="AD97" s="95"/>
      <c r="AE97" s="94"/>
      <c r="AF97" s="93"/>
      <c r="AG97" s="91"/>
      <c r="AH97" s="97"/>
      <c r="AI97" s="91"/>
      <c r="AJ97" s="91"/>
      <c r="AK97" s="91" t="str">
        <f>IFERROR(IF(AG97="Тип B",INDEX('Проверка по длине кабеля'!$B$7:$J$22,MATCH(Расчет!AF97,'Проверка по длине кабеля'!$A$7:$A$22,0),MATCH(Расчет!W97,'Проверка по длине кабеля'!$B$6:$J$6,0)),IF(AG97="Тип C",INDEX('Проверка по длине кабеля'!$M$7:$U$22,MATCH(Расчет!AF97,'Проверка по длине кабеля'!$L$7:$L$22,0),MATCH(Расчет!W97,'Проверка по длине кабеля'!$M$6:$U$6,0)),IF(AG97="Тип D",INDEX('Проверка по длине кабеля'!$X$7:$AF$22,MATCH(Расчет!AF97,'Проверка по длине кабеля'!$W$7:$W$22,0),MATCH(Расчет!W97,'Проверка по длине кабеля'!$X$6:$AF$6,0)),""))),"")</f>
        <v/>
      </c>
    </row>
    <row r="98" spans="1:37" s="98" customFormat="1" x14ac:dyDescent="0.25">
      <c r="A98" s="91"/>
      <c r="B98" s="91"/>
      <c r="C98" s="116"/>
      <c r="D98" s="148"/>
      <c r="E98" s="91"/>
      <c r="F98" s="92"/>
      <c r="G98" s="93"/>
      <c r="H98" s="92"/>
      <c r="I98" s="93"/>
      <c r="J98" s="92"/>
      <c r="K98" s="94"/>
      <c r="L98" s="94"/>
      <c r="M98" s="94"/>
      <c r="N98" s="95"/>
      <c r="O98" s="94"/>
      <c r="P98" s="94"/>
      <c r="Q98" s="96"/>
      <c r="R98" s="91"/>
      <c r="S98" s="95"/>
      <c r="T98" s="95"/>
      <c r="U98" s="95"/>
      <c r="V98" s="95"/>
      <c r="W98" s="95"/>
      <c r="X98" s="91"/>
      <c r="Y98" s="91"/>
      <c r="Z98" s="91"/>
      <c r="AA98" s="91"/>
      <c r="AB98" s="91"/>
      <c r="AC98" s="95"/>
      <c r="AD98" s="95"/>
      <c r="AE98" s="94"/>
      <c r="AF98" s="93"/>
      <c r="AG98" s="91"/>
      <c r="AH98" s="97"/>
      <c r="AI98" s="91"/>
      <c r="AJ98" s="91"/>
      <c r="AK98" s="91" t="str">
        <f>IFERROR(IF(AG98="Тип B",INDEX('Проверка по длине кабеля'!$B$7:$J$22,MATCH(Расчет!AF98,'Проверка по длине кабеля'!$A$7:$A$22,0),MATCH(Расчет!W98,'Проверка по длине кабеля'!$B$6:$J$6,0)),IF(AG98="Тип C",INDEX('Проверка по длине кабеля'!$M$7:$U$22,MATCH(Расчет!AF98,'Проверка по длине кабеля'!$L$7:$L$22,0),MATCH(Расчет!W98,'Проверка по длине кабеля'!$M$6:$U$6,0)),IF(AG98="Тип D",INDEX('Проверка по длине кабеля'!$X$7:$AF$22,MATCH(Расчет!AF98,'Проверка по длине кабеля'!$W$7:$W$22,0),MATCH(Расчет!W98,'Проверка по длине кабеля'!$X$6:$AF$6,0)),""))),"")</f>
        <v/>
      </c>
    </row>
    <row r="99" spans="1:37" s="98" customFormat="1" x14ac:dyDescent="0.25">
      <c r="A99" s="91"/>
      <c r="B99" s="91"/>
      <c r="C99" s="116"/>
      <c r="D99" s="148"/>
      <c r="E99" s="91"/>
      <c r="F99" s="92"/>
      <c r="G99" s="93"/>
      <c r="H99" s="92"/>
      <c r="I99" s="93"/>
      <c r="J99" s="92"/>
      <c r="K99" s="94"/>
      <c r="L99" s="94"/>
      <c r="M99" s="94"/>
      <c r="N99" s="95"/>
      <c r="O99" s="94"/>
      <c r="P99" s="94"/>
      <c r="Q99" s="96"/>
      <c r="R99" s="91"/>
      <c r="S99" s="95"/>
      <c r="T99" s="95"/>
      <c r="U99" s="95"/>
      <c r="V99" s="95"/>
      <c r="W99" s="95"/>
      <c r="X99" s="91"/>
      <c r="Y99" s="91"/>
      <c r="Z99" s="91"/>
      <c r="AA99" s="91"/>
      <c r="AB99" s="91"/>
      <c r="AC99" s="95"/>
      <c r="AD99" s="95"/>
      <c r="AE99" s="94"/>
      <c r="AF99" s="93"/>
      <c r="AG99" s="91"/>
      <c r="AH99" s="97"/>
      <c r="AI99" s="91"/>
      <c r="AJ99" s="91"/>
      <c r="AK99" s="91" t="str">
        <f>IFERROR(IF(AG99="Тип B",INDEX('Проверка по длине кабеля'!$B$7:$J$22,MATCH(Расчет!AF99,'Проверка по длине кабеля'!$A$7:$A$22,0),MATCH(Расчет!W99,'Проверка по длине кабеля'!$B$6:$J$6,0)),IF(AG99="Тип C",INDEX('Проверка по длине кабеля'!$M$7:$U$22,MATCH(Расчет!AF99,'Проверка по длине кабеля'!$L$7:$L$22,0),MATCH(Расчет!W99,'Проверка по длине кабеля'!$M$6:$U$6,0)),IF(AG99="Тип D",INDEX('Проверка по длине кабеля'!$X$7:$AF$22,MATCH(Расчет!AF99,'Проверка по длине кабеля'!$W$7:$W$22,0),MATCH(Расчет!W99,'Проверка по длине кабеля'!$X$6:$AF$6,0)),""))),"")</f>
        <v/>
      </c>
    </row>
    <row r="100" spans="1:37" s="98" customFormat="1" x14ac:dyDescent="0.25">
      <c r="A100" s="91"/>
      <c r="B100" s="91"/>
      <c r="C100" s="117"/>
      <c r="D100" s="149"/>
      <c r="E100" s="91"/>
      <c r="F100" s="92"/>
      <c r="G100" s="93"/>
      <c r="H100" s="92"/>
      <c r="I100" s="93"/>
      <c r="J100" s="92"/>
      <c r="K100" s="94"/>
      <c r="L100" s="94"/>
      <c r="M100" s="94"/>
      <c r="N100" s="95"/>
      <c r="O100" s="94"/>
      <c r="P100" s="94"/>
      <c r="Q100" s="96"/>
      <c r="R100" s="91"/>
      <c r="S100" s="95"/>
      <c r="T100" s="95"/>
      <c r="U100" s="95"/>
      <c r="V100" s="95"/>
      <c r="W100" s="95"/>
      <c r="X100" s="91"/>
      <c r="Y100" s="91"/>
      <c r="Z100" s="91"/>
      <c r="AA100" s="91"/>
      <c r="AB100" s="91"/>
      <c r="AC100" s="95"/>
      <c r="AD100" s="95"/>
      <c r="AE100" s="94"/>
      <c r="AF100" s="93"/>
      <c r="AG100" s="91"/>
      <c r="AH100" s="97"/>
      <c r="AI100" s="91"/>
      <c r="AJ100" s="91"/>
      <c r="AK100" s="91" t="str">
        <f>IFERROR(IF(AG100="Тип B",INDEX('Проверка по длине кабеля'!$B$7:$J$22,MATCH(Расчет!AF100,'Проверка по длине кабеля'!$A$7:$A$22,0),MATCH(Расчет!W100,'Проверка по длине кабеля'!$B$6:$J$6,0)),IF(AG100="Тип C",INDEX('Проверка по длине кабеля'!$M$7:$U$22,MATCH(Расчет!AF100,'Проверка по длине кабеля'!$L$7:$L$22,0),MATCH(Расчет!W100,'Проверка по длине кабеля'!$M$6:$U$6,0)),IF(AG100="Тип D",INDEX('Проверка по длине кабеля'!$X$7:$AF$22,MATCH(Расчет!AF100,'Проверка по длине кабеля'!$W$7:$W$22,0),MATCH(Расчет!W100,'Проверка по длине кабеля'!$X$6:$AF$6,0)),""))),"")</f>
        <v/>
      </c>
    </row>
    <row r="101" spans="1:37" x14ac:dyDescent="0.25">
      <c r="A101" s="78"/>
      <c r="B101" s="78"/>
      <c r="C101" s="150" t="s">
        <v>189</v>
      </c>
      <c r="D101" s="150" t="s">
        <v>107</v>
      </c>
      <c r="E101" s="87" t="s">
        <v>22</v>
      </c>
      <c r="F101" s="85" t="s">
        <v>22</v>
      </c>
      <c r="G101" s="88" t="s">
        <v>22</v>
      </c>
      <c r="H101" s="85" t="s">
        <v>22</v>
      </c>
      <c r="I101" s="88"/>
      <c r="J101" s="86"/>
      <c r="K101" s="57">
        <f>SUM(K102+K107+K111+K117+K121+K127+K132+K135+K142+K150+K153+K156)</f>
        <v>21.792999999999999</v>
      </c>
      <c r="L101" s="57">
        <v>1</v>
      </c>
      <c r="M101" s="57">
        <f t="shared" si="101"/>
        <v>21.792999999999999</v>
      </c>
      <c r="N101" s="58" t="s">
        <v>48</v>
      </c>
      <c r="O101" s="57">
        <f>Q101/K101</f>
        <v>0.65000000000000013</v>
      </c>
      <c r="P101" s="57">
        <f t="shared" si="97"/>
        <v>50.940058366192353</v>
      </c>
      <c r="Q101" s="89">
        <f>SUM(Q102+Q107+Q111+Q117+Q121+Q127+Q132+Q135+Q142+Q150+Q153+Q156)</f>
        <v>14.165450000000002</v>
      </c>
      <c r="R101" s="87" t="s">
        <v>29</v>
      </c>
      <c r="S101" s="58" t="s">
        <v>0</v>
      </c>
      <c r="T101" s="58">
        <v>1</v>
      </c>
      <c r="U101" s="58"/>
      <c r="V101" s="58" t="s">
        <v>23</v>
      </c>
      <c r="W101" s="58"/>
      <c r="X101" s="87" t="e">
        <f ca="1">INDEX(INDIRECT("'"&amp;$S101&amp;"'!$D$3:$G$1000"),MATCH($U101,INDIRECT("'"&amp;$S101&amp;"'!$B$3:$B$1000"),0)+MATCH($W101,INDIRECT("'"&amp;$S101&amp;"'!$C$3:$C$1000"),0)-1,COLUMN(A28))</f>
        <v>#N/A</v>
      </c>
      <c r="Y101" s="87" t="e">
        <f ca="1">INDEX(INDIRECT("'"&amp;$S101&amp;"'!$D$3:$G$1000"),MATCH($U101,INDIRECT("'"&amp;$S101&amp;"'!$B$3:$B$1000"),0)+MATCH($W101,INDIRECT("'"&amp;$S101&amp;"'!$C$3:$C$1000"),0)-1,COLUMN(C28))</f>
        <v>#N/A</v>
      </c>
      <c r="Z101" s="87" t="e">
        <f ca="1">INDEX(INDIRECT("'"&amp;$S101&amp;"'!$D$3:$G$1000"),MATCH($U101,INDIRECT("'"&amp;$S101&amp;"'!$B$3:$B$1000"),0)+MATCH($W101,INDIRECT("'"&amp;$S101&amp;"'!$C$3:$C$1000"),0)-1,COLUMN(D28))</f>
        <v>#N/A</v>
      </c>
      <c r="AA101" s="87" t="e">
        <f ca="1">INDEX(INDIRECT("'"&amp;$S101&amp;"'!$D$3:$G$1000"),MATCH($U101,INDIRECT("'"&amp;$S101&amp;"'!$B$3:$B$1000"),0)+MATCH($W101,INDIRECT("'"&amp;$S101&amp;"'!$C$3:$C$1000"),0)-1,COLUMN(#REF!))</f>
        <v>#N/A</v>
      </c>
      <c r="AB101" s="87"/>
      <c r="AC101" s="58">
        <f>ROUNDUP(AB101*1.15,0)</f>
        <v>0</v>
      </c>
      <c r="AD101" s="58">
        <f>ROUNDUP(AC101*1.08,0)</f>
        <v>0</v>
      </c>
      <c r="AE101" s="57" t="e">
        <f t="shared" si="99"/>
        <v>#DIV/0!</v>
      </c>
      <c r="AF101" s="88">
        <v>80</v>
      </c>
      <c r="AG101" s="87" t="s">
        <v>46</v>
      </c>
      <c r="AH101" s="90" t="str">
        <f t="shared" si="100"/>
        <v>ДА</v>
      </c>
      <c r="AI101" s="78"/>
      <c r="AJ101" s="78"/>
      <c r="AK101" s="91" t="str">
        <f>IFERROR(IF(AG101="Тип B",INDEX('Проверка по длине кабеля'!$B$7:$J$22,MATCH(Расчет!AF101,'Проверка по длине кабеля'!$A$7:$A$22,0),MATCH(Расчет!W101,'Проверка по длине кабеля'!$B$6:$J$6,0)),IF(AG101="Тип C",INDEX('Проверка по длине кабеля'!$M$7:$U$22,MATCH(Расчет!AF101,'Проверка по длине кабеля'!$L$7:$L$22,0),MATCH(Расчет!W101,'Проверка по длине кабеля'!$M$6:$U$6,0)),IF(AG101="Тип D",INDEX('Проверка по длине кабеля'!$X$7:$AF$22,MATCH(Расчет!AF101,'Проверка по длине кабеля'!$W$7:$W$22,0),MATCH(Расчет!W101,'Проверка по длине кабеля'!$X$6:$AF$6,0)),""))),"")</f>
        <v/>
      </c>
    </row>
    <row r="102" spans="1:37" x14ac:dyDescent="0.25">
      <c r="A102" s="78"/>
      <c r="B102" s="78"/>
      <c r="C102" s="150"/>
      <c r="D102" s="150"/>
      <c r="E102" s="145" t="s">
        <v>96</v>
      </c>
      <c r="F102" s="119" t="s">
        <v>80</v>
      </c>
      <c r="G102" s="67" t="s">
        <v>22</v>
      </c>
      <c r="H102" s="77" t="s">
        <v>22</v>
      </c>
      <c r="I102" s="67"/>
      <c r="J102" s="83"/>
      <c r="K102" s="62">
        <f>SUM(K103:K106)</f>
        <v>0.48899999999999999</v>
      </c>
      <c r="L102" s="62">
        <v>1</v>
      </c>
      <c r="M102" s="62">
        <f t="shared" ref="M102:M110" si="145">K102*L102</f>
        <v>0.48899999999999999</v>
      </c>
      <c r="N102" s="63" t="s">
        <v>76</v>
      </c>
      <c r="O102" s="62">
        <f>Q102/K102</f>
        <v>0.65</v>
      </c>
      <c r="P102" s="62">
        <f t="shared" ref="P102:P110" si="146">IF(N102="1 фаза",M102/(0.22*O102),M102/(SQRT(3)*0.38*O102))</f>
        <v>3.4195804195804191</v>
      </c>
      <c r="Q102" s="65">
        <f>SUM(Q103:Q106)</f>
        <v>0.31785000000000002</v>
      </c>
      <c r="R102" s="66" t="s">
        <v>29</v>
      </c>
      <c r="S102" s="63" t="s">
        <v>0</v>
      </c>
      <c r="T102" s="63">
        <v>1</v>
      </c>
      <c r="U102" s="63">
        <v>3</v>
      </c>
      <c r="V102" s="63" t="s">
        <v>23</v>
      </c>
      <c r="W102" s="63">
        <v>2.5</v>
      </c>
      <c r="X102" s="66">
        <f ca="1">INDEX(INDIRECT("'"&amp;$S102&amp;"'!$D$3:$G$1000"),MATCH($U102,INDIRECT("'"&amp;$S102&amp;"'!$B$3:$B$1000"),0)+MATCH($W102,INDIRECT("'"&amp;$S102&amp;"'!$C$3:$C$1000"),0)-1,COLUMN(A130))</f>
        <v>9.4</v>
      </c>
      <c r="Y102" s="66">
        <f ca="1">INDEX(INDIRECT("'"&amp;$S102&amp;"'!$D$3:$G$1000"),MATCH($U102,INDIRECT("'"&amp;$S102&amp;"'!$B$3:$B$1000"),0)+MATCH($W102,INDIRECT("'"&amp;$S102&amp;"'!$C$3:$C$1000"),0)-1,COLUMN(C130))</f>
        <v>167</v>
      </c>
      <c r="Z102" s="66">
        <f ca="1">INDEX(INDIRECT("'"&amp;$S102&amp;"'!$D$3:$G$1000"),MATCH($U102,INDIRECT("'"&amp;$S102&amp;"'!$B$3:$B$1000"),0)+MATCH($W102,INDIRECT("'"&amp;$S102&amp;"'!$C$3:$C$1000"),0)-1,COLUMN(D130))</f>
        <v>188</v>
      </c>
      <c r="AA102" s="66" t="e">
        <f ca="1">INDEX(INDIRECT("'"&amp;$S102&amp;"'!$D$3:$G$1000"),MATCH($U102,INDIRECT("'"&amp;$S102&amp;"'!$B$3:$B$1000"),0)+MATCH($W102,INDIRECT("'"&amp;$S102&amp;"'!$C$3:$C$1000"),0)-1,COLUMN(#REF!))</f>
        <v>#REF!</v>
      </c>
      <c r="AB102" s="66">
        <v>70</v>
      </c>
      <c r="AC102" s="63">
        <f t="shared" ref="AC102:AC159" si="147">ROUNDUP(AB102*1.15,0)</f>
        <v>81</v>
      </c>
      <c r="AD102" s="63">
        <f t="shared" ref="AD102:AD159" si="148">ROUNDUP(AC102*1.08,0)</f>
        <v>88</v>
      </c>
      <c r="AE102" s="62">
        <f t="shared" ref="AE102:AE110" si="149">IF(N102="3 фазы",(IF(R102="Медь",(M102*AC102)/(T102*72*W102),(M102*AC102)/(T102*46*W102))),(IF(R102="Медь",(M102*AC102)/(T102*16*W102),("-"))))</f>
        <v>0.99022500000000002</v>
      </c>
      <c r="AF102" s="67">
        <v>20</v>
      </c>
      <c r="AG102" s="66" t="s">
        <v>46</v>
      </c>
      <c r="AH102" s="68" t="str">
        <f t="shared" ref="AH102:AH110" si="150">IF(AF102&gt;(P102*1.25),"ДА","НЕТ")</f>
        <v>ДА</v>
      </c>
      <c r="AI102" s="78"/>
      <c r="AJ102" s="78"/>
      <c r="AK102" s="91">
        <f>IFERROR(IF(AG102="Тип B",INDEX('Проверка по длине кабеля'!$B$7:$J$22,MATCH(Расчет!AF102,'Проверка по длине кабеля'!$A$7:$A$22,0),MATCH(Расчет!W102,'Проверка по длине кабеля'!$B$6:$J$6,0)),IF(AG102="Тип C",INDEX('Проверка по длине кабеля'!$M$7:$U$22,MATCH(Расчет!AF102,'Проверка по длине кабеля'!$L$7:$L$22,0),MATCH(Расчет!W102,'Проверка по длине кабеля'!$M$6:$U$6,0)),IF(AG102="Тип D",INDEX('Проверка по длине кабеля'!$X$7:$AF$22,MATCH(Расчет!AF102,'Проверка по длине кабеля'!$W$7:$W$22,0),MATCH(Расчет!W102,'Проверка по длине кабеля'!$X$6:$AF$6,0)),""))),"")</f>
        <v>50</v>
      </c>
    </row>
    <row r="103" spans="1:37" ht="11.25" customHeight="1" outlineLevel="1" x14ac:dyDescent="0.25">
      <c r="A103" s="78"/>
      <c r="B103" s="78"/>
      <c r="C103" s="150"/>
      <c r="D103" s="150"/>
      <c r="E103" s="145"/>
      <c r="F103" s="119"/>
      <c r="G103" s="101" t="s">
        <v>139</v>
      </c>
      <c r="H103" s="102" t="s">
        <v>140</v>
      </c>
      <c r="I103" s="101"/>
      <c r="J103" s="102"/>
      <c r="K103" s="103">
        <v>0.16300000000000001</v>
      </c>
      <c r="L103" s="103">
        <v>1</v>
      </c>
      <c r="M103" s="103">
        <f t="shared" si="145"/>
        <v>0.16300000000000001</v>
      </c>
      <c r="N103" s="104" t="s">
        <v>76</v>
      </c>
      <c r="O103" s="103">
        <v>0.65</v>
      </c>
      <c r="P103" s="103">
        <f t="shared" si="146"/>
        <v>1.1398601398601398</v>
      </c>
      <c r="Q103" s="105">
        <f>K103*O103</f>
        <v>0.10595</v>
      </c>
      <c r="R103" s="106" t="s">
        <v>29</v>
      </c>
      <c r="S103" s="104" t="s">
        <v>0</v>
      </c>
      <c r="T103" s="104">
        <v>1</v>
      </c>
      <c r="U103" s="104">
        <v>3</v>
      </c>
      <c r="V103" s="104" t="s">
        <v>23</v>
      </c>
      <c r="W103" s="104">
        <v>1.5</v>
      </c>
      <c r="X103" s="106">
        <f ca="1">INDEX(INDIRECT("'"&amp;$S103&amp;"'!$D$3:$G$1000"),MATCH($U103,INDIRECT("'"&amp;$S103&amp;"'!$B$3:$B$1000"),0)+MATCH($W103,INDIRECT("'"&amp;$S103&amp;"'!$C$3:$C$1000"),0)-1,COLUMN(A132))</f>
        <v>8</v>
      </c>
      <c r="Y103" s="106">
        <f t="shared" ref="Y103:Z105" ca="1" si="151">INDEX(INDIRECT("'"&amp;$S103&amp;"'!$D$3:$G$1000"),MATCH($U103,INDIRECT("'"&amp;$S103&amp;"'!$B$3:$B$1000"),0)+MATCH($W103,INDIRECT("'"&amp;$S103&amp;"'!$C$3:$C$1000"),0)-1,COLUMN(C132))</f>
        <v>115</v>
      </c>
      <c r="Z103" s="106">
        <f t="shared" ca="1" si="151"/>
        <v>148</v>
      </c>
      <c r="AA103" s="106" t="e">
        <f ca="1">INDEX(INDIRECT("'"&amp;$S103&amp;"'!$D$3:$G$1000"),MATCH($U103,INDIRECT("'"&amp;$S103&amp;"'!$B$3:$B$1000"),0)+MATCH($W103,INDIRECT("'"&amp;$S103&amp;"'!$C$3:$C$1000"),0)-1,COLUMN(#REF!))</f>
        <v>#REF!</v>
      </c>
      <c r="AB103" s="106">
        <v>55</v>
      </c>
      <c r="AC103" s="104">
        <f t="shared" si="147"/>
        <v>64</v>
      </c>
      <c r="AD103" s="104">
        <f t="shared" si="148"/>
        <v>70</v>
      </c>
      <c r="AE103" s="103">
        <f t="shared" si="149"/>
        <v>0.4346666666666667</v>
      </c>
      <c r="AF103" s="101">
        <v>6</v>
      </c>
      <c r="AG103" s="106"/>
      <c r="AH103" s="107" t="str">
        <f t="shared" si="150"/>
        <v>ДА</v>
      </c>
      <c r="AI103" s="78"/>
      <c r="AJ103" s="78"/>
      <c r="AK103" s="91" t="str">
        <f>IFERROR(IF(AG103="Тип B",INDEX('Проверка по длине кабеля'!$B$7:$J$22,MATCH(Расчет!AF103,'Проверка по длине кабеля'!$A$7:$A$22,0),MATCH(Расчет!W103,'Проверка по длине кабеля'!$B$6:$J$6,0)),IF(AG103="Тип C",INDEX('Проверка по длине кабеля'!$M$7:$U$22,MATCH(Расчет!AF103,'Проверка по длине кабеля'!$L$7:$L$22,0),MATCH(Расчет!W103,'Проверка по длине кабеля'!$M$6:$U$6,0)),IF(AG103="Тип D",INDEX('Проверка по длине кабеля'!$X$7:$AF$22,MATCH(Расчет!AF103,'Проверка по длине кабеля'!$W$7:$W$22,0),MATCH(Расчет!W103,'Проверка по длине кабеля'!$X$6:$AF$6,0)),""))),"")</f>
        <v/>
      </c>
    </row>
    <row r="104" spans="1:37" ht="11.25" customHeight="1" outlineLevel="1" x14ac:dyDescent="0.25">
      <c r="A104" s="78"/>
      <c r="B104" s="78"/>
      <c r="C104" s="150"/>
      <c r="D104" s="150"/>
      <c r="E104" s="145"/>
      <c r="F104" s="119"/>
      <c r="G104" s="101" t="s">
        <v>141</v>
      </c>
      <c r="H104" s="102" t="s">
        <v>142</v>
      </c>
      <c r="I104" s="101"/>
      <c r="J104" s="102"/>
      <c r="K104" s="103">
        <v>0.16300000000000001</v>
      </c>
      <c r="L104" s="103">
        <v>1</v>
      </c>
      <c r="M104" s="103">
        <f t="shared" si="145"/>
        <v>0.16300000000000001</v>
      </c>
      <c r="N104" s="104" t="s">
        <v>76</v>
      </c>
      <c r="O104" s="103">
        <v>0.65</v>
      </c>
      <c r="P104" s="103">
        <f t="shared" si="146"/>
        <v>1.1398601398601398</v>
      </c>
      <c r="Q104" s="105">
        <f>K104*O104</f>
        <v>0.10595</v>
      </c>
      <c r="R104" s="106" t="s">
        <v>29</v>
      </c>
      <c r="S104" s="104" t="s">
        <v>0</v>
      </c>
      <c r="T104" s="104">
        <v>1</v>
      </c>
      <c r="U104" s="104">
        <v>3</v>
      </c>
      <c r="V104" s="104" t="s">
        <v>23</v>
      </c>
      <c r="W104" s="104">
        <v>1.5</v>
      </c>
      <c r="X104" s="106">
        <f ca="1">INDEX(INDIRECT("'"&amp;$S104&amp;"'!$D$3:$G$1000"),MATCH($U104,INDIRECT("'"&amp;$S104&amp;"'!$B$3:$B$1000"),0)+MATCH($W104,INDIRECT("'"&amp;$S104&amp;"'!$C$3:$C$1000"),0)-1,COLUMN(A133))</f>
        <v>8</v>
      </c>
      <c r="Y104" s="106">
        <f t="shared" ca="1" si="151"/>
        <v>115</v>
      </c>
      <c r="Z104" s="106">
        <f t="shared" ca="1" si="151"/>
        <v>148</v>
      </c>
      <c r="AA104" s="106" t="e">
        <f ca="1">INDEX(INDIRECT("'"&amp;$S104&amp;"'!$D$3:$G$1000"),MATCH($U104,INDIRECT("'"&amp;$S104&amp;"'!$B$3:$B$1000"),0)+MATCH($W104,INDIRECT("'"&amp;$S104&amp;"'!$C$3:$C$1000"),0)-1,COLUMN(#REF!))</f>
        <v>#REF!</v>
      </c>
      <c r="AB104" s="106">
        <v>60</v>
      </c>
      <c r="AC104" s="104">
        <f t="shared" si="147"/>
        <v>69</v>
      </c>
      <c r="AD104" s="104">
        <f t="shared" si="148"/>
        <v>75</v>
      </c>
      <c r="AE104" s="103">
        <f t="shared" si="149"/>
        <v>0.46862500000000001</v>
      </c>
      <c r="AF104" s="101">
        <v>6</v>
      </c>
      <c r="AG104" s="106"/>
      <c r="AH104" s="107" t="str">
        <f t="shared" si="150"/>
        <v>ДА</v>
      </c>
      <c r="AI104" s="78"/>
      <c r="AJ104" s="78"/>
      <c r="AK104" s="91" t="str">
        <f>IFERROR(IF(AG104="Тип B",INDEX('Проверка по длине кабеля'!$B$7:$J$22,MATCH(Расчет!AF104,'Проверка по длине кабеля'!$A$7:$A$22,0),MATCH(Расчет!W104,'Проверка по длине кабеля'!$B$6:$J$6,0)),IF(AG104="Тип C",INDEX('Проверка по длине кабеля'!$M$7:$U$22,MATCH(Расчет!AF104,'Проверка по длине кабеля'!$L$7:$L$22,0),MATCH(Расчет!W104,'Проверка по длине кабеля'!$M$6:$U$6,0)),IF(AG104="Тип D",INDEX('Проверка по длине кабеля'!$X$7:$AF$22,MATCH(Расчет!AF104,'Проверка по длине кабеля'!$W$7:$W$22,0),MATCH(Расчет!W104,'Проверка по длине кабеля'!$X$6:$AF$6,0)),""))),"")</f>
        <v/>
      </c>
    </row>
    <row r="105" spans="1:37" ht="11.25" customHeight="1" outlineLevel="1" x14ac:dyDescent="0.25">
      <c r="A105" s="78"/>
      <c r="B105" s="78"/>
      <c r="C105" s="150"/>
      <c r="D105" s="150"/>
      <c r="E105" s="145"/>
      <c r="F105" s="119"/>
      <c r="G105" s="101" t="s">
        <v>143</v>
      </c>
      <c r="H105" s="102" t="s">
        <v>144</v>
      </c>
      <c r="I105" s="101"/>
      <c r="J105" s="102"/>
      <c r="K105" s="103">
        <v>0.16300000000000001</v>
      </c>
      <c r="L105" s="103">
        <v>1</v>
      </c>
      <c r="M105" s="103">
        <f t="shared" si="145"/>
        <v>0.16300000000000001</v>
      </c>
      <c r="N105" s="104" t="s">
        <v>76</v>
      </c>
      <c r="O105" s="103">
        <v>0.65</v>
      </c>
      <c r="P105" s="103">
        <f t="shared" si="146"/>
        <v>1.1398601398601398</v>
      </c>
      <c r="Q105" s="105">
        <f>K105*O105</f>
        <v>0.10595</v>
      </c>
      <c r="R105" s="106" t="s">
        <v>29</v>
      </c>
      <c r="S105" s="104" t="s">
        <v>0</v>
      </c>
      <c r="T105" s="104">
        <v>1</v>
      </c>
      <c r="U105" s="104">
        <v>3</v>
      </c>
      <c r="V105" s="104" t="s">
        <v>23</v>
      </c>
      <c r="W105" s="104">
        <v>1.5</v>
      </c>
      <c r="X105" s="106">
        <f ca="1">INDEX(INDIRECT("'"&amp;$S105&amp;"'!$D$3:$G$1000"),MATCH($U105,INDIRECT("'"&amp;$S105&amp;"'!$B$3:$B$1000"),0)+MATCH($W105,INDIRECT("'"&amp;$S105&amp;"'!$C$3:$C$1000"),0)-1,COLUMN(A134))</f>
        <v>8</v>
      </c>
      <c r="Y105" s="106">
        <f t="shared" ca="1" si="151"/>
        <v>115</v>
      </c>
      <c r="Z105" s="106">
        <f t="shared" ca="1" si="151"/>
        <v>148</v>
      </c>
      <c r="AA105" s="106" t="e">
        <f ca="1">INDEX(INDIRECT("'"&amp;$S105&amp;"'!$D$3:$G$1000"),MATCH($U105,INDIRECT("'"&amp;$S105&amp;"'!$B$3:$B$1000"),0)+MATCH($W105,INDIRECT("'"&amp;$S105&amp;"'!$C$3:$C$1000"),0)-1,COLUMN(#REF!))</f>
        <v>#REF!</v>
      </c>
      <c r="AB105" s="106">
        <v>55</v>
      </c>
      <c r="AC105" s="104">
        <f t="shared" si="147"/>
        <v>64</v>
      </c>
      <c r="AD105" s="104">
        <f t="shared" si="148"/>
        <v>70</v>
      </c>
      <c r="AE105" s="103">
        <f t="shared" si="149"/>
        <v>0.4346666666666667</v>
      </c>
      <c r="AF105" s="101">
        <v>6</v>
      </c>
      <c r="AG105" s="106"/>
      <c r="AH105" s="107" t="str">
        <f t="shared" si="150"/>
        <v>ДА</v>
      </c>
      <c r="AI105" s="78"/>
      <c r="AJ105" s="78"/>
      <c r="AK105" s="91" t="str">
        <f>IFERROR(IF(AG105="Тип B",INDEX('Проверка по длине кабеля'!$B$7:$J$22,MATCH(Расчет!AF105,'Проверка по длине кабеля'!$A$7:$A$22,0),MATCH(Расчет!W105,'Проверка по длине кабеля'!$B$6:$J$6,0)),IF(AG105="Тип C",INDEX('Проверка по длине кабеля'!$M$7:$U$22,MATCH(Расчет!AF105,'Проверка по длине кабеля'!$L$7:$L$22,0),MATCH(Расчет!W105,'Проверка по длине кабеля'!$M$6:$U$6,0)),IF(AG105="Тип D",INDEX('Проверка по длине кабеля'!$X$7:$AF$22,MATCH(Расчет!AF105,'Проверка по длине кабеля'!$W$7:$W$22,0),MATCH(Расчет!W105,'Проверка по длине кабеля'!$X$6:$AF$6,0)),""))),"")</f>
        <v/>
      </c>
    </row>
    <row r="106" spans="1:37" ht="11.25" customHeight="1" outlineLevel="1" x14ac:dyDescent="0.25">
      <c r="A106" s="78"/>
      <c r="B106" s="78"/>
      <c r="C106" s="150"/>
      <c r="D106" s="150"/>
      <c r="E106" s="145"/>
      <c r="F106" s="119"/>
      <c r="G106" s="101" t="s">
        <v>22</v>
      </c>
      <c r="H106" s="102" t="s">
        <v>87</v>
      </c>
      <c r="I106" s="101"/>
      <c r="J106" s="102"/>
      <c r="K106" s="103"/>
      <c r="L106" s="103"/>
      <c r="M106" s="103">
        <f t="shared" si="145"/>
        <v>0</v>
      </c>
      <c r="N106" s="104"/>
      <c r="O106" s="103"/>
      <c r="P106" s="103" t="e">
        <f t="shared" si="146"/>
        <v>#DIV/0!</v>
      </c>
      <c r="Q106" s="105">
        <f>K106*O106</f>
        <v>0</v>
      </c>
      <c r="R106" s="106"/>
      <c r="S106" s="104"/>
      <c r="T106" s="104"/>
      <c r="U106" s="104"/>
      <c r="V106" s="104" t="s">
        <v>23</v>
      </c>
      <c r="W106" s="104"/>
      <c r="X106" s="106" t="e">
        <f ca="1">INDEX(INDIRECT("'"&amp;$S106&amp;"'!$D$3:$G$1000"),MATCH($U106,INDIRECT("'"&amp;$S106&amp;"'!$B$3:$B$1000"),0)+MATCH($W106,INDIRECT("'"&amp;$S106&amp;"'!$C$3:$C$1000"),0)-1,COLUMN(A132))</f>
        <v>#REF!</v>
      </c>
      <c r="Y106" s="106" t="e">
        <f ca="1">INDEX(INDIRECT("'"&amp;$S106&amp;"'!$D$3:$G$1000"),MATCH($U106,INDIRECT("'"&amp;$S106&amp;"'!$B$3:$B$1000"),0)+MATCH($W106,INDIRECT("'"&amp;$S106&amp;"'!$C$3:$C$1000"),0)-1,COLUMN(C132))</f>
        <v>#REF!</v>
      </c>
      <c r="Z106" s="106" t="e">
        <f ca="1">INDEX(INDIRECT("'"&amp;$S106&amp;"'!$D$3:$G$1000"),MATCH($U106,INDIRECT("'"&amp;$S106&amp;"'!$B$3:$B$1000"),0)+MATCH($W106,INDIRECT("'"&amp;$S106&amp;"'!$C$3:$C$1000"),0)-1,COLUMN(D132))</f>
        <v>#REF!</v>
      </c>
      <c r="AA106" s="106" t="e">
        <f ca="1">INDEX(INDIRECT("'"&amp;$S106&amp;"'!$D$3:$G$1000"),MATCH($U106,INDIRECT("'"&amp;$S106&amp;"'!$B$3:$B$1000"),0)+MATCH($W106,INDIRECT("'"&amp;$S106&amp;"'!$C$3:$C$1000"),0)-1,COLUMN(#REF!))</f>
        <v>#REF!</v>
      </c>
      <c r="AB106" s="106"/>
      <c r="AC106" s="104">
        <f t="shared" si="147"/>
        <v>0</v>
      </c>
      <c r="AD106" s="104">
        <f t="shared" si="148"/>
        <v>0</v>
      </c>
      <c r="AE106" s="103" t="str">
        <f t="shared" si="149"/>
        <v>-</v>
      </c>
      <c r="AF106" s="101">
        <v>6</v>
      </c>
      <c r="AG106" s="106"/>
      <c r="AH106" s="107" t="e">
        <f t="shared" si="150"/>
        <v>#DIV/0!</v>
      </c>
      <c r="AI106" s="78"/>
      <c r="AJ106" s="78"/>
      <c r="AK106" s="91" t="str">
        <f>IFERROR(IF(AG106="Тип B",INDEX('Проверка по длине кабеля'!$B$7:$J$22,MATCH(Расчет!AF106,'Проверка по длине кабеля'!$A$7:$A$22,0),MATCH(Расчет!W106,'Проверка по длине кабеля'!$B$6:$J$6,0)),IF(AG106="Тип C",INDEX('Проверка по длине кабеля'!$M$7:$U$22,MATCH(Расчет!AF106,'Проверка по длине кабеля'!$L$7:$L$22,0),MATCH(Расчет!W106,'Проверка по длине кабеля'!$M$6:$U$6,0)),IF(AG106="Тип D",INDEX('Проверка по длине кабеля'!$X$7:$AF$22,MATCH(Расчет!AF106,'Проверка по длине кабеля'!$W$7:$W$22,0),MATCH(Расчет!W106,'Проверка по длине кабеля'!$X$6:$AF$6,0)),""))),"")</f>
        <v/>
      </c>
    </row>
    <row r="107" spans="1:37" x14ac:dyDescent="0.25">
      <c r="A107" s="78"/>
      <c r="B107" s="78"/>
      <c r="C107" s="150"/>
      <c r="D107" s="150"/>
      <c r="E107" s="145" t="s">
        <v>98</v>
      </c>
      <c r="F107" s="119" t="s">
        <v>82</v>
      </c>
      <c r="G107" s="67" t="s">
        <v>22</v>
      </c>
      <c r="H107" s="77" t="s">
        <v>22</v>
      </c>
      <c r="I107" s="67"/>
      <c r="J107" s="83"/>
      <c r="K107" s="62">
        <f>SUM(K108:K110)</f>
        <v>0.21</v>
      </c>
      <c r="L107" s="62">
        <v>1</v>
      </c>
      <c r="M107" s="62">
        <f t="shared" si="145"/>
        <v>0.21</v>
      </c>
      <c r="N107" s="63" t="s">
        <v>76</v>
      </c>
      <c r="O107" s="62">
        <f>Q107/K107</f>
        <v>0.65</v>
      </c>
      <c r="P107" s="62">
        <f t="shared" si="146"/>
        <v>1.4685314685314683</v>
      </c>
      <c r="Q107" s="65">
        <f>SUM(Q108:Q110)</f>
        <v>0.13650000000000001</v>
      </c>
      <c r="R107" s="66" t="s">
        <v>29</v>
      </c>
      <c r="S107" s="63" t="s">
        <v>0</v>
      </c>
      <c r="T107" s="63">
        <v>1</v>
      </c>
      <c r="U107" s="63">
        <v>3</v>
      </c>
      <c r="V107" s="63" t="s">
        <v>23</v>
      </c>
      <c r="W107" s="63">
        <v>2.5</v>
      </c>
      <c r="X107" s="66">
        <f ca="1">INDEX(INDIRECT("'"&amp;$S107&amp;"'!$D$3:$G$1000"),MATCH($U107,INDIRECT("'"&amp;$S107&amp;"'!$B$3:$B$1000"),0)+MATCH($W107,INDIRECT("'"&amp;$S107&amp;"'!$C$3:$C$1000"),0)-1,COLUMN(A102))</f>
        <v>9.4</v>
      </c>
      <c r="Y107" s="66">
        <f ca="1">INDEX(INDIRECT("'"&amp;$S107&amp;"'!$D$3:$G$1000"),MATCH($U107,INDIRECT("'"&amp;$S107&amp;"'!$B$3:$B$1000"),0)+MATCH($W107,INDIRECT("'"&amp;$S107&amp;"'!$C$3:$C$1000"),0)-1,COLUMN(C102))</f>
        <v>167</v>
      </c>
      <c r="Z107" s="66">
        <f ca="1">INDEX(INDIRECT("'"&amp;$S107&amp;"'!$D$3:$G$1000"),MATCH($U107,INDIRECT("'"&amp;$S107&amp;"'!$B$3:$B$1000"),0)+MATCH($W107,INDIRECT("'"&amp;$S107&amp;"'!$C$3:$C$1000"),0)-1,COLUMN(D102))</f>
        <v>188</v>
      </c>
      <c r="AA107" s="66" t="e">
        <f ca="1">INDEX(INDIRECT("'"&amp;$S107&amp;"'!$D$3:$G$1000"),MATCH($U107,INDIRECT("'"&amp;$S107&amp;"'!$B$3:$B$1000"),0)+MATCH($W107,INDIRECT("'"&amp;$S107&amp;"'!$C$3:$C$1000"),0)-1,COLUMN(#REF!))</f>
        <v>#REF!</v>
      </c>
      <c r="AB107" s="66">
        <v>65</v>
      </c>
      <c r="AC107" s="63">
        <f t="shared" si="147"/>
        <v>75</v>
      </c>
      <c r="AD107" s="63">
        <f t="shared" si="148"/>
        <v>81</v>
      </c>
      <c r="AE107" s="62">
        <f t="shared" si="149"/>
        <v>0.39374999999999999</v>
      </c>
      <c r="AF107" s="67">
        <v>20</v>
      </c>
      <c r="AG107" s="66" t="s">
        <v>46</v>
      </c>
      <c r="AH107" s="68" t="str">
        <f t="shared" si="150"/>
        <v>ДА</v>
      </c>
      <c r="AI107" s="78"/>
      <c r="AJ107" s="78"/>
      <c r="AK107" s="91">
        <f>IFERROR(IF(AG107="Тип B",INDEX('Проверка по длине кабеля'!$B$7:$J$22,MATCH(Расчет!AF107,'Проверка по длине кабеля'!$A$7:$A$22,0),MATCH(Расчет!W107,'Проверка по длине кабеля'!$B$6:$J$6,0)),IF(AG107="Тип C",INDEX('Проверка по длине кабеля'!$M$7:$U$22,MATCH(Расчет!AF107,'Проверка по длине кабеля'!$L$7:$L$22,0),MATCH(Расчет!W107,'Проверка по длине кабеля'!$M$6:$U$6,0)),IF(AG107="Тип D",INDEX('Проверка по длине кабеля'!$X$7:$AF$22,MATCH(Расчет!AF107,'Проверка по длине кабеля'!$W$7:$W$22,0),MATCH(Расчет!W107,'Проверка по длине кабеля'!$X$6:$AF$6,0)),""))),"")</f>
        <v>50</v>
      </c>
    </row>
    <row r="108" spans="1:37" ht="11.25" customHeight="1" outlineLevel="1" x14ac:dyDescent="0.25">
      <c r="A108" s="78"/>
      <c r="B108" s="78"/>
      <c r="C108" s="150"/>
      <c r="D108" s="150"/>
      <c r="E108" s="145"/>
      <c r="F108" s="119"/>
      <c r="G108" s="101" t="s">
        <v>145</v>
      </c>
      <c r="H108" s="102" t="s">
        <v>147</v>
      </c>
      <c r="I108" s="101"/>
      <c r="J108" s="102"/>
      <c r="K108" s="103">
        <v>0.105</v>
      </c>
      <c r="L108" s="103">
        <v>1</v>
      </c>
      <c r="M108" s="103">
        <f t="shared" si="145"/>
        <v>0.105</v>
      </c>
      <c r="N108" s="104" t="s">
        <v>76</v>
      </c>
      <c r="O108" s="103">
        <v>0.65</v>
      </c>
      <c r="P108" s="103">
        <f t="shared" si="146"/>
        <v>0.73426573426573416</v>
      </c>
      <c r="Q108" s="105">
        <f>K108*O108</f>
        <v>6.8250000000000005E-2</v>
      </c>
      <c r="R108" s="106" t="s">
        <v>29</v>
      </c>
      <c r="S108" s="104" t="s">
        <v>0</v>
      </c>
      <c r="T108" s="104">
        <v>1</v>
      </c>
      <c r="U108" s="104">
        <v>3</v>
      </c>
      <c r="V108" s="104" t="s">
        <v>23</v>
      </c>
      <c r="W108" s="104">
        <v>1.5</v>
      </c>
      <c r="X108" s="106">
        <f ca="1">INDEX(INDIRECT("'"&amp;$S108&amp;"'!$D$3:$G$1000"),MATCH($U108,INDIRECT("'"&amp;$S108&amp;"'!$B$3:$B$1000"),0)+MATCH($W108,INDIRECT("'"&amp;$S108&amp;"'!$C$3:$C$1000"),0)-1,COLUMN(A104))</f>
        <v>8</v>
      </c>
      <c r="Y108" s="106">
        <f ca="1">INDEX(INDIRECT("'"&amp;$S108&amp;"'!$D$3:$G$1000"),MATCH($U108,INDIRECT("'"&amp;$S108&amp;"'!$B$3:$B$1000"),0)+MATCH($W108,INDIRECT("'"&amp;$S108&amp;"'!$C$3:$C$1000"),0)-1,COLUMN(C104))</f>
        <v>115</v>
      </c>
      <c r="Z108" s="106">
        <f ca="1">INDEX(INDIRECT("'"&amp;$S108&amp;"'!$D$3:$G$1000"),MATCH($U108,INDIRECT("'"&amp;$S108&amp;"'!$B$3:$B$1000"),0)+MATCH($W108,INDIRECT("'"&amp;$S108&amp;"'!$C$3:$C$1000"),0)-1,COLUMN(D104))</f>
        <v>148</v>
      </c>
      <c r="AA108" s="106" t="e">
        <f ca="1">INDEX(INDIRECT("'"&amp;$S108&amp;"'!$D$3:$G$1000"),MATCH($U108,INDIRECT("'"&amp;$S108&amp;"'!$B$3:$B$1000"),0)+MATCH($W108,INDIRECT("'"&amp;$S108&amp;"'!$C$3:$C$1000"),0)-1,COLUMN(#REF!))</f>
        <v>#REF!</v>
      </c>
      <c r="AB108" s="106">
        <v>30</v>
      </c>
      <c r="AC108" s="104">
        <f t="shared" si="147"/>
        <v>35</v>
      </c>
      <c r="AD108" s="104">
        <f t="shared" si="148"/>
        <v>38</v>
      </c>
      <c r="AE108" s="103">
        <f t="shared" si="149"/>
        <v>0.15312499999999998</v>
      </c>
      <c r="AF108" s="101">
        <v>6</v>
      </c>
      <c r="AG108" s="106"/>
      <c r="AH108" s="107" t="str">
        <f t="shared" si="150"/>
        <v>ДА</v>
      </c>
      <c r="AI108" s="78"/>
      <c r="AJ108" s="78"/>
      <c r="AK108" s="91" t="str">
        <f>IFERROR(IF(AG108="Тип B",INDEX('Проверка по длине кабеля'!$B$7:$J$22,MATCH(Расчет!AF108,'Проверка по длине кабеля'!$A$7:$A$22,0),MATCH(Расчет!W108,'Проверка по длине кабеля'!$B$6:$J$6,0)),IF(AG108="Тип C",INDEX('Проверка по длине кабеля'!$M$7:$U$22,MATCH(Расчет!AF108,'Проверка по длине кабеля'!$L$7:$L$22,0),MATCH(Расчет!W108,'Проверка по длине кабеля'!$M$6:$U$6,0)),IF(AG108="Тип D",INDEX('Проверка по длине кабеля'!$X$7:$AF$22,MATCH(Расчет!AF108,'Проверка по длине кабеля'!$W$7:$W$22,0),MATCH(Расчет!W108,'Проверка по длине кабеля'!$X$6:$AF$6,0)),""))),"")</f>
        <v/>
      </c>
    </row>
    <row r="109" spans="1:37" ht="11.25" customHeight="1" outlineLevel="1" x14ac:dyDescent="0.25">
      <c r="A109" s="78"/>
      <c r="B109" s="78"/>
      <c r="C109" s="150"/>
      <c r="D109" s="150"/>
      <c r="E109" s="145"/>
      <c r="F109" s="119"/>
      <c r="G109" s="101" t="s">
        <v>146</v>
      </c>
      <c r="H109" s="102" t="s">
        <v>148</v>
      </c>
      <c r="I109" s="101"/>
      <c r="J109" s="102"/>
      <c r="K109" s="103">
        <v>0.105</v>
      </c>
      <c r="L109" s="103">
        <v>1</v>
      </c>
      <c r="M109" s="103">
        <f t="shared" si="145"/>
        <v>0.105</v>
      </c>
      <c r="N109" s="104" t="s">
        <v>76</v>
      </c>
      <c r="O109" s="103">
        <v>0.65</v>
      </c>
      <c r="P109" s="103">
        <f t="shared" si="146"/>
        <v>0.73426573426573416</v>
      </c>
      <c r="Q109" s="105">
        <f>K109*O109</f>
        <v>6.8250000000000005E-2</v>
      </c>
      <c r="R109" s="106" t="s">
        <v>29</v>
      </c>
      <c r="S109" s="104" t="s">
        <v>0</v>
      </c>
      <c r="T109" s="104">
        <v>1</v>
      </c>
      <c r="U109" s="104">
        <v>3</v>
      </c>
      <c r="V109" s="104" t="s">
        <v>23</v>
      </c>
      <c r="W109" s="104">
        <v>1.5</v>
      </c>
      <c r="X109" s="106">
        <f ca="1">INDEX(INDIRECT("'"&amp;$S109&amp;"'!$D$3:$G$1000"),MATCH($U109,INDIRECT("'"&amp;$S109&amp;"'!$B$3:$B$1000"),0)+MATCH($W109,INDIRECT("'"&amp;$S109&amp;"'!$C$3:$C$1000"),0)-1,COLUMN(A105))</f>
        <v>8</v>
      </c>
      <c r="Y109" s="106">
        <f ca="1">INDEX(INDIRECT("'"&amp;$S109&amp;"'!$D$3:$G$1000"),MATCH($U109,INDIRECT("'"&amp;$S109&amp;"'!$B$3:$B$1000"),0)+MATCH($W109,INDIRECT("'"&amp;$S109&amp;"'!$C$3:$C$1000"),0)-1,COLUMN(C105))</f>
        <v>115</v>
      </c>
      <c r="Z109" s="106">
        <f ca="1">INDEX(INDIRECT("'"&amp;$S109&amp;"'!$D$3:$G$1000"),MATCH($U109,INDIRECT("'"&amp;$S109&amp;"'!$B$3:$B$1000"),0)+MATCH($W109,INDIRECT("'"&amp;$S109&amp;"'!$C$3:$C$1000"),0)-1,COLUMN(D105))</f>
        <v>148</v>
      </c>
      <c r="AA109" s="106" t="e">
        <f ca="1">INDEX(INDIRECT("'"&amp;$S109&amp;"'!$D$3:$G$1000"),MATCH($U109,INDIRECT("'"&amp;$S109&amp;"'!$B$3:$B$1000"),0)+MATCH($W109,INDIRECT("'"&amp;$S109&amp;"'!$C$3:$C$1000"),0)-1,COLUMN(#REF!))</f>
        <v>#REF!</v>
      </c>
      <c r="AB109" s="106">
        <v>30</v>
      </c>
      <c r="AC109" s="104">
        <f t="shared" si="147"/>
        <v>35</v>
      </c>
      <c r="AD109" s="104">
        <f t="shared" si="148"/>
        <v>38</v>
      </c>
      <c r="AE109" s="103">
        <f t="shared" si="149"/>
        <v>0.15312499999999998</v>
      </c>
      <c r="AF109" s="101">
        <v>6</v>
      </c>
      <c r="AG109" s="106"/>
      <c r="AH109" s="107" t="str">
        <f t="shared" si="150"/>
        <v>ДА</v>
      </c>
      <c r="AI109" s="78"/>
      <c r="AJ109" s="78"/>
      <c r="AK109" s="91" t="str">
        <f>IFERROR(IF(AG109="Тип B",INDEX('Проверка по длине кабеля'!$B$7:$J$22,MATCH(Расчет!AF109,'Проверка по длине кабеля'!$A$7:$A$22,0),MATCH(Расчет!W109,'Проверка по длине кабеля'!$B$6:$J$6,0)),IF(AG109="Тип C",INDEX('Проверка по длине кабеля'!$M$7:$U$22,MATCH(Расчет!AF109,'Проверка по длине кабеля'!$L$7:$L$22,0),MATCH(Расчет!W109,'Проверка по длине кабеля'!$M$6:$U$6,0)),IF(AG109="Тип D",INDEX('Проверка по длине кабеля'!$X$7:$AF$22,MATCH(Расчет!AF109,'Проверка по длине кабеля'!$W$7:$W$22,0),MATCH(Расчет!W109,'Проверка по длине кабеля'!$X$6:$AF$6,0)),""))),"")</f>
        <v/>
      </c>
    </row>
    <row r="110" spans="1:37" ht="11.25" customHeight="1" outlineLevel="1" x14ac:dyDescent="0.25">
      <c r="A110" s="78"/>
      <c r="B110" s="78"/>
      <c r="C110" s="150"/>
      <c r="D110" s="150"/>
      <c r="E110" s="145"/>
      <c r="F110" s="119"/>
      <c r="G110" s="101" t="s">
        <v>22</v>
      </c>
      <c r="H110" s="102" t="s">
        <v>87</v>
      </c>
      <c r="I110" s="101"/>
      <c r="J110" s="102"/>
      <c r="K110" s="103"/>
      <c r="L110" s="103"/>
      <c r="M110" s="103">
        <f t="shared" si="145"/>
        <v>0</v>
      </c>
      <c r="N110" s="104"/>
      <c r="O110" s="103"/>
      <c r="P110" s="103" t="e">
        <f t="shared" si="146"/>
        <v>#DIV/0!</v>
      </c>
      <c r="Q110" s="105">
        <f>K110*O110</f>
        <v>0</v>
      </c>
      <c r="R110" s="106"/>
      <c r="S110" s="104"/>
      <c r="T110" s="104"/>
      <c r="U110" s="104"/>
      <c r="V110" s="104" t="s">
        <v>23</v>
      </c>
      <c r="W110" s="104"/>
      <c r="X110" s="106" t="e">
        <f ca="1">INDEX(INDIRECT("'"&amp;$S110&amp;"'!$D$3:$G$1000"),MATCH($U110,INDIRECT("'"&amp;$S110&amp;"'!$B$3:$B$1000"),0)+MATCH($W110,INDIRECT("'"&amp;$S110&amp;"'!$C$3:$C$1000"),0)-1,COLUMN(A102))</f>
        <v>#REF!</v>
      </c>
      <c r="Y110" s="106" t="e">
        <f ca="1">INDEX(INDIRECT("'"&amp;$S110&amp;"'!$D$3:$G$1000"),MATCH($U110,INDIRECT("'"&amp;$S110&amp;"'!$B$3:$B$1000"),0)+MATCH($W110,INDIRECT("'"&amp;$S110&amp;"'!$C$3:$C$1000"),0)-1,COLUMN(C102))</f>
        <v>#REF!</v>
      </c>
      <c r="Z110" s="106" t="e">
        <f ca="1">INDEX(INDIRECT("'"&amp;$S110&amp;"'!$D$3:$G$1000"),MATCH($U110,INDIRECT("'"&amp;$S110&amp;"'!$B$3:$B$1000"),0)+MATCH($W110,INDIRECT("'"&amp;$S110&amp;"'!$C$3:$C$1000"),0)-1,COLUMN(D102))</f>
        <v>#REF!</v>
      </c>
      <c r="AA110" s="106" t="e">
        <f ca="1">INDEX(INDIRECT("'"&amp;$S110&amp;"'!$D$3:$G$1000"),MATCH($U110,INDIRECT("'"&amp;$S110&amp;"'!$B$3:$B$1000"),0)+MATCH($W110,INDIRECT("'"&amp;$S110&amp;"'!$C$3:$C$1000"),0)-1,COLUMN(#REF!))</f>
        <v>#REF!</v>
      </c>
      <c r="AB110" s="106"/>
      <c r="AC110" s="104">
        <f t="shared" si="147"/>
        <v>0</v>
      </c>
      <c r="AD110" s="104">
        <f t="shared" si="148"/>
        <v>0</v>
      </c>
      <c r="AE110" s="103" t="str">
        <f t="shared" si="149"/>
        <v>-</v>
      </c>
      <c r="AF110" s="101">
        <v>6</v>
      </c>
      <c r="AG110" s="106"/>
      <c r="AH110" s="107" t="e">
        <f t="shared" si="150"/>
        <v>#DIV/0!</v>
      </c>
      <c r="AI110" s="78"/>
      <c r="AJ110" s="78"/>
      <c r="AK110" s="91" t="str">
        <f>IFERROR(IF(AG110="Тип B",INDEX('Проверка по длине кабеля'!$B$7:$J$22,MATCH(Расчет!AF110,'Проверка по длине кабеля'!$A$7:$A$22,0),MATCH(Расчет!W110,'Проверка по длине кабеля'!$B$6:$J$6,0)),IF(AG110="Тип C",INDEX('Проверка по длине кабеля'!$M$7:$U$22,MATCH(Расчет!AF110,'Проверка по длине кабеля'!$L$7:$L$22,0),MATCH(Расчет!W110,'Проверка по длине кабеля'!$M$6:$U$6,0)),IF(AG110="Тип D",INDEX('Проверка по длине кабеля'!$X$7:$AF$22,MATCH(Расчет!AF110,'Проверка по длине кабеля'!$W$7:$W$22,0),MATCH(Расчет!W110,'Проверка по длине кабеля'!$X$6:$AF$6,0)),""))),"")</f>
        <v/>
      </c>
    </row>
    <row r="111" spans="1:37" x14ac:dyDescent="0.25">
      <c r="A111" s="78"/>
      <c r="B111" s="78"/>
      <c r="C111" s="150"/>
      <c r="D111" s="150"/>
      <c r="E111" s="145" t="s">
        <v>99</v>
      </c>
      <c r="F111" s="119" t="s">
        <v>83</v>
      </c>
      <c r="G111" s="67" t="s">
        <v>22</v>
      </c>
      <c r="H111" s="77" t="s">
        <v>22</v>
      </c>
      <c r="I111" s="67"/>
      <c r="J111" s="83"/>
      <c r="K111" s="62">
        <f>SUM(K112:K116)</f>
        <v>2.4460000000000002</v>
      </c>
      <c r="L111" s="62">
        <v>1</v>
      </c>
      <c r="M111" s="62">
        <f t="shared" si="101"/>
        <v>2.4460000000000002</v>
      </c>
      <c r="N111" s="63" t="s">
        <v>48</v>
      </c>
      <c r="O111" s="62">
        <f>Q111/K111</f>
        <v>0.65</v>
      </c>
      <c r="P111" s="62">
        <f t="shared" si="97"/>
        <v>5.7174038803150795</v>
      </c>
      <c r="Q111" s="65">
        <f>SUM(Q112:Q116)</f>
        <v>1.5899000000000001</v>
      </c>
      <c r="R111" s="66" t="s">
        <v>29</v>
      </c>
      <c r="S111" s="63" t="s">
        <v>0</v>
      </c>
      <c r="T111" s="63">
        <v>1</v>
      </c>
      <c r="U111" s="63">
        <v>5</v>
      </c>
      <c r="V111" s="63" t="s">
        <v>23</v>
      </c>
      <c r="W111" s="63">
        <v>2.5</v>
      </c>
      <c r="X111" s="66">
        <f ca="1">INDEX(INDIRECT("'"&amp;$S111&amp;"'!$D$3:$G$1000"),MATCH($U111,INDIRECT("'"&amp;$S111&amp;"'!$B$3:$B$1000"),0)+MATCH($W111,INDIRECT("'"&amp;$S111&amp;"'!$C$3:$C$1000"),0)-1,COLUMN(A29))</f>
        <v>11.8</v>
      </c>
      <c r="Y111" s="66">
        <f ca="1">INDEX(INDIRECT("'"&amp;$S111&amp;"'!$D$3:$G$1000"),MATCH($U111,INDIRECT("'"&amp;$S111&amp;"'!$B$3:$B$1000"),0)+MATCH($W111,INDIRECT("'"&amp;$S111&amp;"'!$C$3:$C$1000"),0)-1,COLUMN(C29))</f>
        <v>251</v>
      </c>
      <c r="Z111" s="66">
        <f ca="1">INDEX(INDIRECT("'"&amp;$S111&amp;"'!$D$3:$G$1000"),MATCH($U111,INDIRECT("'"&amp;$S111&amp;"'!$B$3:$B$1000"),0)+MATCH($W111,INDIRECT("'"&amp;$S111&amp;"'!$C$3:$C$1000"),0)-1,COLUMN(D29))</f>
        <v>251</v>
      </c>
      <c r="AA111" s="66" t="e">
        <f ca="1">INDEX(INDIRECT("'"&amp;$S111&amp;"'!$D$3:$G$1000"),MATCH($U111,INDIRECT("'"&amp;$S111&amp;"'!$B$3:$B$1000"),0)+MATCH($W111,INDIRECT("'"&amp;$S111&amp;"'!$C$3:$C$1000"),0)-1,COLUMN(#REF!))</f>
        <v>#REF!</v>
      </c>
      <c r="AB111" s="66">
        <v>80</v>
      </c>
      <c r="AC111" s="63">
        <f t="shared" si="147"/>
        <v>92</v>
      </c>
      <c r="AD111" s="63">
        <f t="shared" si="148"/>
        <v>100</v>
      </c>
      <c r="AE111" s="62">
        <f t="shared" si="99"/>
        <v>1.2501777777777778</v>
      </c>
      <c r="AF111" s="67">
        <v>20</v>
      </c>
      <c r="AG111" s="66" t="s">
        <v>46</v>
      </c>
      <c r="AH111" s="68" t="str">
        <f t="shared" si="100"/>
        <v>ДА</v>
      </c>
      <c r="AI111" s="78"/>
      <c r="AJ111" s="78"/>
      <c r="AK111" s="91">
        <f>IFERROR(IF(AG111="Тип B",INDEX('Проверка по длине кабеля'!$B$7:$J$22,MATCH(Расчет!AF111,'Проверка по длине кабеля'!$A$7:$A$22,0),MATCH(Расчет!W111,'Проверка по длине кабеля'!$B$6:$J$6,0)),IF(AG111="Тип C",INDEX('Проверка по длине кабеля'!$M$7:$U$22,MATCH(Расчет!AF111,'Проверка по длине кабеля'!$L$7:$L$22,0),MATCH(Расчет!W111,'Проверка по длине кабеля'!$M$6:$U$6,0)),IF(AG111="Тип D",INDEX('Проверка по длине кабеля'!$X$7:$AF$22,MATCH(Расчет!AF111,'Проверка по длине кабеля'!$W$7:$W$22,0),MATCH(Расчет!W111,'Проверка по длине кабеля'!$X$6:$AF$6,0)),""))),"")</f>
        <v>50</v>
      </c>
    </row>
    <row r="112" spans="1:37" ht="11.25" customHeight="1" outlineLevel="1" x14ac:dyDescent="0.25">
      <c r="A112" s="78"/>
      <c r="B112" s="78"/>
      <c r="C112" s="150"/>
      <c r="D112" s="150"/>
      <c r="E112" s="145"/>
      <c r="F112" s="119"/>
      <c r="G112" s="101" t="s">
        <v>110</v>
      </c>
      <c r="H112" s="102" t="s">
        <v>111</v>
      </c>
      <c r="I112" s="101"/>
      <c r="J112" s="102"/>
      <c r="K112" s="103">
        <v>0.313</v>
      </c>
      <c r="L112" s="103">
        <v>1</v>
      </c>
      <c r="M112" s="103">
        <f t="shared" si="101"/>
        <v>0.313</v>
      </c>
      <c r="N112" s="104" t="s">
        <v>76</v>
      </c>
      <c r="O112" s="103">
        <v>0.65</v>
      </c>
      <c r="P112" s="103">
        <f t="shared" si="97"/>
        <v>2.1888111888111887</v>
      </c>
      <c r="Q112" s="105">
        <f>K112*O112</f>
        <v>0.20345000000000002</v>
      </c>
      <c r="R112" s="106" t="s">
        <v>29</v>
      </c>
      <c r="S112" s="104" t="s">
        <v>0</v>
      </c>
      <c r="T112" s="104">
        <v>1</v>
      </c>
      <c r="U112" s="104">
        <v>3</v>
      </c>
      <c r="V112" s="104" t="s">
        <v>23</v>
      </c>
      <c r="W112" s="104">
        <v>1.5</v>
      </c>
      <c r="X112" s="106">
        <f ca="1">INDEX(INDIRECT("'"&amp;$S112&amp;"'!$D$3:$G$1000"),MATCH($U112,INDIRECT("'"&amp;$S112&amp;"'!$B$3:$B$1000"),0)+MATCH($W112,INDIRECT("'"&amp;$S112&amp;"'!$C$3:$C$1000"),0)-1,COLUMN(A31))</f>
        <v>8</v>
      </c>
      <c r="Y112" s="106">
        <f ca="1">INDEX(INDIRECT("'"&amp;$S112&amp;"'!$D$3:$G$1000"),MATCH($U112,INDIRECT("'"&amp;$S112&amp;"'!$B$3:$B$1000"),0)+MATCH($W112,INDIRECT("'"&amp;$S112&amp;"'!$C$3:$C$1000"),0)-1,COLUMN(C31))</f>
        <v>115</v>
      </c>
      <c r="Z112" s="106">
        <f ca="1">INDEX(INDIRECT("'"&amp;$S112&amp;"'!$D$3:$G$1000"),MATCH($U112,INDIRECT("'"&amp;$S112&amp;"'!$B$3:$B$1000"),0)+MATCH($W112,INDIRECT("'"&amp;$S112&amp;"'!$C$3:$C$1000"),0)-1,COLUMN(D31))</f>
        <v>148</v>
      </c>
      <c r="AA112" s="106" t="e">
        <f ca="1">INDEX(INDIRECT("'"&amp;$S112&amp;"'!$D$3:$G$1000"),MATCH($U112,INDIRECT("'"&amp;$S112&amp;"'!$B$3:$B$1000"),0)+MATCH($W112,INDIRECT("'"&amp;$S112&amp;"'!$C$3:$C$1000"),0)-1,COLUMN(#REF!))</f>
        <v>#REF!</v>
      </c>
      <c r="AB112" s="106">
        <v>35</v>
      </c>
      <c r="AC112" s="104">
        <f t="shared" si="147"/>
        <v>41</v>
      </c>
      <c r="AD112" s="104">
        <f t="shared" si="148"/>
        <v>45</v>
      </c>
      <c r="AE112" s="103">
        <f t="shared" si="99"/>
        <v>0.53470833333333334</v>
      </c>
      <c r="AF112" s="101">
        <v>10</v>
      </c>
      <c r="AG112" s="106"/>
      <c r="AH112" s="107" t="str">
        <f t="shared" si="100"/>
        <v>ДА</v>
      </c>
      <c r="AI112" s="78"/>
      <c r="AJ112" s="78"/>
      <c r="AK112" s="91" t="str">
        <f>IFERROR(IF(AG112="Тип B",INDEX('Проверка по длине кабеля'!$B$7:$J$22,MATCH(Расчет!AF112,'Проверка по длине кабеля'!$A$7:$A$22,0),MATCH(Расчет!W112,'Проверка по длине кабеля'!$B$6:$J$6,0)),IF(AG112="Тип C",INDEX('Проверка по длине кабеля'!$M$7:$U$22,MATCH(Расчет!AF112,'Проверка по длине кабеля'!$L$7:$L$22,0),MATCH(Расчет!W112,'Проверка по длине кабеля'!$M$6:$U$6,0)),IF(AG112="Тип D",INDEX('Проверка по длине кабеля'!$X$7:$AF$22,MATCH(Расчет!AF112,'Проверка по длине кабеля'!$W$7:$W$22,0),MATCH(Расчет!W112,'Проверка по длине кабеля'!$X$6:$AF$6,0)),""))),"")</f>
        <v/>
      </c>
    </row>
    <row r="113" spans="1:37" ht="11.25" customHeight="1" outlineLevel="1" x14ac:dyDescent="0.25">
      <c r="A113" s="78"/>
      <c r="B113" s="78"/>
      <c r="C113" s="150"/>
      <c r="D113" s="150"/>
      <c r="E113" s="145"/>
      <c r="F113" s="119"/>
      <c r="G113" s="101" t="s">
        <v>112</v>
      </c>
      <c r="H113" s="102" t="s">
        <v>113</v>
      </c>
      <c r="I113" s="101"/>
      <c r="J113" s="102"/>
      <c r="K113" s="103">
        <v>0.23</v>
      </c>
      <c r="L113" s="103">
        <v>1</v>
      </c>
      <c r="M113" s="103">
        <f t="shared" si="101"/>
        <v>0.23</v>
      </c>
      <c r="N113" s="104" t="s">
        <v>76</v>
      </c>
      <c r="O113" s="103">
        <v>0.65</v>
      </c>
      <c r="P113" s="103">
        <f t="shared" si="97"/>
        <v>1.6083916083916083</v>
      </c>
      <c r="Q113" s="105">
        <f>K113*O113</f>
        <v>0.14950000000000002</v>
      </c>
      <c r="R113" s="106" t="s">
        <v>29</v>
      </c>
      <c r="S113" s="104" t="s">
        <v>0</v>
      </c>
      <c r="T113" s="104">
        <v>1</v>
      </c>
      <c r="U113" s="104">
        <v>3</v>
      </c>
      <c r="V113" s="104" t="s">
        <v>23</v>
      </c>
      <c r="W113" s="104">
        <v>1.5</v>
      </c>
      <c r="X113" s="106">
        <f ca="1">INDEX(INDIRECT("'"&amp;$S113&amp;"'!$D$3:$G$1000"),MATCH($U113,INDIRECT("'"&amp;$S113&amp;"'!$B$3:$B$1000"),0)+MATCH($W113,INDIRECT("'"&amp;$S113&amp;"'!$C$3:$C$1000"),0)-1,COLUMN(A32))</f>
        <v>8</v>
      </c>
      <c r="Y113" s="106">
        <f ca="1">INDEX(INDIRECT("'"&amp;$S113&amp;"'!$D$3:$G$1000"),MATCH($U113,INDIRECT("'"&amp;$S113&amp;"'!$B$3:$B$1000"),0)+MATCH($W113,INDIRECT("'"&amp;$S113&amp;"'!$C$3:$C$1000"),0)-1,COLUMN(C32))</f>
        <v>115</v>
      </c>
      <c r="Z113" s="106">
        <f ca="1">INDEX(INDIRECT("'"&amp;$S113&amp;"'!$D$3:$G$1000"),MATCH($U113,INDIRECT("'"&amp;$S113&amp;"'!$B$3:$B$1000"),0)+MATCH($W113,INDIRECT("'"&amp;$S113&amp;"'!$C$3:$C$1000"),0)-1,COLUMN(D32))</f>
        <v>148</v>
      </c>
      <c r="AA113" s="106" t="e">
        <f ca="1">INDEX(INDIRECT("'"&amp;$S113&amp;"'!$D$3:$G$1000"),MATCH($U113,INDIRECT("'"&amp;$S113&amp;"'!$B$3:$B$1000"),0)+MATCH($W113,INDIRECT("'"&amp;$S113&amp;"'!$C$3:$C$1000"),0)-1,COLUMN(#REF!))</f>
        <v>#REF!</v>
      </c>
      <c r="AB113" s="106">
        <v>35</v>
      </c>
      <c r="AC113" s="104">
        <f t="shared" si="147"/>
        <v>41</v>
      </c>
      <c r="AD113" s="104">
        <f t="shared" si="148"/>
        <v>45</v>
      </c>
      <c r="AE113" s="103">
        <f t="shared" si="99"/>
        <v>0.39291666666666664</v>
      </c>
      <c r="AF113" s="101">
        <v>6</v>
      </c>
      <c r="AG113" s="106"/>
      <c r="AH113" s="107" t="str">
        <f t="shared" si="100"/>
        <v>ДА</v>
      </c>
      <c r="AI113" s="78"/>
      <c r="AJ113" s="78"/>
      <c r="AK113" s="91" t="str">
        <f>IFERROR(IF(AG113="Тип B",INDEX('Проверка по длине кабеля'!$B$7:$J$22,MATCH(Расчет!AF113,'Проверка по длине кабеля'!$A$7:$A$22,0),MATCH(Расчет!W113,'Проверка по длине кабеля'!$B$6:$J$6,0)),IF(AG113="Тип C",INDEX('Проверка по длине кабеля'!$M$7:$U$22,MATCH(Расчет!AF113,'Проверка по длине кабеля'!$L$7:$L$22,0),MATCH(Расчет!W113,'Проверка по длине кабеля'!$M$6:$U$6,0)),IF(AG113="Тип D",INDEX('Проверка по длине кабеля'!$X$7:$AF$22,MATCH(Расчет!AF113,'Проверка по длине кабеля'!$W$7:$W$22,0),MATCH(Расчет!W113,'Проверка по длине кабеля'!$X$6:$AF$6,0)),""))),"")</f>
        <v/>
      </c>
    </row>
    <row r="114" spans="1:37" ht="11.25" customHeight="1" outlineLevel="1" x14ac:dyDescent="0.25">
      <c r="A114" s="78"/>
      <c r="B114" s="78"/>
      <c r="C114" s="150"/>
      <c r="D114" s="150"/>
      <c r="E114" s="145"/>
      <c r="F114" s="119"/>
      <c r="G114" s="101" t="s">
        <v>114</v>
      </c>
      <c r="H114" s="102" t="s">
        <v>115</v>
      </c>
      <c r="I114" s="101"/>
      <c r="J114" s="102"/>
      <c r="K114" s="103">
        <v>0.16300000000000001</v>
      </c>
      <c r="L114" s="103">
        <v>1</v>
      </c>
      <c r="M114" s="103">
        <f t="shared" si="101"/>
        <v>0.16300000000000001</v>
      </c>
      <c r="N114" s="104" t="s">
        <v>76</v>
      </c>
      <c r="O114" s="103">
        <v>0.65</v>
      </c>
      <c r="P114" s="103">
        <f t="shared" si="97"/>
        <v>1.1398601398601398</v>
      </c>
      <c r="Q114" s="105">
        <f>K114*O114</f>
        <v>0.10595</v>
      </c>
      <c r="R114" s="106" t="s">
        <v>29</v>
      </c>
      <c r="S114" s="104" t="s">
        <v>0</v>
      </c>
      <c r="T114" s="104">
        <v>1</v>
      </c>
      <c r="U114" s="104">
        <v>3</v>
      </c>
      <c r="V114" s="104" t="s">
        <v>23</v>
      </c>
      <c r="W114" s="104">
        <v>1.5</v>
      </c>
      <c r="X114" s="106">
        <f ca="1">INDEX(INDIRECT("'"&amp;$S114&amp;"'!$D$3:$G$1000"),MATCH($U114,INDIRECT("'"&amp;$S114&amp;"'!$B$3:$B$1000"),0)+MATCH($W114,INDIRECT("'"&amp;$S114&amp;"'!$C$3:$C$1000"),0)-1,COLUMN(A101))</f>
        <v>8</v>
      </c>
      <c r="Y114" s="106">
        <f ca="1">INDEX(INDIRECT("'"&amp;$S114&amp;"'!$D$3:$G$1000"),MATCH($U114,INDIRECT("'"&amp;$S114&amp;"'!$B$3:$B$1000"),0)+MATCH($W114,INDIRECT("'"&amp;$S114&amp;"'!$C$3:$C$1000"),0)-1,COLUMN(C101))</f>
        <v>115</v>
      </c>
      <c r="Z114" s="106">
        <f ca="1">INDEX(INDIRECT("'"&amp;$S114&amp;"'!$D$3:$G$1000"),MATCH($U114,INDIRECT("'"&amp;$S114&amp;"'!$B$3:$B$1000"),0)+MATCH($W114,INDIRECT("'"&amp;$S114&amp;"'!$C$3:$C$1000"),0)-1,COLUMN(D101))</f>
        <v>148</v>
      </c>
      <c r="AA114" s="106" t="e">
        <f ca="1">INDEX(INDIRECT("'"&amp;$S114&amp;"'!$D$3:$G$1000"),MATCH($U114,INDIRECT("'"&amp;$S114&amp;"'!$B$3:$B$1000"),0)+MATCH($W114,INDIRECT("'"&amp;$S114&amp;"'!$C$3:$C$1000"),0)-1,COLUMN(#REF!))</f>
        <v>#REF!</v>
      </c>
      <c r="AB114" s="106">
        <v>35</v>
      </c>
      <c r="AC114" s="104">
        <f t="shared" si="147"/>
        <v>41</v>
      </c>
      <c r="AD114" s="104">
        <f t="shared" si="148"/>
        <v>45</v>
      </c>
      <c r="AE114" s="103">
        <f t="shared" si="99"/>
        <v>0.27845833333333331</v>
      </c>
      <c r="AF114" s="101">
        <v>6</v>
      </c>
      <c r="AG114" s="106"/>
      <c r="AH114" s="107" t="str">
        <f t="shared" si="100"/>
        <v>ДА</v>
      </c>
      <c r="AI114" s="78"/>
      <c r="AJ114" s="78"/>
      <c r="AK114" s="91" t="str">
        <f>IFERROR(IF(AG114="Тип B",INDEX('Проверка по длине кабеля'!$B$7:$J$22,MATCH(Расчет!AF114,'Проверка по длине кабеля'!$A$7:$A$22,0),MATCH(Расчет!W114,'Проверка по длине кабеля'!$B$6:$J$6,0)),IF(AG114="Тип C",INDEX('Проверка по длине кабеля'!$M$7:$U$22,MATCH(Расчет!AF114,'Проверка по длине кабеля'!$L$7:$L$22,0),MATCH(Расчет!W114,'Проверка по длине кабеля'!$M$6:$U$6,0)),IF(AG114="Тип D",INDEX('Проверка по длине кабеля'!$X$7:$AF$22,MATCH(Расчет!AF114,'Проверка по длине кабеля'!$W$7:$W$22,0),MATCH(Расчет!W114,'Проверка по длине кабеля'!$X$6:$AF$6,0)),""))),"")</f>
        <v/>
      </c>
    </row>
    <row r="115" spans="1:37" ht="11.25" customHeight="1" outlineLevel="1" x14ac:dyDescent="0.25">
      <c r="A115" s="78"/>
      <c r="B115" s="78"/>
      <c r="C115" s="150"/>
      <c r="D115" s="150"/>
      <c r="E115" s="145"/>
      <c r="F115" s="119"/>
      <c r="G115" s="101" t="s">
        <v>108</v>
      </c>
      <c r="H115" s="102" t="s">
        <v>109</v>
      </c>
      <c r="I115" s="101"/>
      <c r="J115" s="102"/>
      <c r="K115" s="103">
        <v>1.74</v>
      </c>
      <c r="L115" s="103">
        <v>1</v>
      </c>
      <c r="M115" s="103">
        <f t="shared" si="101"/>
        <v>1.74</v>
      </c>
      <c r="N115" s="104" t="s">
        <v>48</v>
      </c>
      <c r="O115" s="103">
        <v>0.65</v>
      </c>
      <c r="P115" s="103">
        <f t="shared" si="97"/>
        <v>4.0671638396354206</v>
      </c>
      <c r="Q115" s="105">
        <f>K115*O115</f>
        <v>1.131</v>
      </c>
      <c r="R115" s="106" t="s">
        <v>29</v>
      </c>
      <c r="S115" s="104" t="s">
        <v>0</v>
      </c>
      <c r="T115" s="104">
        <v>1</v>
      </c>
      <c r="U115" s="104">
        <v>5</v>
      </c>
      <c r="V115" s="104" t="s">
        <v>23</v>
      </c>
      <c r="W115" s="104">
        <v>1.5</v>
      </c>
      <c r="X115" s="106">
        <f ca="1">INDEX(INDIRECT("'"&amp;$S115&amp;"'!$D$3:$G$1000"),MATCH($U115,INDIRECT("'"&amp;$S115&amp;"'!$B$3:$B$1000"),0)+MATCH($W115,INDIRECT("'"&amp;$S115&amp;"'!$C$3:$C$1000"),0)-1,COLUMN(A30))</f>
        <v>10.7</v>
      </c>
      <c r="Y115" s="106">
        <f ca="1">INDEX(INDIRECT("'"&amp;$S115&amp;"'!$D$3:$G$1000"),MATCH($U115,INDIRECT("'"&amp;$S115&amp;"'!$B$3:$B$1000"),0)+MATCH($W115,INDIRECT("'"&amp;$S115&amp;"'!$C$3:$C$1000"),0)-1,COLUMN(C30))</f>
        <v>188</v>
      </c>
      <c r="Z115" s="106">
        <f ca="1">INDEX(INDIRECT("'"&amp;$S115&amp;"'!$D$3:$G$1000"),MATCH($U115,INDIRECT("'"&amp;$S115&amp;"'!$B$3:$B$1000"),0)+MATCH($W115,INDIRECT("'"&amp;$S115&amp;"'!$C$3:$C$1000"),0)-1,COLUMN(D30))</f>
        <v>188</v>
      </c>
      <c r="AA115" s="106" t="e">
        <f ca="1">INDEX(INDIRECT("'"&amp;$S115&amp;"'!$D$3:$G$1000"),MATCH($U115,INDIRECT("'"&amp;$S115&amp;"'!$B$3:$B$1000"),0)+MATCH($W115,INDIRECT("'"&amp;$S115&amp;"'!$C$3:$C$1000"),0)-1,COLUMN(#REF!))</f>
        <v>#REF!</v>
      </c>
      <c r="AB115" s="106">
        <v>35</v>
      </c>
      <c r="AC115" s="104">
        <f t="shared" si="147"/>
        <v>41</v>
      </c>
      <c r="AD115" s="104">
        <f t="shared" si="148"/>
        <v>45</v>
      </c>
      <c r="AE115" s="103">
        <f t="shared" si="99"/>
        <v>0.66055555555555556</v>
      </c>
      <c r="AF115" s="101">
        <v>10</v>
      </c>
      <c r="AG115" s="106"/>
      <c r="AH115" s="107" t="str">
        <f t="shared" si="100"/>
        <v>ДА</v>
      </c>
      <c r="AI115" s="78"/>
      <c r="AJ115" s="78"/>
      <c r="AK115" s="91" t="str">
        <f>IFERROR(IF(AG115="Тип B",INDEX('Проверка по длине кабеля'!$B$7:$J$22,MATCH(Расчет!AF115,'Проверка по длине кабеля'!$A$7:$A$22,0),MATCH(Расчет!W115,'Проверка по длине кабеля'!$B$6:$J$6,0)),IF(AG115="Тип C",INDEX('Проверка по длине кабеля'!$M$7:$U$22,MATCH(Расчет!AF115,'Проверка по длине кабеля'!$L$7:$L$22,0),MATCH(Расчет!W115,'Проверка по длине кабеля'!$M$6:$U$6,0)),IF(AG115="Тип D",INDEX('Проверка по длине кабеля'!$X$7:$AF$22,MATCH(Расчет!AF115,'Проверка по длине кабеля'!$W$7:$W$22,0),MATCH(Расчет!W115,'Проверка по длине кабеля'!$X$6:$AF$6,0)),""))),"")</f>
        <v/>
      </c>
    </row>
    <row r="116" spans="1:37" ht="11.25" customHeight="1" outlineLevel="1" x14ac:dyDescent="0.25">
      <c r="A116" s="78"/>
      <c r="B116" s="78"/>
      <c r="C116" s="150"/>
      <c r="D116" s="150"/>
      <c r="E116" s="145"/>
      <c r="F116" s="119"/>
      <c r="G116" s="101" t="s">
        <v>22</v>
      </c>
      <c r="H116" s="102" t="s">
        <v>87</v>
      </c>
      <c r="I116" s="101"/>
      <c r="J116" s="102"/>
      <c r="K116" s="103"/>
      <c r="L116" s="103"/>
      <c r="M116" s="103">
        <f t="shared" si="101"/>
        <v>0</v>
      </c>
      <c r="N116" s="104"/>
      <c r="O116" s="103"/>
      <c r="P116" s="103" t="e">
        <f t="shared" si="97"/>
        <v>#DIV/0!</v>
      </c>
      <c r="Q116" s="105">
        <f>K116*O116</f>
        <v>0</v>
      </c>
      <c r="R116" s="106"/>
      <c r="S116" s="104"/>
      <c r="T116" s="104"/>
      <c r="U116" s="104"/>
      <c r="V116" s="104" t="s">
        <v>23</v>
      </c>
      <c r="W116" s="104"/>
      <c r="X116" s="106" t="e">
        <f ca="1">INDEX(INDIRECT("'"&amp;$S116&amp;"'!$D$3:$G$1000"),MATCH($U116,INDIRECT("'"&amp;$S116&amp;"'!$B$3:$B$1000"),0)+MATCH($W116,INDIRECT("'"&amp;$S116&amp;"'!$C$3:$C$1000"),0)-1,COLUMN(A31))</f>
        <v>#REF!</v>
      </c>
      <c r="Y116" s="106" t="e">
        <f ca="1">INDEX(INDIRECT("'"&amp;$S116&amp;"'!$D$3:$G$1000"),MATCH($U116,INDIRECT("'"&amp;$S116&amp;"'!$B$3:$B$1000"),0)+MATCH($W116,INDIRECT("'"&amp;$S116&amp;"'!$C$3:$C$1000"),0)-1,COLUMN(C31))</f>
        <v>#REF!</v>
      </c>
      <c r="Z116" s="106" t="e">
        <f ca="1">INDEX(INDIRECT("'"&amp;$S116&amp;"'!$D$3:$G$1000"),MATCH($U116,INDIRECT("'"&amp;$S116&amp;"'!$B$3:$B$1000"),0)+MATCH($W116,INDIRECT("'"&amp;$S116&amp;"'!$C$3:$C$1000"),0)-1,COLUMN(D31))</f>
        <v>#REF!</v>
      </c>
      <c r="AA116" s="106" t="e">
        <f ca="1">INDEX(INDIRECT("'"&amp;$S116&amp;"'!$D$3:$G$1000"),MATCH($U116,INDIRECT("'"&amp;$S116&amp;"'!$B$3:$B$1000"),0)+MATCH($W116,INDIRECT("'"&amp;$S116&amp;"'!$C$3:$C$1000"),0)-1,COLUMN(#REF!))</f>
        <v>#REF!</v>
      </c>
      <c r="AB116" s="106"/>
      <c r="AC116" s="104">
        <f t="shared" si="147"/>
        <v>0</v>
      </c>
      <c r="AD116" s="104">
        <f t="shared" si="148"/>
        <v>0</v>
      </c>
      <c r="AE116" s="103" t="str">
        <f t="shared" si="99"/>
        <v>-</v>
      </c>
      <c r="AF116" s="101">
        <v>10</v>
      </c>
      <c r="AG116" s="106"/>
      <c r="AH116" s="107" t="e">
        <f t="shared" si="100"/>
        <v>#DIV/0!</v>
      </c>
      <c r="AI116" s="78"/>
      <c r="AJ116" s="78"/>
      <c r="AK116" s="91" t="str">
        <f>IFERROR(IF(AG116="Тип B",INDEX('Проверка по длине кабеля'!$B$7:$J$22,MATCH(Расчет!AF116,'Проверка по длине кабеля'!$A$7:$A$22,0),MATCH(Расчет!W116,'Проверка по длине кабеля'!$B$6:$J$6,0)),IF(AG116="Тип C",INDEX('Проверка по длине кабеля'!$M$7:$U$22,MATCH(Расчет!AF116,'Проверка по длине кабеля'!$L$7:$L$22,0),MATCH(Расчет!W116,'Проверка по длине кабеля'!$M$6:$U$6,0)),IF(AG116="Тип D",INDEX('Проверка по длине кабеля'!$X$7:$AF$22,MATCH(Расчет!AF116,'Проверка по длине кабеля'!$W$7:$W$22,0),MATCH(Расчет!W116,'Проверка по длине кабеля'!$X$6:$AF$6,0)),""))),"")</f>
        <v/>
      </c>
    </row>
    <row r="117" spans="1:37" x14ac:dyDescent="0.25">
      <c r="A117" s="78"/>
      <c r="B117" s="78"/>
      <c r="C117" s="150"/>
      <c r="D117" s="150"/>
      <c r="E117" s="145" t="s">
        <v>100</v>
      </c>
      <c r="F117" s="119" t="s">
        <v>84</v>
      </c>
      <c r="G117" s="67" t="s">
        <v>22</v>
      </c>
      <c r="H117" s="77" t="s">
        <v>22</v>
      </c>
      <c r="I117" s="67"/>
      <c r="J117" s="83"/>
      <c r="K117" s="62">
        <f>SUM(K118:K120)</f>
        <v>4.2880000000000003</v>
      </c>
      <c r="L117" s="62">
        <v>1</v>
      </c>
      <c r="M117" s="62">
        <f t="shared" si="101"/>
        <v>4.2880000000000003</v>
      </c>
      <c r="N117" s="63" t="s">
        <v>48</v>
      </c>
      <c r="O117" s="62">
        <f>Q117/K117</f>
        <v>0.65</v>
      </c>
      <c r="P117" s="62">
        <f t="shared" si="97"/>
        <v>10.022987669170508</v>
      </c>
      <c r="Q117" s="65">
        <f>SUM(Q118:Q120)</f>
        <v>2.7872000000000003</v>
      </c>
      <c r="R117" s="66" t="s">
        <v>29</v>
      </c>
      <c r="S117" s="63" t="s">
        <v>0</v>
      </c>
      <c r="T117" s="63">
        <v>1</v>
      </c>
      <c r="U117" s="63">
        <v>5</v>
      </c>
      <c r="V117" s="63" t="s">
        <v>23</v>
      </c>
      <c r="W117" s="63">
        <v>4</v>
      </c>
      <c r="X117" s="66">
        <f ca="1">INDEX(INDIRECT("'"&amp;$S117&amp;"'!$D$3:$G$1000"),MATCH($U117,INDIRECT("'"&amp;$S117&amp;"'!$B$3:$B$1000"),0)+MATCH($W117,INDIRECT("'"&amp;$S117&amp;"'!$C$3:$C$1000"),0)-1,COLUMN(A112))</f>
        <v>14</v>
      </c>
      <c r="Y117" s="66">
        <f ca="1">INDEX(INDIRECT("'"&amp;$S117&amp;"'!$D$3:$G$1000"),MATCH($U117,INDIRECT("'"&amp;$S117&amp;"'!$B$3:$B$1000"),0)+MATCH($W117,INDIRECT("'"&amp;$S117&amp;"'!$C$3:$C$1000"),0)-1,COLUMN(C112))</f>
        <v>369</v>
      </c>
      <c r="Z117" s="66">
        <f ca="1">INDEX(INDIRECT("'"&amp;$S117&amp;"'!$D$3:$G$1000"),MATCH($U117,INDIRECT("'"&amp;$S117&amp;"'!$B$3:$B$1000"),0)+MATCH($W117,INDIRECT("'"&amp;$S117&amp;"'!$C$3:$C$1000"),0)-1,COLUMN(D112))</f>
        <v>369</v>
      </c>
      <c r="AA117" s="66" t="e">
        <f ca="1">INDEX(INDIRECT("'"&amp;$S117&amp;"'!$D$3:$G$1000"),MATCH($U117,INDIRECT("'"&amp;$S117&amp;"'!$B$3:$B$1000"),0)+MATCH($W117,INDIRECT("'"&amp;$S117&amp;"'!$C$3:$C$1000"),0)-1,COLUMN(#REF!))</f>
        <v>#REF!</v>
      </c>
      <c r="AB117" s="66">
        <v>75</v>
      </c>
      <c r="AC117" s="63">
        <f t="shared" si="147"/>
        <v>87</v>
      </c>
      <c r="AD117" s="63">
        <f t="shared" si="148"/>
        <v>94</v>
      </c>
      <c r="AE117" s="62">
        <f t="shared" si="99"/>
        <v>1.2953333333333334</v>
      </c>
      <c r="AF117" s="67">
        <v>25</v>
      </c>
      <c r="AG117" s="66" t="s">
        <v>46</v>
      </c>
      <c r="AH117" s="68" t="str">
        <f t="shared" si="100"/>
        <v>ДА</v>
      </c>
      <c r="AI117" s="78"/>
      <c r="AJ117" s="78"/>
      <c r="AK117" s="91">
        <f>IFERROR(IF(AG117="Тип B",INDEX('Проверка по длине кабеля'!$B$7:$J$22,MATCH(Расчет!AF117,'Проверка по длине кабеля'!$A$7:$A$22,0),MATCH(Расчет!W117,'Проверка по длине кабеля'!$B$6:$J$6,0)),IF(AG117="Тип C",INDEX('Проверка по длине кабеля'!$M$7:$U$22,MATCH(Расчет!AF117,'Проверка по длине кабеля'!$L$7:$L$22,0),MATCH(Расчет!W117,'Проверка по длине кабеля'!$M$6:$U$6,0)),IF(AG117="Тип D",INDEX('Проверка по длине кабеля'!$X$7:$AF$22,MATCH(Расчет!AF117,'Проверка по длине кабеля'!$W$7:$W$22,0),MATCH(Расчет!W117,'Проверка по длине кабеля'!$X$6:$AF$6,0)),""))),"")</f>
        <v>64</v>
      </c>
    </row>
    <row r="118" spans="1:37" ht="11.25" customHeight="1" outlineLevel="1" x14ac:dyDescent="0.25">
      <c r="A118" s="78"/>
      <c r="B118" s="78"/>
      <c r="C118" s="150"/>
      <c r="D118" s="150"/>
      <c r="E118" s="145"/>
      <c r="F118" s="119"/>
      <c r="G118" s="101" t="s">
        <v>116</v>
      </c>
      <c r="H118" s="102" t="s">
        <v>118</v>
      </c>
      <c r="I118" s="101"/>
      <c r="J118" s="102"/>
      <c r="K118" s="103">
        <v>3.35</v>
      </c>
      <c r="L118" s="103">
        <v>1</v>
      </c>
      <c r="M118" s="103">
        <f t="shared" si="101"/>
        <v>3.35</v>
      </c>
      <c r="N118" s="104" t="s">
        <v>48</v>
      </c>
      <c r="O118" s="103">
        <v>0.65</v>
      </c>
      <c r="P118" s="103">
        <f t="shared" si="97"/>
        <v>7.8304591165394593</v>
      </c>
      <c r="Q118" s="105">
        <f>K118*O118</f>
        <v>2.1775000000000002</v>
      </c>
      <c r="R118" s="106" t="s">
        <v>29</v>
      </c>
      <c r="S118" s="104" t="s">
        <v>0</v>
      </c>
      <c r="T118" s="104">
        <v>1</v>
      </c>
      <c r="U118" s="104">
        <v>5</v>
      </c>
      <c r="V118" s="104" t="s">
        <v>23</v>
      </c>
      <c r="W118" s="104">
        <v>2.5</v>
      </c>
      <c r="X118" s="106">
        <f ca="1">INDEX(INDIRECT("'"&amp;$S118&amp;"'!$D$3:$G$1000"),MATCH($U118,INDIRECT("'"&amp;$S118&amp;"'!$B$3:$B$1000"),0)+MATCH($W118,INDIRECT("'"&amp;$S118&amp;"'!$C$3:$C$1000"),0)-1,COLUMN(A114))</f>
        <v>11.8</v>
      </c>
      <c r="Y118" s="106">
        <f ca="1">INDEX(INDIRECT("'"&amp;$S118&amp;"'!$D$3:$G$1000"),MATCH($U118,INDIRECT("'"&amp;$S118&amp;"'!$B$3:$B$1000"),0)+MATCH($W118,INDIRECT("'"&amp;$S118&amp;"'!$C$3:$C$1000"),0)-1,COLUMN(C114))</f>
        <v>251</v>
      </c>
      <c r="Z118" s="106">
        <f ca="1">INDEX(INDIRECT("'"&amp;$S118&amp;"'!$D$3:$G$1000"),MATCH($U118,INDIRECT("'"&amp;$S118&amp;"'!$B$3:$B$1000"),0)+MATCH($W118,INDIRECT("'"&amp;$S118&amp;"'!$C$3:$C$1000"),0)-1,COLUMN(D114))</f>
        <v>251</v>
      </c>
      <c r="AA118" s="106" t="e">
        <f ca="1">INDEX(INDIRECT("'"&amp;$S118&amp;"'!$D$3:$G$1000"),MATCH($U118,INDIRECT("'"&amp;$S118&amp;"'!$B$3:$B$1000"),0)+MATCH($W118,INDIRECT("'"&amp;$S118&amp;"'!$C$3:$C$1000"),0)-1,COLUMN(#REF!))</f>
        <v>#REF!</v>
      </c>
      <c r="AB118" s="106">
        <v>60</v>
      </c>
      <c r="AC118" s="104">
        <f t="shared" si="147"/>
        <v>69</v>
      </c>
      <c r="AD118" s="104">
        <f t="shared" si="148"/>
        <v>75</v>
      </c>
      <c r="AE118" s="103">
        <f t="shared" si="99"/>
        <v>1.2841666666666667</v>
      </c>
      <c r="AF118" s="101">
        <v>10</v>
      </c>
      <c r="AG118" s="106"/>
      <c r="AH118" s="107" t="str">
        <f t="shared" si="100"/>
        <v>ДА</v>
      </c>
      <c r="AI118" s="78"/>
      <c r="AJ118" s="78"/>
      <c r="AK118" s="91" t="str">
        <f>IFERROR(IF(AG118="Тип B",INDEX('Проверка по длине кабеля'!$B$7:$J$22,MATCH(Расчет!AF118,'Проверка по длине кабеля'!$A$7:$A$22,0),MATCH(Расчет!W118,'Проверка по длине кабеля'!$B$6:$J$6,0)),IF(AG118="Тип C",INDEX('Проверка по длине кабеля'!$M$7:$U$22,MATCH(Расчет!AF118,'Проверка по длине кабеля'!$L$7:$L$22,0),MATCH(Расчет!W118,'Проверка по длине кабеля'!$M$6:$U$6,0)),IF(AG118="Тип D",INDEX('Проверка по длине кабеля'!$X$7:$AF$22,MATCH(Расчет!AF118,'Проверка по длине кабеля'!$W$7:$W$22,0),MATCH(Расчет!W118,'Проверка по длине кабеля'!$X$6:$AF$6,0)),""))),"")</f>
        <v/>
      </c>
    </row>
    <row r="119" spans="1:37" ht="11.25" customHeight="1" outlineLevel="1" x14ac:dyDescent="0.25">
      <c r="A119" s="78"/>
      <c r="B119" s="78"/>
      <c r="C119" s="150"/>
      <c r="D119" s="150"/>
      <c r="E119" s="145"/>
      <c r="F119" s="119"/>
      <c r="G119" s="101" t="s">
        <v>117</v>
      </c>
      <c r="H119" s="102" t="s">
        <v>119</v>
      </c>
      <c r="I119" s="101"/>
      <c r="J119" s="102"/>
      <c r="K119" s="103">
        <v>0.93799999999999994</v>
      </c>
      <c r="L119" s="103">
        <v>1</v>
      </c>
      <c r="M119" s="103">
        <f t="shared" si="101"/>
        <v>0.93799999999999994</v>
      </c>
      <c r="N119" s="104" t="s">
        <v>48</v>
      </c>
      <c r="O119" s="103">
        <v>0.65</v>
      </c>
      <c r="P119" s="103">
        <f t="shared" si="97"/>
        <v>2.1925285526310483</v>
      </c>
      <c r="Q119" s="105">
        <f>K119*O119</f>
        <v>0.60970000000000002</v>
      </c>
      <c r="R119" s="106" t="s">
        <v>29</v>
      </c>
      <c r="S119" s="104" t="s">
        <v>0</v>
      </c>
      <c r="T119" s="104">
        <v>1</v>
      </c>
      <c r="U119" s="104">
        <v>5</v>
      </c>
      <c r="V119" s="104" t="s">
        <v>23</v>
      </c>
      <c r="W119" s="104">
        <v>1.5</v>
      </c>
      <c r="X119" s="106">
        <f ca="1">INDEX(INDIRECT("'"&amp;$S119&amp;"'!$D$3:$G$1000"),MATCH($U119,INDIRECT("'"&amp;$S119&amp;"'!$B$3:$B$1000"),0)+MATCH($W119,INDIRECT("'"&amp;$S119&amp;"'!$C$3:$C$1000"),0)-1,COLUMN(A115))</f>
        <v>10.7</v>
      </c>
      <c r="Y119" s="106">
        <f ca="1">INDEX(INDIRECT("'"&amp;$S119&amp;"'!$D$3:$G$1000"),MATCH($U119,INDIRECT("'"&amp;$S119&amp;"'!$B$3:$B$1000"),0)+MATCH($W119,INDIRECT("'"&amp;$S119&amp;"'!$C$3:$C$1000"),0)-1,COLUMN(C115))</f>
        <v>188</v>
      </c>
      <c r="Z119" s="106">
        <f ca="1">INDEX(INDIRECT("'"&amp;$S119&amp;"'!$D$3:$G$1000"),MATCH($U119,INDIRECT("'"&amp;$S119&amp;"'!$B$3:$B$1000"),0)+MATCH($W119,INDIRECT("'"&amp;$S119&amp;"'!$C$3:$C$1000"),0)-1,COLUMN(D115))</f>
        <v>188</v>
      </c>
      <c r="AA119" s="106" t="e">
        <f ca="1">INDEX(INDIRECT("'"&amp;$S119&amp;"'!$D$3:$G$1000"),MATCH($U119,INDIRECT("'"&amp;$S119&amp;"'!$B$3:$B$1000"),0)+MATCH($W119,INDIRECT("'"&amp;$S119&amp;"'!$C$3:$C$1000"),0)-1,COLUMN(#REF!))</f>
        <v>#REF!</v>
      </c>
      <c r="AB119" s="106">
        <v>60</v>
      </c>
      <c r="AC119" s="104">
        <f t="shared" si="147"/>
        <v>69</v>
      </c>
      <c r="AD119" s="104">
        <f t="shared" si="148"/>
        <v>75</v>
      </c>
      <c r="AE119" s="103">
        <f t="shared" si="99"/>
        <v>0.59927777777777769</v>
      </c>
      <c r="AF119" s="101">
        <v>10</v>
      </c>
      <c r="AG119" s="106"/>
      <c r="AH119" s="107" t="str">
        <f t="shared" si="100"/>
        <v>ДА</v>
      </c>
      <c r="AI119" s="78"/>
      <c r="AJ119" s="78"/>
      <c r="AK119" s="91" t="str">
        <f>IFERROR(IF(AG119="Тип B",INDEX('Проверка по длине кабеля'!$B$7:$J$22,MATCH(Расчет!AF119,'Проверка по длине кабеля'!$A$7:$A$22,0),MATCH(Расчет!W119,'Проверка по длине кабеля'!$B$6:$J$6,0)),IF(AG119="Тип C",INDEX('Проверка по длине кабеля'!$M$7:$U$22,MATCH(Расчет!AF119,'Проверка по длине кабеля'!$L$7:$L$22,0),MATCH(Расчет!W119,'Проверка по длине кабеля'!$M$6:$U$6,0)),IF(AG119="Тип D",INDEX('Проверка по длине кабеля'!$X$7:$AF$22,MATCH(Расчет!AF119,'Проверка по длине кабеля'!$W$7:$W$22,0),MATCH(Расчет!W119,'Проверка по длине кабеля'!$X$6:$AF$6,0)),""))),"")</f>
        <v/>
      </c>
    </row>
    <row r="120" spans="1:37" ht="11.25" customHeight="1" outlineLevel="1" x14ac:dyDescent="0.25">
      <c r="A120" s="78"/>
      <c r="B120" s="78"/>
      <c r="C120" s="150"/>
      <c r="D120" s="150"/>
      <c r="E120" s="145"/>
      <c r="F120" s="119"/>
      <c r="G120" s="101" t="s">
        <v>22</v>
      </c>
      <c r="H120" s="102" t="s">
        <v>87</v>
      </c>
      <c r="I120" s="101"/>
      <c r="J120" s="102"/>
      <c r="K120" s="103"/>
      <c r="L120" s="103"/>
      <c r="M120" s="103">
        <f t="shared" si="101"/>
        <v>0</v>
      </c>
      <c r="N120" s="104"/>
      <c r="O120" s="103"/>
      <c r="P120" s="103" t="e">
        <f t="shared" si="97"/>
        <v>#DIV/0!</v>
      </c>
      <c r="Q120" s="105">
        <f>K120*O120</f>
        <v>0</v>
      </c>
      <c r="R120" s="106"/>
      <c r="S120" s="104"/>
      <c r="T120" s="104"/>
      <c r="U120" s="104"/>
      <c r="V120" s="104" t="s">
        <v>23</v>
      </c>
      <c r="W120" s="104"/>
      <c r="X120" s="106" t="e">
        <f ca="1">INDEX(INDIRECT("'"&amp;$S120&amp;"'!$D$3:$G$1000"),MATCH($U120,INDIRECT("'"&amp;$S120&amp;"'!$B$3:$B$1000"),0)+MATCH($W120,INDIRECT("'"&amp;$S120&amp;"'!$C$3:$C$1000"),0)-1,COLUMN(A112))</f>
        <v>#REF!</v>
      </c>
      <c r="Y120" s="106" t="e">
        <f ca="1">INDEX(INDIRECT("'"&amp;$S120&amp;"'!$D$3:$G$1000"),MATCH($U120,INDIRECT("'"&amp;$S120&amp;"'!$B$3:$B$1000"),0)+MATCH($W120,INDIRECT("'"&amp;$S120&amp;"'!$C$3:$C$1000"),0)-1,COLUMN(C112))</f>
        <v>#REF!</v>
      </c>
      <c r="Z120" s="106" t="e">
        <f ca="1">INDEX(INDIRECT("'"&amp;$S120&amp;"'!$D$3:$G$1000"),MATCH($U120,INDIRECT("'"&amp;$S120&amp;"'!$B$3:$B$1000"),0)+MATCH($W120,INDIRECT("'"&amp;$S120&amp;"'!$C$3:$C$1000"),0)-1,COLUMN(D112))</f>
        <v>#REF!</v>
      </c>
      <c r="AA120" s="106" t="e">
        <f ca="1">INDEX(INDIRECT("'"&amp;$S120&amp;"'!$D$3:$G$1000"),MATCH($U120,INDIRECT("'"&amp;$S120&amp;"'!$B$3:$B$1000"),0)+MATCH($W120,INDIRECT("'"&amp;$S120&amp;"'!$C$3:$C$1000"),0)-1,COLUMN(#REF!))</f>
        <v>#REF!</v>
      </c>
      <c r="AB120" s="106"/>
      <c r="AC120" s="104">
        <f t="shared" si="147"/>
        <v>0</v>
      </c>
      <c r="AD120" s="104">
        <f t="shared" si="148"/>
        <v>0</v>
      </c>
      <c r="AE120" s="103" t="str">
        <f t="shared" si="99"/>
        <v>-</v>
      </c>
      <c r="AF120" s="101"/>
      <c r="AG120" s="106"/>
      <c r="AH120" s="107" t="e">
        <f t="shared" si="100"/>
        <v>#DIV/0!</v>
      </c>
      <c r="AI120" s="78"/>
      <c r="AJ120" s="78"/>
      <c r="AK120" s="91" t="str">
        <f>IFERROR(IF(AG120="Тип B",INDEX('Проверка по длине кабеля'!$B$7:$J$22,MATCH(Расчет!AF120,'Проверка по длине кабеля'!$A$7:$A$22,0),MATCH(Расчет!W120,'Проверка по длине кабеля'!$B$6:$J$6,0)),IF(AG120="Тип C",INDEX('Проверка по длине кабеля'!$M$7:$U$22,MATCH(Расчет!AF120,'Проверка по длине кабеля'!$L$7:$L$22,0),MATCH(Расчет!W120,'Проверка по длине кабеля'!$M$6:$U$6,0)),IF(AG120="Тип D",INDEX('Проверка по длине кабеля'!$X$7:$AF$22,MATCH(Расчет!AF120,'Проверка по длине кабеля'!$W$7:$W$22,0),MATCH(Расчет!W120,'Проверка по длине кабеля'!$X$6:$AF$6,0)),""))),"")</f>
        <v/>
      </c>
    </row>
    <row r="121" spans="1:37" x14ac:dyDescent="0.25">
      <c r="A121" s="78"/>
      <c r="B121" s="78"/>
      <c r="C121" s="150"/>
      <c r="D121" s="150"/>
      <c r="E121" s="145" t="s">
        <v>120</v>
      </c>
      <c r="F121" s="119" t="s">
        <v>85</v>
      </c>
      <c r="G121" s="67" t="s">
        <v>22</v>
      </c>
      <c r="H121" s="77" t="s">
        <v>22</v>
      </c>
      <c r="I121" s="67"/>
      <c r="J121" s="83"/>
      <c r="K121" s="62">
        <f>SUM(K122:K126)</f>
        <v>3.7229999999999999</v>
      </c>
      <c r="L121" s="62">
        <v>1</v>
      </c>
      <c r="M121" s="62">
        <f t="shared" si="101"/>
        <v>3.7229999999999999</v>
      </c>
      <c r="N121" s="63" t="s">
        <v>48</v>
      </c>
      <c r="O121" s="62">
        <f>Q121/K121</f>
        <v>0.65</v>
      </c>
      <c r="P121" s="62">
        <f t="shared" si="97"/>
        <v>8.7023281465302702</v>
      </c>
      <c r="Q121" s="65">
        <f>SUM(Q122:Q126)</f>
        <v>2.41995</v>
      </c>
      <c r="R121" s="66" t="s">
        <v>29</v>
      </c>
      <c r="S121" s="63" t="s">
        <v>0</v>
      </c>
      <c r="T121" s="63">
        <v>1</v>
      </c>
      <c r="U121" s="63">
        <v>5</v>
      </c>
      <c r="V121" s="63" t="s">
        <v>23</v>
      </c>
      <c r="W121" s="63">
        <v>2.5</v>
      </c>
      <c r="X121" s="66">
        <f ca="1">INDEX(INDIRECT("'"&amp;$S121&amp;"'!$D$3:$G$1000"),MATCH($U121,INDIRECT("'"&amp;$S121&amp;"'!$B$3:$B$1000"),0)+MATCH($W121,INDIRECT("'"&amp;$S121&amp;"'!$C$3:$C$1000"),0)-1,COLUMN(A116))</f>
        <v>11.8</v>
      </c>
      <c r="Y121" s="66">
        <f ca="1">INDEX(INDIRECT("'"&amp;$S121&amp;"'!$D$3:$G$1000"),MATCH($U121,INDIRECT("'"&amp;$S121&amp;"'!$B$3:$B$1000"),0)+MATCH($W121,INDIRECT("'"&amp;$S121&amp;"'!$C$3:$C$1000"),0)-1,COLUMN(C116))</f>
        <v>251</v>
      </c>
      <c r="Z121" s="66">
        <f ca="1">INDEX(INDIRECT("'"&amp;$S121&amp;"'!$D$3:$G$1000"),MATCH($U121,INDIRECT("'"&amp;$S121&amp;"'!$B$3:$B$1000"),0)+MATCH($W121,INDIRECT("'"&amp;$S121&amp;"'!$C$3:$C$1000"),0)-1,COLUMN(D116))</f>
        <v>251</v>
      </c>
      <c r="AA121" s="66" t="e">
        <f ca="1">INDEX(INDIRECT("'"&amp;$S121&amp;"'!$D$3:$G$1000"),MATCH($U121,INDIRECT("'"&amp;$S121&amp;"'!$B$3:$B$1000"),0)+MATCH($W121,INDIRECT("'"&amp;$S121&amp;"'!$C$3:$C$1000"),0)-1,COLUMN(#REF!))</f>
        <v>#REF!</v>
      </c>
      <c r="AB121" s="66">
        <v>15</v>
      </c>
      <c r="AC121" s="63">
        <f t="shared" si="147"/>
        <v>18</v>
      </c>
      <c r="AD121" s="63">
        <f t="shared" si="148"/>
        <v>20</v>
      </c>
      <c r="AE121" s="62">
        <f t="shared" si="99"/>
        <v>0.37229999999999996</v>
      </c>
      <c r="AF121" s="67">
        <v>20</v>
      </c>
      <c r="AG121" s="66" t="s">
        <v>46</v>
      </c>
      <c r="AH121" s="68" t="str">
        <f t="shared" si="100"/>
        <v>ДА</v>
      </c>
      <c r="AI121" s="78"/>
      <c r="AJ121" s="78"/>
      <c r="AK121" s="91">
        <f>IFERROR(IF(AG121="Тип B",INDEX('Проверка по длине кабеля'!$B$7:$J$22,MATCH(Расчет!AF121,'Проверка по длине кабеля'!$A$7:$A$22,0),MATCH(Расчет!W121,'Проверка по длине кабеля'!$B$6:$J$6,0)),IF(AG121="Тип C",INDEX('Проверка по длине кабеля'!$M$7:$U$22,MATCH(Расчет!AF121,'Проверка по длине кабеля'!$L$7:$L$22,0),MATCH(Расчет!W121,'Проверка по длине кабеля'!$M$6:$U$6,0)),IF(AG121="Тип D",INDEX('Проверка по длине кабеля'!$X$7:$AF$22,MATCH(Расчет!AF121,'Проверка по длине кабеля'!$W$7:$W$22,0),MATCH(Расчет!W121,'Проверка по длине кабеля'!$X$6:$AF$6,0)),""))),"")</f>
        <v>50</v>
      </c>
    </row>
    <row r="122" spans="1:37" ht="11.25" customHeight="1" outlineLevel="1" x14ac:dyDescent="0.25">
      <c r="A122" s="78"/>
      <c r="B122" s="78"/>
      <c r="C122" s="150"/>
      <c r="D122" s="150"/>
      <c r="E122" s="145"/>
      <c r="F122" s="119"/>
      <c r="G122" s="101" t="s">
        <v>121</v>
      </c>
      <c r="H122" s="102" t="s">
        <v>122</v>
      </c>
      <c r="I122" s="101"/>
      <c r="J122" s="102"/>
      <c r="K122" s="103">
        <v>3.35</v>
      </c>
      <c r="L122" s="103">
        <v>1</v>
      </c>
      <c r="M122" s="103">
        <f t="shared" si="101"/>
        <v>3.35</v>
      </c>
      <c r="N122" s="104" t="s">
        <v>48</v>
      </c>
      <c r="O122" s="103">
        <v>0.65</v>
      </c>
      <c r="P122" s="103">
        <f t="shared" si="97"/>
        <v>7.8304591165394593</v>
      </c>
      <c r="Q122" s="105">
        <f>K122*O122</f>
        <v>2.1775000000000002</v>
      </c>
      <c r="R122" s="106" t="s">
        <v>29</v>
      </c>
      <c r="S122" s="104" t="s">
        <v>0</v>
      </c>
      <c r="T122" s="104">
        <v>1</v>
      </c>
      <c r="U122" s="104">
        <v>5</v>
      </c>
      <c r="V122" s="104" t="s">
        <v>23</v>
      </c>
      <c r="W122" s="104">
        <v>1.5</v>
      </c>
      <c r="X122" s="106">
        <f ca="1">INDEX(INDIRECT("'"&amp;$S122&amp;"'!$D$3:$G$1000"),MATCH($U122,INDIRECT("'"&amp;$S122&amp;"'!$B$3:$B$1000"),0)+MATCH($W122,INDIRECT("'"&amp;$S122&amp;"'!$C$3:$C$1000"),0)-1,COLUMN(A118))</f>
        <v>10.7</v>
      </c>
      <c r="Y122" s="106">
        <f t="shared" ref="Y122:Z124" ca="1" si="152">INDEX(INDIRECT("'"&amp;$S122&amp;"'!$D$3:$G$1000"),MATCH($U122,INDIRECT("'"&amp;$S122&amp;"'!$B$3:$B$1000"),0)+MATCH($W122,INDIRECT("'"&amp;$S122&amp;"'!$C$3:$C$1000"),0)-1,COLUMN(C118))</f>
        <v>188</v>
      </c>
      <c r="Z122" s="106">
        <f t="shared" ca="1" si="152"/>
        <v>188</v>
      </c>
      <c r="AA122" s="106" t="e">
        <f ca="1">INDEX(INDIRECT("'"&amp;$S122&amp;"'!$D$3:$G$1000"),MATCH($U122,INDIRECT("'"&amp;$S122&amp;"'!$B$3:$B$1000"),0)+MATCH($W122,INDIRECT("'"&amp;$S122&amp;"'!$C$3:$C$1000"),0)-1,COLUMN(#REF!))</f>
        <v>#REF!</v>
      </c>
      <c r="AB122" s="106">
        <v>25</v>
      </c>
      <c r="AC122" s="104">
        <f t="shared" si="147"/>
        <v>29</v>
      </c>
      <c r="AD122" s="104">
        <f t="shared" si="148"/>
        <v>32</v>
      </c>
      <c r="AE122" s="103">
        <f t="shared" si="99"/>
        <v>0.89953703703703713</v>
      </c>
      <c r="AF122" s="101">
        <v>10</v>
      </c>
      <c r="AG122" s="106"/>
      <c r="AH122" s="107" t="str">
        <f t="shared" si="100"/>
        <v>ДА</v>
      </c>
      <c r="AI122" s="78"/>
      <c r="AJ122" s="78"/>
      <c r="AK122" s="91" t="str">
        <f>IFERROR(IF(AG122="Тип B",INDEX('Проверка по длине кабеля'!$B$7:$J$22,MATCH(Расчет!AF122,'Проверка по длине кабеля'!$A$7:$A$22,0),MATCH(Расчет!W122,'Проверка по длине кабеля'!$B$6:$J$6,0)),IF(AG122="Тип C",INDEX('Проверка по длине кабеля'!$M$7:$U$22,MATCH(Расчет!AF122,'Проверка по длине кабеля'!$L$7:$L$22,0),MATCH(Расчет!W122,'Проверка по длине кабеля'!$M$6:$U$6,0)),IF(AG122="Тип D",INDEX('Проверка по длине кабеля'!$X$7:$AF$22,MATCH(Расчет!AF122,'Проверка по длине кабеля'!$W$7:$W$22,0),MATCH(Расчет!W122,'Проверка по длине кабеля'!$X$6:$AF$6,0)),""))),"")</f>
        <v/>
      </c>
    </row>
    <row r="123" spans="1:37" ht="11.25" customHeight="1" outlineLevel="1" x14ac:dyDescent="0.25">
      <c r="A123" s="78"/>
      <c r="B123" s="78"/>
      <c r="C123" s="150"/>
      <c r="D123" s="150"/>
      <c r="E123" s="145"/>
      <c r="F123" s="119"/>
      <c r="G123" s="101" t="s">
        <v>123</v>
      </c>
      <c r="H123" s="102" t="s">
        <v>126</v>
      </c>
      <c r="I123" s="101"/>
      <c r="J123" s="102"/>
      <c r="K123" s="103">
        <v>0.105</v>
      </c>
      <c r="L123" s="103">
        <v>1</v>
      </c>
      <c r="M123" s="103">
        <f t="shared" si="101"/>
        <v>0.105</v>
      </c>
      <c r="N123" s="104" t="s">
        <v>76</v>
      </c>
      <c r="O123" s="103">
        <v>0.65</v>
      </c>
      <c r="P123" s="103">
        <f t="shared" si="97"/>
        <v>0.73426573426573416</v>
      </c>
      <c r="Q123" s="105">
        <f>K123*O123</f>
        <v>6.8250000000000005E-2</v>
      </c>
      <c r="R123" s="106" t="s">
        <v>29</v>
      </c>
      <c r="S123" s="104" t="s">
        <v>0</v>
      </c>
      <c r="T123" s="104">
        <v>1</v>
      </c>
      <c r="U123" s="104">
        <v>3</v>
      </c>
      <c r="V123" s="104" t="s">
        <v>23</v>
      </c>
      <c r="W123" s="104">
        <v>1.5</v>
      </c>
      <c r="X123" s="106">
        <f ca="1">INDEX(INDIRECT("'"&amp;$S123&amp;"'!$D$3:$G$1000"),MATCH($U123,INDIRECT("'"&amp;$S123&amp;"'!$B$3:$B$1000"),0)+MATCH($W123,INDIRECT("'"&amp;$S123&amp;"'!$C$3:$C$1000"),0)-1,COLUMN(A119))</f>
        <v>8</v>
      </c>
      <c r="Y123" s="106">
        <f t="shared" ca="1" si="152"/>
        <v>115</v>
      </c>
      <c r="Z123" s="106">
        <f t="shared" ca="1" si="152"/>
        <v>148</v>
      </c>
      <c r="AA123" s="106" t="e">
        <f ca="1">INDEX(INDIRECT("'"&amp;$S123&amp;"'!$D$3:$G$1000"),MATCH($U123,INDIRECT("'"&amp;$S123&amp;"'!$B$3:$B$1000"),0)+MATCH($W123,INDIRECT("'"&amp;$S123&amp;"'!$C$3:$C$1000"),0)-1,COLUMN(#REF!))</f>
        <v>#REF!</v>
      </c>
      <c r="AB123" s="106">
        <v>30</v>
      </c>
      <c r="AC123" s="104">
        <f t="shared" si="147"/>
        <v>35</v>
      </c>
      <c r="AD123" s="104">
        <f t="shared" si="148"/>
        <v>38</v>
      </c>
      <c r="AE123" s="103">
        <f t="shared" si="99"/>
        <v>0.15312499999999998</v>
      </c>
      <c r="AF123" s="101">
        <v>6</v>
      </c>
      <c r="AG123" s="106"/>
      <c r="AH123" s="107" t="str">
        <f t="shared" si="100"/>
        <v>ДА</v>
      </c>
      <c r="AI123" s="78"/>
      <c r="AJ123" s="78"/>
      <c r="AK123" s="91" t="str">
        <f>IFERROR(IF(AG123="Тип B",INDEX('Проверка по длине кабеля'!$B$7:$J$22,MATCH(Расчет!AF123,'Проверка по длине кабеля'!$A$7:$A$22,0),MATCH(Расчет!W123,'Проверка по длине кабеля'!$B$6:$J$6,0)),IF(AG123="Тип C",INDEX('Проверка по длине кабеля'!$M$7:$U$22,MATCH(Расчет!AF123,'Проверка по длине кабеля'!$L$7:$L$22,0),MATCH(Расчет!W123,'Проверка по длине кабеля'!$M$6:$U$6,0)),IF(AG123="Тип D",INDEX('Проверка по длине кабеля'!$X$7:$AF$22,MATCH(Расчет!AF123,'Проверка по длине кабеля'!$W$7:$W$22,0),MATCH(Расчет!W123,'Проверка по длине кабеля'!$X$6:$AF$6,0)),""))),"")</f>
        <v/>
      </c>
    </row>
    <row r="124" spans="1:37" ht="11.25" customHeight="1" outlineLevel="1" x14ac:dyDescent="0.25">
      <c r="A124" s="78"/>
      <c r="B124" s="78"/>
      <c r="C124" s="150"/>
      <c r="D124" s="150"/>
      <c r="E124" s="145"/>
      <c r="F124" s="119"/>
      <c r="G124" s="101" t="s">
        <v>124</v>
      </c>
      <c r="H124" s="102" t="s">
        <v>127</v>
      </c>
      <c r="I124" s="101"/>
      <c r="J124" s="102"/>
      <c r="K124" s="103">
        <v>0.105</v>
      </c>
      <c r="L124" s="103">
        <v>1</v>
      </c>
      <c r="M124" s="103">
        <f t="shared" si="101"/>
        <v>0.105</v>
      </c>
      <c r="N124" s="104" t="s">
        <v>76</v>
      </c>
      <c r="O124" s="103">
        <v>0.65</v>
      </c>
      <c r="P124" s="103">
        <f t="shared" si="97"/>
        <v>0.73426573426573416</v>
      </c>
      <c r="Q124" s="105">
        <f>K124*O124</f>
        <v>6.8250000000000005E-2</v>
      </c>
      <c r="R124" s="106" t="s">
        <v>29</v>
      </c>
      <c r="S124" s="104" t="s">
        <v>0</v>
      </c>
      <c r="T124" s="104">
        <v>1</v>
      </c>
      <c r="U124" s="104">
        <v>3</v>
      </c>
      <c r="V124" s="104" t="s">
        <v>23</v>
      </c>
      <c r="W124" s="104">
        <v>1.5</v>
      </c>
      <c r="X124" s="106">
        <f ca="1">INDEX(INDIRECT("'"&amp;$S124&amp;"'!$D$3:$G$1000"),MATCH($U124,INDIRECT("'"&amp;$S124&amp;"'!$B$3:$B$1000"),0)+MATCH($W124,INDIRECT("'"&amp;$S124&amp;"'!$C$3:$C$1000"),0)-1,COLUMN(A120))</f>
        <v>8</v>
      </c>
      <c r="Y124" s="106">
        <f t="shared" ca="1" si="152"/>
        <v>115</v>
      </c>
      <c r="Z124" s="106">
        <f t="shared" ca="1" si="152"/>
        <v>148</v>
      </c>
      <c r="AA124" s="106" t="e">
        <f ca="1">INDEX(INDIRECT("'"&amp;$S124&amp;"'!$D$3:$G$1000"),MATCH($U124,INDIRECT("'"&amp;$S124&amp;"'!$B$3:$B$1000"),0)+MATCH($W124,INDIRECT("'"&amp;$S124&amp;"'!$C$3:$C$1000"),0)-1,COLUMN(#REF!))</f>
        <v>#REF!</v>
      </c>
      <c r="AB124" s="106">
        <v>50</v>
      </c>
      <c r="AC124" s="104">
        <f t="shared" si="147"/>
        <v>58</v>
      </c>
      <c r="AD124" s="104">
        <f t="shared" si="148"/>
        <v>63</v>
      </c>
      <c r="AE124" s="103">
        <f t="shared" si="99"/>
        <v>0.25374999999999998</v>
      </c>
      <c r="AF124" s="101">
        <v>6</v>
      </c>
      <c r="AG124" s="106"/>
      <c r="AH124" s="107" t="str">
        <f t="shared" si="100"/>
        <v>ДА</v>
      </c>
      <c r="AI124" s="78"/>
      <c r="AJ124" s="78"/>
      <c r="AK124" s="91" t="str">
        <f>IFERROR(IF(AG124="Тип B",INDEX('Проверка по длине кабеля'!$B$7:$J$22,MATCH(Расчет!AF124,'Проверка по длине кабеля'!$A$7:$A$22,0),MATCH(Расчет!W124,'Проверка по длине кабеля'!$B$6:$J$6,0)),IF(AG124="Тип C",INDEX('Проверка по длине кабеля'!$M$7:$U$22,MATCH(Расчет!AF124,'Проверка по длине кабеля'!$L$7:$L$22,0),MATCH(Расчет!W124,'Проверка по длине кабеля'!$M$6:$U$6,0)),IF(AG124="Тип D",INDEX('Проверка по длине кабеля'!$X$7:$AF$22,MATCH(Расчет!AF124,'Проверка по длине кабеля'!$W$7:$W$22,0),MATCH(Расчет!W124,'Проверка по длине кабеля'!$X$6:$AF$6,0)),""))),"")</f>
        <v/>
      </c>
    </row>
    <row r="125" spans="1:37" ht="11.25" customHeight="1" outlineLevel="1" x14ac:dyDescent="0.25">
      <c r="A125" s="78"/>
      <c r="B125" s="78"/>
      <c r="C125" s="150"/>
      <c r="D125" s="150"/>
      <c r="E125" s="145"/>
      <c r="F125" s="119"/>
      <c r="G125" s="101" t="s">
        <v>125</v>
      </c>
      <c r="H125" s="102" t="s">
        <v>128</v>
      </c>
      <c r="I125" s="101"/>
      <c r="J125" s="102"/>
      <c r="K125" s="103">
        <v>0.16300000000000001</v>
      </c>
      <c r="L125" s="103">
        <v>1</v>
      </c>
      <c r="M125" s="103">
        <f t="shared" si="101"/>
        <v>0.16300000000000001</v>
      </c>
      <c r="N125" s="104" t="s">
        <v>76</v>
      </c>
      <c r="O125" s="103">
        <v>0.65</v>
      </c>
      <c r="P125" s="103">
        <f t="shared" si="97"/>
        <v>1.1398601398601398</v>
      </c>
      <c r="Q125" s="105">
        <f>K125*O125</f>
        <v>0.10595</v>
      </c>
      <c r="R125" s="106" t="s">
        <v>29</v>
      </c>
      <c r="S125" s="104" t="s">
        <v>0</v>
      </c>
      <c r="T125" s="104">
        <v>1</v>
      </c>
      <c r="U125" s="104">
        <v>3</v>
      </c>
      <c r="V125" s="104" t="s">
        <v>23</v>
      </c>
      <c r="W125" s="104">
        <v>1.5</v>
      </c>
      <c r="X125" s="106">
        <f ca="1">INDEX(INDIRECT("'"&amp;$S125&amp;"'!$D$3:$G$1000"),MATCH($U125,INDIRECT("'"&amp;$S125&amp;"'!$B$3:$B$1000"),0)+MATCH($W125,INDIRECT("'"&amp;$S125&amp;"'!$C$3:$C$1000"),0)-1,COLUMN(A117))</f>
        <v>8</v>
      </c>
      <c r="Y125" s="106">
        <f ca="1">INDEX(INDIRECT("'"&amp;$S125&amp;"'!$D$3:$G$1000"),MATCH($U125,INDIRECT("'"&amp;$S125&amp;"'!$B$3:$B$1000"),0)+MATCH($W125,INDIRECT("'"&amp;$S125&amp;"'!$C$3:$C$1000"),0)-1,COLUMN(C117))</f>
        <v>115</v>
      </c>
      <c r="Z125" s="106">
        <f ca="1">INDEX(INDIRECT("'"&amp;$S125&amp;"'!$D$3:$G$1000"),MATCH($U125,INDIRECT("'"&amp;$S125&amp;"'!$B$3:$B$1000"),0)+MATCH($W125,INDIRECT("'"&amp;$S125&amp;"'!$C$3:$C$1000"),0)-1,COLUMN(D117))</f>
        <v>148</v>
      </c>
      <c r="AA125" s="106" t="e">
        <f ca="1">INDEX(INDIRECT("'"&amp;$S125&amp;"'!$D$3:$G$1000"),MATCH($U125,INDIRECT("'"&amp;$S125&amp;"'!$B$3:$B$1000"),0)+MATCH($W125,INDIRECT("'"&amp;$S125&amp;"'!$C$3:$C$1000"),0)-1,COLUMN(#REF!))</f>
        <v>#REF!</v>
      </c>
      <c r="AB125" s="106">
        <v>50</v>
      </c>
      <c r="AC125" s="104">
        <f t="shared" si="147"/>
        <v>58</v>
      </c>
      <c r="AD125" s="104">
        <f t="shared" si="148"/>
        <v>63</v>
      </c>
      <c r="AE125" s="103">
        <f t="shared" si="99"/>
        <v>0.39391666666666669</v>
      </c>
      <c r="AF125" s="101">
        <v>6</v>
      </c>
      <c r="AG125" s="106"/>
      <c r="AH125" s="107" t="str">
        <f t="shared" si="100"/>
        <v>ДА</v>
      </c>
      <c r="AI125" s="78"/>
      <c r="AJ125" s="78"/>
      <c r="AK125" s="91" t="str">
        <f>IFERROR(IF(AG125="Тип B",INDEX('Проверка по длине кабеля'!$B$7:$J$22,MATCH(Расчет!AF125,'Проверка по длине кабеля'!$A$7:$A$22,0),MATCH(Расчет!W125,'Проверка по длине кабеля'!$B$6:$J$6,0)),IF(AG125="Тип C",INDEX('Проверка по длине кабеля'!$M$7:$U$22,MATCH(Расчет!AF125,'Проверка по длине кабеля'!$L$7:$L$22,0),MATCH(Расчет!W125,'Проверка по длине кабеля'!$M$6:$U$6,0)),IF(AG125="Тип D",INDEX('Проверка по длине кабеля'!$X$7:$AF$22,MATCH(Расчет!AF125,'Проверка по длине кабеля'!$W$7:$W$22,0),MATCH(Расчет!W125,'Проверка по длине кабеля'!$X$6:$AF$6,0)),""))),"")</f>
        <v/>
      </c>
    </row>
    <row r="126" spans="1:37" ht="11.25" customHeight="1" outlineLevel="1" x14ac:dyDescent="0.25">
      <c r="A126" s="78"/>
      <c r="B126" s="78"/>
      <c r="C126" s="150"/>
      <c r="D126" s="150"/>
      <c r="E126" s="145"/>
      <c r="F126" s="119"/>
      <c r="G126" s="101" t="s">
        <v>22</v>
      </c>
      <c r="H126" s="102" t="s">
        <v>87</v>
      </c>
      <c r="I126" s="101"/>
      <c r="J126" s="102"/>
      <c r="K126" s="103"/>
      <c r="L126" s="103"/>
      <c r="M126" s="103">
        <f t="shared" si="101"/>
        <v>0</v>
      </c>
      <c r="N126" s="104"/>
      <c r="O126" s="103"/>
      <c r="P126" s="103" t="e">
        <f t="shared" si="97"/>
        <v>#DIV/0!</v>
      </c>
      <c r="Q126" s="105">
        <f>K126*O126</f>
        <v>0</v>
      </c>
      <c r="R126" s="106"/>
      <c r="S126" s="104"/>
      <c r="T126" s="104"/>
      <c r="U126" s="104"/>
      <c r="V126" s="104" t="s">
        <v>23</v>
      </c>
      <c r="W126" s="104"/>
      <c r="X126" s="106" t="e">
        <f ca="1">INDEX(INDIRECT("'"&amp;$S126&amp;"'!$D$3:$G$1000"),MATCH($U126,INDIRECT("'"&amp;$S126&amp;"'!$B$3:$B$1000"),0)+MATCH($W126,INDIRECT("'"&amp;$S126&amp;"'!$C$3:$C$1000"),0)-1,COLUMN(A118))</f>
        <v>#REF!</v>
      </c>
      <c r="Y126" s="106" t="e">
        <f ca="1">INDEX(INDIRECT("'"&amp;$S126&amp;"'!$D$3:$G$1000"),MATCH($U126,INDIRECT("'"&amp;$S126&amp;"'!$B$3:$B$1000"),0)+MATCH($W126,INDIRECT("'"&amp;$S126&amp;"'!$C$3:$C$1000"),0)-1,COLUMN(C118))</f>
        <v>#REF!</v>
      </c>
      <c r="Z126" s="106" t="e">
        <f ca="1">INDEX(INDIRECT("'"&amp;$S126&amp;"'!$D$3:$G$1000"),MATCH($U126,INDIRECT("'"&amp;$S126&amp;"'!$B$3:$B$1000"),0)+MATCH($W126,INDIRECT("'"&amp;$S126&amp;"'!$C$3:$C$1000"),0)-1,COLUMN(D118))</f>
        <v>#REF!</v>
      </c>
      <c r="AA126" s="106" t="e">
        <f ca="1">INDEX(INDIRECT("'"&amp;$S126&amp;"'!$D$3:$G$1000"),MATCH($U126,INDIRECT("'"&amp;$S126&amp;"'!$B$3:$B$1000"),0)+MATCH($W126,INDIRECT("'"&amp;$S126&amp;"'!$C$3:$C$1000"),0)-1,COLUMN(#REF!))</f>
        <v>#REF!</v>
      </c>
      <c r="AB126" s="106"/>
      <c r="AC126" s="104">
        <f t="shared" si="147"/>
        <v>0</v>
      </c>
      <c r="AD126" s="104">
        <f t="shared" si="148"/>
        <v>0</v>
      </c>
      <c r="AE126" s="103" t="str">
        <f t="shared" si="99"/>
        <v>-</v>
      </c>
      <c r="AF126" s="101">
        <v>10</v>
      </c>
      <c r="AG126" s="106"/>
      <c r="AH126" s="107" t="e">
        <f t="shared" si="100"/>
        <v>#DIV/0!</v>
      </c>
      <c r="AI126" s="78"/>
      <c r="AJ126" s="78"/>
      <c r="AK126" s="91" t="str">
        <f>IFERROR(IF(AG126="Тип B",INDEX('Проверка по длине кабеля'!$B$7:$J$22,MATCH(Расчет!AF126,'Проверка по длине кабеля'!$A$7:$A$22,0),MATCH(Расчет!W126,'Проверка по длине кабеля'!$B$6:$J$6,0)),IF(AG126="Тип C",INDEX('Проверка по длине кабеля'!$M$7:$U$22,MATCH(Расчет!AF126,'Проверка по длине кабеля'!$L$7:$L$22,0),MATCH(Расчет!W126,'Проверка по длине кабеля'!$M$6:$U$6,0)),IF(AG126="Тип D",INDEX('Проверка по длине кабеля'!$X$7:$AF$22,MATCH(Расчет!AF126,'Проверка по длине кабеля'!$W$7:$W$22,0),MATCH(Расчет!W126,'Проверка по длине кабеля'!$X$6:$AF$6,0)),""))),"")</f>
        <v/>
      </c>
    </row>
    <row r="127" spans="1:37" x14ac:dyDescent="0.25">
      <c r="A127" s="78"/>
      <c r="B127" s="78"/>
      <c r="C127" s="150"/>
      <c r="D127" s="150"/>
      <c r="E127" s="145" t="s">
        <v>129</v>
      </c>
      <c r="F127" s="119" t="s">
        <v>86</v>
      </c>
      <c r="G127" s="67" t="s">
        <v>22</v>
      </c>
      <c r="H127" s="77" t="s">
        <v>22</v>
      </c>
      <c r="I127" s="67"/>
      <c r="J127" s="83"/>
      <c r="K127" s="62">
        <f>SUM(K128:K131)</f>
        <v>3.56</v>
      </c>
      <c r="L127" s="62">
        <v>1</v>
      </c>
      <c r="M127" s="62">
        <f t="shared" si="101"/>
        <v>3.56</v>
      </c>
      <c r="N127" s="63" t="s">
        <v>48</v>
      </c>
      <c r="O127" s="62">
        <f>Q127/K127</f>
        <v>0.65</v>
      </c>
      <c r="P127" s="62">
        <f t="shared" si="97"/>
        <v>8.321323717874769</v>
      </c>
      <c r="Q127" s="65">
        <f>SUM(Q128:Q131)</f>
        <v>2.3140000000000001</v>
      </c>
      <c r="R127" s="66" t="s">
        <v>29</v>
      </c>
      <c r="S127" s="63" t="s">
        <v>0</v>
      </c>
      <c r="T127" s="63">
        <v>1</v>
      </c>
      <c r="U127" s="63">
        <v>5</v>
      </c>
      <c r="V127" s="63" t="s">
        <v>23</v>
      </c>
      <c r="W127" s="63">
        <v>2.5</v>
      </c>
      <c r="X127" s="66">
        <f ca="1">INDEX(INDIRECT("'"&amp;$S127&amp;"'!$D$3:$G$1000"),MATCH($U127,INDIRECT("'"&amp;$S127&amp;"'!$B$3:$B$1000"),0)+MATCH($W127,INDIRECT("'"&amp;$S127&amp;"'!$C$3:$C$1000"),0)-1,COLUMN(A122))</f>
        <v>11.8</v>
      </c>
      <c r="Y127" s="66">
        <f ca="1">INDEX(INDIRECT("'"&amp;$S127&amp;"'!$D$3:$G$1000"),MATCH($U127,INDIRECT("'"&amp;$S127&amp;"'!$B$3:$B$1000"),0)+MATCH($W127,INDIRECT("'"&amp;$S127&amp;"'!$C$3:$C$1000"),0)-1,COLUMN(C122))</f>
        <v>251</v>
      </c>
      <c r="Z127" s="66">
        <f ca="1">INDEX(INDIRECT("'"&amp;$S127&amp;"'!$D$3:$G$1000"),MATCH($U127,INDIRECT("'"&amp;$S127&amp;"'!$B$3:$B$1000"),0)+MATCH($W127,INDIRECT("'"&amp;$S127&amp;"'!$C$3:$C$1000"),0)-1,COLUMN(D122))</f>
        <v>251</v>
      </c>
      <c r="AA127" s="66" t="e">
        <f ca="1">INDEX(INDIRECT("'"&amp;$S127&amp;"'!$D$3:$G$1000"),MATCH($U127,INDIRECT("'"&amp;$S127&amp;"'!$B$3:$B$1000"),0)+MATCH($W127,INDIRECT("'"&amp;$S127&amp;"'!$C$3:$C$1000"),0)-1,COLUMN(#REF!))</f>
        <v>#REF!</v>
      </c>
      <c r="AB127" s="66">
        <v>10</v>
      </c>
      <c r="AC127" s="63">
        <f t="shared" si="147"/>
        <v>12</v>
      </c>
      <c r="AD127" s="63">
        <f t="shared" si="148"/>
        <v>13</v>
      </c>
      <c r="AE127" s="62">
        <f t="shared" si="99"/>
        <v>0.23733333333333334</v>
      </c>
      <c r="AF127" s="67">
        <v>20</v>
      </c>
      <c r="AG127" s="66" t="s">
        <v>46</v>
      </c>
      <c r="AH127" s="68" t="str">
        <f t="shared" si="100"/>
        <v>ДА</v>
      </c>
      <c r="AI127" s="78"/>
      <c r="AJ127" s="78"/>
      <c r="AK127" s="91">
        <f>IFERROR(IF(AG127="Тип B",INDEX('Проверка по длине кабеля'!$B$7:$J$22,MATCH(Расчет!AF127,'Проверка по длине кабеля'!$A$7:$A$22,0),MATCH(Расчет!W127,'Проверка по длине кабеля'!$B$6:$J$6,0)),IF(AG127="Тип C",INDEX('Проверка по длине кабеля'!$M$7:$U$22,MATCH(Расчет!AF127,'Проверка по длине кабеля'!$L$7:$L$22,0),MATCH(Расчет!W127,'Проверка по длине кабеля'!$M$6:$U$6,0)),IF(AG127="Тип D",INDEX('Проверка по длине кабеля'!$X$7:$AF$22,MATCH(Расчет!AF127,'Проверка по длине кабеля'!$W$7:$W$22,0),MATCH(Расчет!W127,'Проверка по длине кабеля'!$X$6:$AF$6,0)),""))),"")</f>
        <v>50</v>
      </c>
    </row>
    <row r="128" spans="1:37" ht="11.25" customHeight="1" outlineLevel="1" x14ac:dyDescent="0.25">
      <c r="A128" s="78"/>
      <c r="B128" s="78"/>
      <c r="C128" s="150"/>
      <c r="D128" s="150"/>
      <c r="E128" s="145"/>
      <c r="F128" s="119"/>
      <c r="G128" s="101" t="s">
        <v>130</v>
      </c>
      <c r="H128" s="102" t="s">
        <v>133</v>
      </c>
      <c r="I128" s="101"/>
      <c r="J128" s="102"/>
      <c r="K128" s="103">
        <v>0.105</v>
      </c>
      <c r="L128" s="103">
        <v>1</v>
      </c>
      <c r="M128" s="103">
        <f t="shared" si="101"/>
        <v>0.105</v>
      </c>
      <c r="N128" s="104" t="s">
        <v>76</v>
      </c>
      <c r="O128" s="103">
        <v>0.65</v>
      </c>
      <c r="P128" s="103">
        <f t="shared" si="97"/>
        <v>0.73426573426573416</v>
      </c>
      <c r="Q128" s="105">
        <f>K128*O128</f>
        <v>6.8250000000000005E-2</v>
      </c>
      <c r="R128" s="106" t="s">
        <v>29</v>
      </c>
      <c r="S128" s="104" t="s">
        <v>0</v>
      </c>
      <c r="T128" s="104">
        <v>1</v>
      </c>
      <c r="U128" s="104">
        <v>3</v>
      </c>
      <c r="V128" s="104" t="s">
        <v>23</v>
      </c>
      <c r="W128" s="104">
        <v>1.5</v>
      </c>
      <c r="X128" s="106">
        <f ca="1">INDEX(INDIRECT("'"&amp;$S128&amp;"'!$D$3:$G$1000"),MATCH($U128,INDIRECT("'"&amp;$S128&amp;"'!$B$3:$B$1000"),0)+MATCH($W128,INDIRECT("'"&amp;$S128&amp;"'!$C$3:$C$1000"),0)-1,COLUMN(A124))</f>
        <v>8</v>
      </c>
      <c r="Y128" s="106">
        <f t="shared" ref="Y128:Z130" ca="1" si="153">INDEX(INDIRECT("'"&amp;$S128&amp;"'!$D$3:$G$1000"),MATCH($U128,INDIRECT("'"&amp;$S128&amp;"'!$B$3:$B$1000"),0)+MATCH($W128,INDIRECT("'"&amp;$S128&amp;"'!$C$3:$C$1000"),0)-1,COLUMN(C124))</f>
        <v>115</v>
      </c>
      <c r="Z128" s="106">
        <f t="shared" ca="1" si="153"/>
        <v>148</v>
      </c>
      <c r="AA128" s="106" t="e">
        <f ca="1">INDEX(INDIRECT("'"&amp;$S128&amp;"'!$D$3:$G$1000"),MATCH($U128,INDIRECT("'"&amp;$S128&amp;"'!$B$3:$B$1000"),0)+MATCH($W128,INDIRECT("'"&amp;$S128&amp;"'!$C$3:$C$1000"),0)-1,COLUMN(#REF!))</f>
        <v>#REF!</v>
      </c>
      <c r="AB128" s="106">
        <v>20</v>
      </c>
      <c r="AC128" s="104">
        <f t="shared" si="147"/>
        <v>23</v>
      </c>
      <c r="AD128" s="104">
        <f t="shared" si="148"/>
        <v>25</v>
      </c>
      <c r="AE128" s="103">
        <f t="shared" si="99"/>
        <v>0.10062500000000001</v>
      </c>
      <c r="AF128" s="101">
        <v>6</v>
      </c>
      <c r="AG128" s="106"/>
      <c r="AH128" s="107" t="str">
        <f t="shared" si="100"/>
        <v>ДА</v>
      </c>
      <c r="AI128" s="78"/>
      <c r="AJ128" s="78"/>
      <c r="AK128" s="91" t="str">
        <f>IFERROR(IF(AG128="Тип B",INDEX('Проверка по длине кабеля'!$B$7:$J$22,MATCH(Расчет!AF128,'Проверка по длине кабеля'!$A$7:$A$22,0),MATCH(Расчет!W128,'Проверка по длине кабеля'!$B$6:$J$6,0)),IF(AG128="Тип C",INDEX('Проверка по длине кабеля'!$M$7:$U$22,MATCH(Расчет!AF128,'Проверка по длине кабеля'!$L$7:$L$22,0),MATCH(Расчет!W128,'Проверка по длине кабеля'!$M$6:$U$6,0)),IF(AG128="Тип D",INDEX('Проверка по длине кабеля'!$X$7:$AF$22,MATCH(Расчет!AF128,'Проверка по длине кабеля'!$W$7:$W$22,0),MATCH(Расчет!W128,'Проверка по длине кабеля'!$X$6:$AF$6,0)),""))),"")</f>
        <v/>
      </c>
    </row>
    <row r="129" spans="1:37" ht="11.25" customHeight="1" outlineLevel="1" x14ac:dyDescent="0.25">
      <c r="A129" s="78"/>
      <c r="B129" s="78"/>
      <c r="C129" s="150"/>
      <c r="D129" s="150"/>
      <c r="E129" s="145"/>
      <c r="F129" s="119"/>
      <c r="G129" s="101" t="s">
        <v>131</v>
      </c>
      <c r="H129" s="102" t="s">
        <v>134</v>
      </c>
      <c r="I129" s="101"/>
      <c r="J129" s="102"/>
      <c r="K129" s="103">
        <v>0.105</v>
      </c>
      <c r="L129" s="103">
        <v>1</v>
      </c>
      <c r="M129" s="103">
        <f t="shared" si="101"/>
        <v>0.105</v>
      </c>
      <c r="N129" s="104" t="s">
        <v>76</v>
      </c>
      <c r="O129" s="103">
        <v>0.65</v>
      </c>
      <c r="P129" s="103">
        <f t="shared" si="97"/>
        <v>0.73426573426573416</v>
      </c>
      <c r="Q129" s="105">
        <f>K129*O129</f>
        <v>6.8250000000000005E-2</v>
      </c>
      <c r="R129" s="106" t="s">
        <v>29</v>
      </c>
      <c r="S129" s="104" t="s">
        <v>0</v>
      </c>
      <c r="T129" s="104">
        <v>1</v>
      </c>
      <c r="U129" s="104">
        <v>3</v>
      </c>
      <c r="V129" s="104" t="s">
        <v>23</v>
      </c>
      <c r="W129" s="104">
        <v>1.5</v>
      </c>
      <c r="X129" s="106">
        <f ca="1">INDEX(INDIRECT("'"&amp;$S129&amp;"'!$D$3:$G$1000"),MATCH($U129,INDIRECT("'"&amp;$S129&amp;"'!$B$3:$B$1000"),0)+MATCH($W129,INDIRECT("'"&amp;$S129&amp;"'!$C$3:$C$1000"),0)-1,COLUMN(A125))</f>
        <v>8</v>
      </c>
      <c r="Y129" s="106">
        <f t="shared" ca="1" si="153"/>
        <v>115</v>
      </c>
      <c r="Z129" s="106">
        <f t="shared" ca="1" si="153"/>
        <v>148</v>
      </c>
      <c r="AA129" s="106" t="e">
        <f ca="1">INDEX(INDIRECT("'"&amp;$S129&amp;"'!$D$3:$G$1000"),MATCH($U129,INDIRECT("'"&amp;$S129&amp;"'!$B$3:$B$1000"),0)+MATCH($W129,INDIRECT("'"&amp;$S129&amp;"'!$C$3:$C$1000"),0)-1,COLUMN(#REF!))</f>
        <v>#REF!</v>
      </c>
      <c r="AB129" s="106">
        <v>30</v>
      </c>
      <c r="AC129" s="104">
        <f t="shared" si="147"/>
        <v>35</v>
      </c>
      <c r="AD129" s="104">
        <f t="shared" si="148"/>
        <v>38</v>
      </c>
      <c r="AE129" s="103">
        <f t="shared" si="99"/>
        <v>0.15312499999999998</v>
      </c>
      <c r="AF129" s="101">
        <v>6</v>
      </c>
      <c r="AG129" s="106"/>
      <c r="AH129" s="107" t="str">
        <f t="shared" si="100"/>
        <v>ДА</v>
      </c>
      <c r="AI129" s="78"/>
      <c r="AJ129" s="78"/>
      <c r="AK129" s="91" t="str">
        <f>IFERROR(IF(AG129="Тип B",INDEX('Проверка по длине кабеля'!$B$7:$J$22,MATCH(Расчет!AF129,'Проверка по длине кабеля'!$A$7:$A$22,0),MATCH(Расчет!W129,'Проверка по длине кабеля'!$B$6:$J$6,0)),IF(AG129="Тип C",INDEX('Проверка по длине кабеля'!$M$7:$U$22,MATCH(Расчет!AF129,'Проверка по длине кабеля'!$L$7:$L$22,0),MATCH(Расчет!W129,'Проверка по длине кабеля'!$M$6:$U$6,0)),IF(AG129="Тип D",INDEX('Проверка по длине кабеля'!$X$7:$AF$22,MATCH(Расчет!AF129,'Проверка по длине кабеля'!$W$7:$W$22,0),MATCH(Расчет!W129,'Проверка по длине кабеля'!$X$6:$AF$6,0)),""))),"")</f>
        <v/>
      </c>
    </row>
    <row r="130" spans="1:37" ht="11.25" customHeight="1" outlineLevel="1" x14ac:dyDescent="0.25">
      <c r="A130" s="78"/>
      <c r="B130" s="78"/>
      <c r="C130" s="150"/>
      <c r="D130" s="150"/>
      <c r="E130" s="145"/>
      <c r="F130" s="119"/>
      <c r="G130" s="101" t="s">
        <v>132</v>
      </c>
      <c r="H130" s="102" t="s">
        <v>135</v>
      </c>
      <c r="I130" s="101"/>
      <c r="J130" s="102"/>
      <c r="K130" s="103">
        <v>3.35</v>
      </c>
      <c r="L130" s="103">
        <v>1</v>
      </c>
      <c r="M130" s="103">
        <f t="shared" si="101"/>
        <v>3.35</v>
      </c>
      <c r="N130" s="104" t="s">
        <v>48</v>
      </c>
      <c r="O130" s="103">
        <v>0.65</v>
      </c>
      <c r="P130" s="103">
        <f t="shared" si="97"/>
        <v>7.8304591165394593</v>
      </c>
      <c r="Q130" s="105">
        <f>K130*O130</f>
        <v>2.1775000000000002</v>
      </c>
      <c r="R130" s="106" t="s">
        <v>29</v>
      </c>
      <c r="S130" s="104" t="s">
        <v>0</v>
      </c>
      <c r="T130" s="104">
        <v>1</v>
      </c>
      <c r="U130" s="104">
        <v>5</v>
      </c>
      <c r="V130" s="104" t="s">
        <v>23</v>
      </c>
      <c r="W130" s="104">
        <v>1.5</v>
      </c>
      <c r="X130" s="106">
        <f ca="1">INDEX(INDIRECT("'"&amp;$S130&amp;"'!$D$3:$G$1000"),MATCH($U130,INDIRECT("'"&amp;$S130&amp;"'!$B$3:$B$1000"),0)+MATCH($W130,INDIRECT("'"&amp;$S130&amp;"'!$C$3:$C$1000"),0)-1,COLUMN(A126))</f>
        <v>10.7</v>
      </c>
      <c r="Y130" s="106">
        <f t="shared" ca="1" si="153"/>
        <v>188</v>
      </c>
      <c r="Z130" s="106">
        <f t="shared" ca="1" si="153"/>
        <v>188</v>
      </c>
      <c r="AA130" s="106" t="e">
        <f ca="1">INDEX(INDIRECT("'"&amp;$S130&amp;"'!$D$3:$G$1000"),MATCH($U130,INDIRECT("'"&amp;$S130&amp;"'!$B$3:$B$1000"),0)+MATCH($W130,INDIRECT("'"&amp;$S130&amp;"'!$C$3:$C$1000"),0)-1,COLUMN(#REF!))</f>
        <v>#REF!</v>
      </c>
      <c r="AB130" s="106">
        <v>20</v>
      </c>
      <c r="AC130" s="104">
        <f t="shared" si="147"/>
        <v>23</v>
      </c>
      <c r="AD130" s="104">
        <f t="shared" si="148"/>
        <v>25</v>
      </c>
      <c r="AE130" s="103">
        <f t="shared" si="99"/>
        <v>0.71342592592592591</v>
      </c>
      <c r="AF130" s="101">
        <v>10</v>
      </c>
      <c r="AG130" s="106"/>
      <c r="AH130" s="107" t="str">
        <f t="shared" si="100"/>
        <v>ДА</v>
      </c>
      <c r="AI130" s="78"/>
      <c r="AJ130" s="78"/>
      <c r="AK130" s="91" t="str">
        <f>IFERROR(IF(AG130="Тип B",INDEX('Проверка по длине кабеля'!$B$7:$J$22,MATCH(Расчет!AF130,'Проверка по длине кабеля'!$A$7:$A$22,0),MATCH(Расчет!W130,'Проверка по длине кабеля'!$B$6:$J$6,0)),IF(AG130="Тип C",INDEX('Проверка по длине кабеля'!$M$7:$U$22,MATCH(Расчет!AF130,'Проверка по длине кабеля'!$L$7:$L$22,0),MATCH(Расчет!W130,'Проверка по длине кабеля'!$M$6:$U$6,0)),IF(AG130="Тип D",INDEX('Проверка по длине кабеля'!$X$7:$AF$22,MATCH(Расчет!AF130,'Проверка по длине кабеля'!$W$7:$W$22,0),MATCH(Расчет!W130,'Проверка по длине кабеля'!$X$6:$AF$6,0)),""))),"")</f>
        <v/>
      </c>
    </row>
    <row r="131" spans="1:37" ht="11.25" customHeight="1" outlineLevel="1" x14ac:dyDescent="0.25">
      <c r="A131" s="78"/>
      <c r="B131" s="78"/>
      <c r="C131" s="150"/>
      <c r="D131" s="150"/>
      <c r="E131" s="145"/>
      <c r="F131" s="119"/>
      <c r="G131" s="101" t="s">
        <v>22</v>
      </c>
      <c r="H131" s="102" t="s">
        <v>87</v>
      </c>
      <c r="I131" s="101"/>
      <c r="J131" s="102"/>
      <c r="K131" s="103"/>
      <c r="L131" s="103"/>
      <c r="M131" s="103">
        <f t="shared" si="101"/>
        <v>0</v>
      </c>
      <c r="N131" s="104"/>
      <c r="O131" s="103"/>
      <c r="P131" s="103" t="e">
        <f t="shared" si="97"/>
        <v>#DIV/0!</v>
      </c>
      <c r="Q131" s="105">
        <f>K131*O131</f>
        <v>0</v>
      </c>
      <c r="R131" s="106"/>
      <c r="S131" s="104"/>
      <c r="T131" s="104"/>
      <c r="U131" s="104"/>
      <c r="V131" s="104" t="s">
        <v>23</v>
      </c>
      <c r="W131" s="104"/>
      <c r="X131" s="106" t="e">
        <f ca="1">INDEX(INDIRECT("'"&amp;$S131&amp;"'!$D$3:$G$1000"),MATCH($U131,INDIRECT("'"&amp;$S131&amp;"'!$B$3:$B$1000"),0)+MATCH($W131,INDIRECT("'"&amp;$S131&amp;"'!$C$3:$C$1000"),0)-1,COLUMN(A124))</f>
        <v>#REF!</v>
      </c>
      <c r="Y131" s="106" t="e">
        <f ca="1">INDEX(INDIRECT("'"&amp;$S131&amp;"'!$D$3:$G$1000"),MATCH($U131,INDIRECT("'"&amp;$S131&amp;"'!$B$3:$B$1000"),0)+MATCH($W131,INDIRECT("'"&amp;$S131&amp;"'!$C$3:$C$1000"),0)-1,COLUMN(C124))</f>
        <v>#REF!</v>
      </c>
      <c r="Z131" s="106" t="e">
        <f ca="1">INDEX(INDIRECT("'"&amp;$S131&amp;"'!$D$3:$G$1000"),MATCH($U131,INDIRECT("'"&amp;$S131&amp;"'!$B$3:$B$1000"),0)+MATCH($W131,INDIRECT("'"&amp;$S131&amp;"'!$C$3:$C$1000"),0)-1,COLUMN(D124))</f>
        <v>#REF!</v>
      </c>
      <c r="AA131" s="106" t="e">
        <f ca="1">INDEX(INDIRECT("'"&amp;$S131&amp;"'!$D$3:$G$1000"),MATCH($U131,INDIRECT("'"&amp;$S131&amp;"'!$B$3:$B$1000"),0)+MATCH($W131,INDIRECT("'"&amp;$S131&amp;"'!$C$3:$C$1000"),0)-1,COLUMN(#REF!))</f>
        <v>#REF!</v>
      </c>
      <c r="AB131" s="106"/>
      <c r="AC131" s="104">
        <f t="shared" si="147"/>
        <v>0</v>
      </c>
      <c r="AD131" s="104">
        <f t="shared" si="148"/>
        <v>0</v>
      </c>
      <c r="AE131" s="103" t="str">
        <f t="shared" si="99"/>
        <v>-</v>
      </c>
      <c r="AF131" s="101">
        <v>10</v>
      </c>
      <c r="AG131" s="106"/>
      <c r="AH131" s="107" t="e">
        <f t="shared" si="100"/>
        <v>#DIV/0!</v>
      </c>
      <c r="AI131" s="78"/>
      <c r="AJ131" s="78"/>
      <c r="AK131" s="91" t="str">
        <f>IFERROR(IF(AG131="Тип B",INDEX('Проверка по длине кабеля'!$B$7:$J$22,MATCH(Расчет!AF131,'Проверка по длине кабеля'!$A$7:$A$22,0),MATCH(Расчет!W131,'Проверка по длине кабеля'!$B$6:$J$6,0)),IF(AG131="Тип C",INDEX('Проверка по длине кабеля'!$M$7:$U$22,MATCH(Расчет!AF131,'Проверка по длине кабеля'!$L$7:$L$22,0),MATCH(Расчет!W131,'Проверка по длине кабеля'!$M$6:$U$6,0)),IF(AG131="Тип D",INDEX('Проверка по длине кабеля'!$X$7:$AF$22,MATCH(Расчет!AF131,'Проверка по длине кабеля'!$W$7:$W$22,0),MATCH(Расчет!W131,'Проверка по длине кабеля'!$X$6:$AF$6,0)),""))),"")</f>
        <v/>
      </c>
    </row>
    <row r="132" spans="1:37" x14ac:dyDescent="0.25">
      <c r="A132" s="78"/>
      <c r="B132" s="78"/>
      <c r="C132" s="150"/>
      <c r="D132" s="150"/>
      <c r="E132" s="145" t="s">
        <v>136</v>
      </c>
      <c r="F132" s="119" t="s">
        <v>137</v>
      </c>
      <c r="G132" s="67" t="s">
        <v>22</v>
      </c>
      <c r="H132" s="77" t="s">
        <v>22</v>
      </c>
      <c r="I132" s="67"/>
      <c r="J132" s="83"/>
      <c r="K132" s="62">
        <f>SUM(K133:K134)</f>
        <v>4.95</v>
      </c>
      <c r="L132" s="62">
        <v>1</v>
      </c>
      <c r="M132" s="62">
        <f t="shared" ref="M132:M141" si="154">K132*L132</f>
        <v>4.95</v>
      </c>
      <c r="N132" s="63" t="s">
        <v>48</v>
      </c>
      <c r="O132" s="62">
        <f>Q132/K132</f>
        <v>0.65</v>
      </c>
      <c r="P132" s="62">
        <f t="shared" ref="P132:P141" si="155">IF(N132="1 фаза",M132/(0.22*O132),M132/(SQRT(3)*0.38*O132))</f>
        <v>11.570379888618007</v>
      </c>
      <c r="Q132" s="65">
        <f>SUM(Q133:Q134)</f>
        <v>3.2175000000000002</v>
      </c>
      <c r="R132" s="66" t="s">
        <v>29</v>
      </c>
      <c r="S132" s="63" t="s">
        <v>0</v>
      </c>
      <c r="T132" s="63">
        <v>1</v>
      </c>
      <c r="U132" s="63">
        <v>5</v>
      </c>
      <c r="V132" s="63" t="s">
        <v>23</v>
      </c>
      <c r="W132" s="63">
        <v>4</v>
      </c>
      <c r="X132" s="66">
        <f ca="1">INDEX(INDIRECT("'"&amp;$S132&amp;"'!$D$3:$G$1000"),MATCH($U132,INDIRECT("'"&amp;$S132&amp;"'!$B$3:$B$1000"),0)+MATCH($W132,INDIRECT("'"&amp;$S132&amp;"'!$C$3:$C$1000"),0)-1,COLUMN(A127))</f>
        <v>14</v>
      </c>
      <c r="Y132" s="66">
        <f ca="1">INDEX(INDIRECT("'"&amp;$S132&amp;"'!$D$3:$G$1000"),MATCH($U132,INDIRECT("'"&amp;$S132&amp;"'!$B$3:$B$1000"),0)+MATCH($W132,INDIRECT("'"&amp;$S132&amp;"'!$C$3:$C$1000"),0)-1,COLUMN(C127))</f>
        <v>369</v>
      </c>
      <c r="Z132" s="66">
        <f ca="1">INDEX(INDIRECT("'"&amp;$S132&amp;"'!$D$3:$G$1000"),MATCH($U132,INDIRECT("'"&amp;$S132&amp;"'!$B$3:$B$1000"),0)+MATCH($W132,INDIRECT("'"&amp;$S132&amp;"'!$C$3:$C$1000"),0)-1,COLUMN(D127))</f>
        <v>369</v>
      </c>
      <c r="AA132" s="66" t="e">
        <f ca="1">INDEX(INDIRECT("'"&amp;$S132&amp;"'!$D$3:$G$1000"),MATCH($U132,INDIRECT("'"&amp;$S132&amp;"'!$B$3:$B$1000"),0)+MATCH($W132,INDIRECT("'"&amp;$S132&amp;"'!$C$3:$C$1000"),0)-1,COLUMN(#REF!))</f>
        <v>#REF!</v>
      </c>
      <c r="AB132" s="66">
        <v>20</v>
      </c>
      <c r="AC132" s="63">
        <f t="shared" si="147"/>
        <v>23</v>
      </c>
      <c r="AD132" s="63">
        <f t="shared" si="148"/>
        <v>25</v>
      </c>
      <c r="AE132" s="62">
        <f t="shared" ref="AE132:AE141" si="156">IF(N132="3 фазы",(IF(R132="Медь",(M132*AC132)/(T132*72*W132),(M132*AC132)/(T132*46*W132))),(IF(R132="Медь",(M132*AC132)/(T132*16*W132),("-"))))</f>
        <v>0.39531250000000001</v>
      </c>
      <c r="AF132" s="67">
        <v>25</v>
      </c>
      <c r="AG132" s="66" t="s">
        <v>46</v>
      </c>
      <c r="AH132" s="68" t="str">
        <f t="shared" ref="AH132:AH141" si="157">IF(AF132&gt;(P132*1.25),"ДА","НЕТ")</f>
        <v>ДА</v>
      </c>
      <c r="AI132" s="78"/>
      <c r="AJ132" s="78"/>
      <c r="AK132" s="91">
        <f>IFERROR(IF(AG132="Тип B",INDEX('Проверка по длине кабеля'!$B$7:$J$22,MATCH(Расчет!AF132,'Проверка по длине кабеля'!$A$7:$A$22,0),MATCH(Расчет!W132,'Проверка по длине кабеля'!$B$6:$J$6,0)),IF(AG132="Тип C",INDEX('Проверка по длине кабеля'!$M$7:$U$22,MATCH(Расчет!AF132,'Проверка по длине кабеля'!$L$7:$L$22,0),MATCH(Расчет!W132,'Проверка по длине кабеля'!$M$6:$U$6,0)),IF(AG132="Тип D",INDEX('Проверка по длине кабеля'!$X$7:$AF$22,MATCH(Расчет!AF132,'Проверка по длине кабеля'!$W$7:$W$22,0),MATCH(Расчет!W132,'Проверка по длине кабеля'!$X$6:$AF$6,0)),""))),"")</f>
        <v>64</v>
      </c>
    </row>
    <row r="133" spans="1:37" ht="11.25" customHeight="1" outlineLevel="1" x14ac:dyDescent="0.25">
      <c r="A133" s="78"/>
      <c r="B133" s="78"/>
      <c r="C133" s="150"/>
      <c r="D133" s="150"/>
      <c r="E133" s="145"/>
      <c r="F133" s="119"/>
      <c r="G133" s="101" t="s">
        <v>138</v>
      </c>
      <c r="H133" s="102" t="s">
        <v>133</v>
      </c>
      <c r="I133" s="101"/>
      <c r="J133" s="102"/>
      <c r="K133" s="103">
        <v>4.95</v>
      </c>
      <c r="L133" s="103">
        <v>1</v>
      </c>
      <c r="M133" s="103">
        <f t="shared" si="154"/>
        <v>4.95</v>
      </c>
      <c r="N133" s="104" t="s">
        <v>48</v>
      </c>
      <c r="O133" s="103">
        <v>0.65</v>
      </c>
      <c r="P133" s="103">
        <f t="shared" si="155"/>
        <v>11.570379888618007</v>
      </c>
      <c r="Q133" s="105">
        <f>K133*O133</f>
        <v>3.2175000000000002</v>
      </c>
      <c r="R133" s="106" t="s">
        <v>29</v>
      </c>
      <c r="S133" s="104" t="s">
        <v>0</v>
      </c>
      <c r="T133" s="104">
        <v>1</v>
      </c>
      <c r="U133" s="104">
        <v>5</v>
      </c>
      <c r="V133" s="104" t="s">
        <v>23</v>
      </c>
      <c r="W133" s="104">
        <v>2.5</v>
      </c>
      <c r="X133" s="106">
        <f ca="1">INDEX(INDIRECT("'"&amp;$S133&amp;"'!$D$3:$G$1000"),MATCH($U133,INDIRECT("'"&amp;$S133&amp;"'!$B$3:$B$1000"),0)+MATCH($W133,INDIRECT("'"&amp;$S133&amp;"'!$C$3:$C$1000"),0)-1,COLUMN(A129))</f>
        <v>11.8</v>
      </c>
      <c r="Y133" s="106">
        <f t="shared" ref="Y133" ca="1" si="158">INDEX(INDIRECT("'"&amp;$S133&amp;"'!$D$3:$G$1000"),MATCH($U133,INDIRECT("'"&amp;$S133&amp;"'!$B$3:$B$1000"),0)+MATCH($W133,INDIRECT("'"&amp;$S133&amp;"'!$C$3:$C$1000"),0)-1,COLUMN(C129))</f>
        <v>251</v>
      </c>
      <c r="Z133" s="106">
        <f t="shared" ref="Z133" ca="1" si="159">INDEX(INDIRECT("'"&amp;$S133&amp;"'!$D$3:$G$1000"),MATCH($U133,INDIRECT("'"&amp;$S133&amp;"'!$B$3:$B$1000"),0)+MATCH($W133,INDIRECT("'"&amp;$S133&amp;"'!$C$3:$C$1000"),0)-1,COLUMN(D129))</f>
        <v>251</v>
      </c>
      <c r="AA133" s="106" t="e">
        <f ca="1">INDEX(INDIRECT("'"&amp;$S133&amp;"'!$D$3:$G$1000"),MATCH($U133,INDIRECT("'"&amp;$S133&amp;"'!$B$3:$B$1000"),0)+MATCH($W133,INDIRECT("'"&amp;$S133&amp;"'!$C$3:$C$1000"),0)-1,COLUMN(#REF!))</f>
        <v>#REF!</v>
      </c>
      <c r="AB133" s="106">
        <v>60</v>
      </c>
      <c r="AC133" s="104">
        <f t="shared" si="147"/>
        <v>69</v>
      </c>
      <c r="AD133" s="104">
        <f t="shared" si="148"/>
        <v>75</v>
      </c>
      <c r="AE133" s="103">
        <f t="shared" si="156"/>
        <v>1.8975</v>
      </c>
      <c r="AF133" s="101">
        <v>16</v>
      </c>
      <c r="AG133" s="106"/>
      <c r="AH133" s="107" t="str">
        <f t="shared" si="157"/>
        <v>ДА</v>
      </c>
      <c r="AI133" s="78"/>
      <c r="AJ133" s="78"/>
      <c r="AK133" s="91" t="str">
        <f>IFERROR(IF(AG133="Тип B",INDEX('Проверка по длине кабеля'!$B$7:$J$22,MATCH(Расчет!AF133,'Проверка по длине кабеля'!$A$7:$A$22,0),MATCH(Расчет!W133,'Проверка по длине кабеля'!$B$6:$J$6,0)),IF(AG133="Тип C",INDEX('Проверка по длине кабеля'!$M$7:$U$22,MATCH(Расчет!AF133,'Проверка по длине кабеля'!$L$7:$L$22,0),MATCH(Расчет!W133,'Проверка по длине кабеля'!$M$6:$U$6,0)),IF(AG133="Тип D",INDEX('Проверка по длине кабеля'!$X$7:$AF$22,MATCH(Расчет!AF133,'Проверка по длине кабеля'!$W$7:$W$22,0),MATCH(Расчет!W133,'Проверка по длине кабеля'!$X$6:$AF$6,0)),""))),"")</f>
        <v/>
      </c>
    </row>
    <row r="134" spans="1:37" ht="11.25" customHeight="1" outlineLevel="1" x14ac:dyDescent="0.25">
      <c r="A134" s="78"/>
      <c r="B134" s="78"/>
      <c r="C134" s="150"/>
      <c r="D134" s="150"/>
      <c r="E134" s="145"/>
      <c r="F134" s="119"/>
      <c r="G134" s="101" t="s">
        <v>22</v>
      </c>
      <c r="H134" s="102" t="s">
        <v>87</v>
      </c>
      <c r="I134" s="101"/>
      <c r="J134" s="102"/>
      <c r="K134" s="103"/>
      <c r="L134" s="103"/>
      <c r="M134" s="103">
        <f t="shared" si="154"/>
        <v>0</v>
      </c>
      <c r="N134" s="104"/>
      <c r="O134" s="103"/>
      <c r="P134" s="103" t="e">
        <f t="shared" si="155"/>
        <v>#DIV/0!</v>
      </c>
      <c r="Q134" s="105">
        <f>K134*O134</f>
        <v>0</v>
      </c>
      <c r="R134" s="106"/>
      <c r="S134" s="104"/>
      <c r="T134" s="104"/>
      <c r="U134" s="104"/>
      <c r="V134" s="104" t="s">
        <v>23</v>
      </c>
      <c r="W134" s="104"/>
      <c r="X134" s="106" t="e">
        <f ca="1">INDEX(INDIRECT("'"&amp;$S134&amp;"'!$D$3:$G$1000"),MATCH($U134,INDIRECT("'"&amp;$S134&amp;"'!$B$3:$B$1000"),0)+MATCH($W134,INDIRECT("'"&amp;$S134&amp;"'!$C$3:$C$1000"),0)-1,COLUMN(A129))</f>
        <v>#REF!</v>
      </c>
      <c r="Y134" s="106" t="e">
        <f ca="1">INDEX(INDIRECT("'"&amp;$S134&amp;"'!$D$3:$G$1000"),MATCH($U134,INDIRECT("'"&amp;$S134&amp;"'!$B$3:$B$1000"),0)+MATCH($W134,INDIRECT("'"&amp;$S134&amp;"'!$C$3:$C$1000"),0)-1,COLUMN(C129))</f>
        <v>#REF!</v>
      </c>
      <c r="Z134" s="106" t="e">
        <f ca="1">INDEX(INDIRECT("'"&amp;$S134&amp;"'!$D$3:$G$1000"),MATCH($U134,INDIRECT("'"&amp;$S134&amp;"'!$B$3:$B$1000"),0)+MATCH($W134,INDIRECT("'"&amp;$S134&amp;"'!$C$3:$C$1000"),0)-1,COLUMN(D129))</f>
        <v>#REF!</v>
      </c>
      <c r="AA134" s="106" t="e">
        <f ca="1">INDEX(INDIRECT("'"&amp;$S134&amp;"'!$D$3:$G$1000"),MATCH($U134,INDIRECT("'"&amp;$S134&amp;"'!$B$3:$B$1000"),0)+MATCH($W134,INDIRECT("'"&amp;$S134&amp;"'!$C$3:$C$1000"),0)-1,COLUMN(#REF!))</f>
        <v>#REF!</v>
      </c>
      <c r="AB134" s="106"/>
      <c r="AC134" s="104">
        <f t="shared" si="147"/>
        <v>0</v>
      </c>
      <c r="AD134" s="104">
        <f t="shared" si="148"/>
        <v>0</v>
      </c>
      <c r="AE134" s="103" t="str">
        <f t="shared" si="156"/>
        <v>-</v>
      </c>
      <c r="AF134" s="101">
        <v>16</v>
      </c>
      <c r="AG134" s="106"/>
      <c r="AH134" s="107" t="e">
        <f t="shared" si="157"/>
        <v>#DIV/0!</v>
      </c>
      <c r="AI134" s="78"/>
      <c r="AJ134" s="78"/>
      <c r="AK134" s="91" t="str">
        <f>IFERROR(IF(AG134="Тип B",INDEX('Проверка по длине кабеля'!$B$7:$J$22,MATCH(Расчет!AF134,'Проверка по длине кабеля'!$A$7:$A$22,0),MATCH(Расчет!W134,'Проверка по длине кабеля'!$B$6:$J$6,0)),IF(AG134="Тип C",INDEX('Проверка по длине кабеля'!$M$7:$U$22,MATCH(Расчет!AF134,'Проверка по длине кабеля'!$L$7:$L$22,0),MATCH(Расчет!W134,'Проверка по длине кабеля'!$M$6:$U$6,0)),IF(AG134="Тип D",INDEX('Проверка по длине кабеля'!$X$7:$AF$22,MATCH(Расчет!AF134,'Проверка по длине кабеля'!$W$7:$W$22,0),MATCH(Расчет!W134,'Проверка по длине кабеля'!$X$6:$AF$6,0)),""))),"")</f>
        <v/>
      </c>
    </row>
    <row r="135" spans="1:37" x14ac:dyDescent="0.25">
      <c r="A135" s="78"/>
      <c r="B135" s="78"/>
      <c r="C135" s="150"/>
      <c r="D135" s="150"/>
      <c r="E135" s="145" t="s">
        <v>149</v>
      </c>
      <c r="F135" s="119" t="s">
        <v>150</v>
      </c>
      <c r="G135" s="67" t="s">
        <v>22</v>
      </c>
      <c r="H135" s="77" t="s">
        <v>22</v>
      </c>
      <c r="I135" s="67"/>
      <c r="J135" s="83"/>
      <c r="K135" s="62">
        <f>SUM(K137:K141)</f>
        <v>0.78600000000000003</v>
      </c>
      <c r="L135" s="62">
        <v>1</v>
      </c>
      <c r="M135" s="62">
        <f t="shared" si="154"/>
        <v>0.78600000000000003</v>
      </c>
      <c r="N135" s="63" t="s">
        <v>48</v>
      </c>
      <c r="O135" s="62">
        <f>Q135/K135</f>
        <v>0.65</v>
      </c>
      <c r="P135" s="62">
        <f t="shared" si="155"/>
        <v>1.8372360792835865</v>
      </c>
      <c r="Q135" s="65">
        <f>SUM(Q137:Q141)</f>
        <v>0.51090000000000002</v>
      </c>
      <c r="R135" s="66" t="s">
        <v>29</v>
      </c>
      <c r="S135" s="63" t="s">
        <v>0</v>
      </c>
      <c r="T135" s="63">
        <v>1</v>
      </c>
      <c r="U135" s="63">
        <v>5</v>
      </c>
      <c r="V135" s="63" t="s">
        <v>23</v>
      </c>
      <c r="W135" s="63">
        <v>2.5</v>
      </c>
      <c r="X135" s="66">
        <f ca="1">INDEX(INDIRECT("'"&amp;$S135&amp;"'!$D$3:$G$1000"),MATCH($U135,INDIRECT("'"&amp;$S135&amp;"'!$B$3:$B$1000"),0)+MATCH($W135,INDIRECT("'"&amp;$S135&amp;"'!$C$3:$C$1000"),0)-1,COLUMN(A106))</f>
        <v>11.8</v>
      </c>
      <c r="Y135" s="66">
        <f t="shared" ref="Y135:Z139" ca="1" si="160">INDEX(INDIRECT("'"&amp;$S135&amp;"'!$D$3:$G$1000"),MATCH($U135,INDIRECT("'"&amp;$S135&amp;"'!$B$3:$B$1000"),0)+MATCH($W135,INDIRECT("'"&amp;$S135&amp;"'!$C$3:$C$1000"),0)-1,COLUMN(C106))</f>
        <v>251</v>
      </c>
      <c r="Z135" s="66">
        <f t="shared" ca="1" si="160"/>
        <v>251</v>
      </c>
      <c r="AA135" s="66" t="e">
        <f ca="1">INDEX(INDIRECT("'"&amp;$S135&amp;"'!$D$3:$G$1000"),MATCH($U135,INDIRECT("'"&amp;$S135&amp;"'!$B$3:$B$1000"),0)+MATCH($W135,INDIRECT("'"&amp;$S135&amp;"'!$C$3:$C$1000"),0)-1,COLUMN(#REF!))</f>
        <v>#REF!</v>
      </c>
      <c r="AB135" s="66">
        <v>140</v>
      </c>
      <c r="AC135" s="63">
        <f t="shared" si="147"/>
        <v>161</v>
      </c>
      <c r="AD135" s="63">
        <f t="shared" si="148"/>
        <v>174</v>
      </c>
      <c r="AE135" s="62">
        <f t="shared" si="156"/>
        <v>0.7030333333333334</v>
      </c>
      <c r="AF135" s="67">
        <v>20</v>
      </c>
      <c r="AG135" s="66" t="s">
        <v>46</v>
      </c>
      <c r="AH135" s="68" t="str">
        <f t="shared" si="157"/>
        <v>ДА</v>
      </c>
      <c r="AI135" s="78"/>
      <c r="AJ135" s="78"/>
      <c r="AK135" s="91">
        <f>IFERROR(IF(AG135="Тип B",INDEX('Проверка по длине кабеля'!$B$7:$J$22,MATCH(Расчет!AF135,'Проверка по длине кабеля'!$A$7:$A$22,0),MATCH(Расчет!W135,'Проверка по длине кабеля'!$B$6:$J$6,0)),IF(AG135="Тип C",INDEX('Проверка по длине кабеля'!$M$7:$U$22,MATCH(Расчет!AF135,'Проверка по длине кабеля'!$L$7:$L$22,0),MATCH(Расчет!W135,'Проверка по длине кабеля'!$M$6:$U$6,0)),IF(AG135="Тип D",INDEX('Проверка по длине кабеля'!$X$7:$AF$22,MATCH(Расчет!AF135,'Проверка по длине кабеля'!$W$7:$W$22,0),MATCH(Расчет!W135,'Проверка по длине кабеля'!$X$6:$AF$6,0)),""))),"")</f>
        <v>50</v>
      </c>
    </row>
    <row r="136" spans="1:37" ht="11.25" customHeight="1" outlineLevel="1" x14ac:dyDescent="0.25">
      <c r="A136" s="78"/>
      <c r="B136" s="78"/>
      <c r="C136" s="150"/>
      <c r="D136" s="150"/>
      <c r="E136" s="145"/>
      <c r="F136" s="119"/>
      <c r="G136" s="101" t="s">
        <v>155</v>
      </c>
      <c r="H136" s="102" t="s">
        <v>156</v>
      </c>
      <c r="I136" s="101"/>
      <c r="J136" s="102"/>
      <c r="K136" s="103">
        <v>4.95</v>
      </c>
      <c r="L136" s="103">
        <v>1</v>
      </c>
      <c r="M136" s="103">
        <f t="shared" ref="M136" si="161">K136*L136</f>
        <v>4.95</v>
      </c>
      <c r="N136" s="104" t="s">
        <v>48</v>
      </c>
      <c r="O136" s="103">
        <v>0.65</v>
      </c>
      <c r="P136" s="103">
        <f t="shared" ref="P136" si="162">IF(N136="1 фаза",M136/(0.22*O136),M136/(SQRT(3)*0.38*O136))</f>
        <v>11.570379888618007</v>
      </c>
      <c r="Q136" s="105">
        <f t="shared" ref="Q136:Q141" si="163">K136*O136</f>
        <v>3.2175000000000002</v>
      </c>
      <c r="R136" s="106" t="s">
        <v>29</v>
      </c>
      <c r="S136" s="104" t="s">
        <v>0</v>
      </c>
      <c r="T136" s="104">
        <v>1</v>
      </c>
      <c r="U136" s="104">
        <v>5</v>
      </c>
      <c r="V136" s="104" t="s">
        <v>23</v>
      </c>
      <c r="W136" s="104">
        <v>2.5</v>
      </c>
      <c r="X136" s="106">
        <f ca="1">INDEX(INDIRECT("'"&amp;$S136&amp;"'!$D$3:$G$1000"),MATCH($U136,INDIRECT("'"&amp;$S136&amp;"'!$B$3:$B$1000"),0)+MATCH($W136,INDIRECT("'"&amp;$S136&amp;"'!$C$3:$C$1000"),0)-1,COLUMN(A107))</f>
        <v>11.8</v>
      </c>
      <c r="Y136" s="106">
        <f t="shared" ca="1" si="160"/>
        <v>251</v>
      </c>
      <c r="Z136" s="106">
        <f t="shared" ca="1" si="160"/>
        <v>251</v>
      </c>
      <c r="AA136" s="106" t="e">
        <f ca="1">INDEX(INDIRECT("'"&amp;$S136&amp;"'!$D$3:$G$1000"),MATCH($U136,INDIRECT("'"&amp;$S136&amp;"'!$B$3:$B$1000"),0)+MATCH($W136,INDIRECT("'"&amp;$S136&amp;"'!$C$3:$C$1000"),0)-1,COLUMN(#REF!))</f>
        <v>#REF!</v>
      </c>
      <c r="AB136" s="106">
        <v>35</v>
      </c>
      <c r="AC136" s="104">
        <f t="shared" si="147"/>
        <v>41</v>
      </c>
      <c r="AD136" s="104">
        <f t="shared" si="148"/>
        <v>45</v>
      </c>
      <c r="AE136" s="103">
        <f t="shared" ref="AE136" si="164">IF(N136="3 фазы",(IF(R136="Медь",(M136*AC136)/(T136*72*W136),(M136*AC136)/(T136*46*W136))),(IF(R136="Медь",(M136*AC136)/(T136*16*W136),("-"))))</f>
        <v>1.1275000000000002</v>
      </c>
      <c r="AF136" s="101">
        <v>16</v>
      </c>
      <c r="AG136" s="106"/>
      <c r="AH136" s="107" t="str">
        <f t="shared" ref="AH136" si="165">IF(AF136&gt;(P136*1.25),"ДА","НЕТ")</f>
        <v>ДА</v>
      </c>
      <c r="AI136" s="78"/>
      <c r="AJ136" s="78"/>
      <c r="AK136" s="91" t="str">
        <f>IFERROR(IF(AG136="Тип B",INDEX('Проверка по длине кабеля'!$B$7:$J$22,MATCH(Расчет!AF136,'Проверка по длине кабеля'!$A$7:$A$22,0),MATCH(Расчет!W136,'Проверка по длине кабеля'!$B$6:$J$6,0)),IF(AG136="Тип C",INDEX('Проверка по длине кабеля'!$M$7:$U$22,MATCH(Расчет!AF136,'Проверка по длине кабеля'!$L$7:$L$22,0),MATCH(Расчет!W136,'Проверка по длине кабеля'!$M$6:$U$6,0)),IF(AG136="Тип D",INDEX('Проверка по длине кабеля'!$X$7:$AF$22,MATCH(Расчет!AF136,'Проверка по длине кабеля'!$W$7:$W$22,0),MATCH(Расчет!W136,'Проверка по длине кабеля'!$X$6:$AF$6,0)),""))),"")</f>
        <v/>
      </c>
    </row>
    <row r="137" spans="1:37" ht="11.25" customHeight="1" outlineLevel="1" x14ac:dyDescent="0.25">
      <c r="A137" s="78"/>
      <c r="B137" s="78"/>
      <c r="C137" s="150"/>
      <c r="D137" s="150"/>
      <c r="E137" s="145"/>
      <c r="F137" s="119"/>
      <c r="G137" s="101" t="s">
        <v>151</v>
      </c>
      <c r="H137" s="102" t="s">
        <v>157</v>
      </c>
      <c r="I137" s="101"/>
      <c r="J137" s="102"/>
      <c r="K137" s="103">
        <v>0.23</v>
      </c>
      <c r="L137" s="103">
        <v>1</v>
      </c>
      <c r="M137" s="103">
        <f t="shared" si="154"/>
        <v>0.23</v>
      </c>
      <c r="N137" s="104" t="s">
        <v>76</v>
      </c>
      <c r="O137" s="103">
        <v>0.65</v>
      </c>
      <c r="P137" s="103">
        <f t="shared" si="155"/>
        <v>1.6083916083916083</v>
      </c>
      <c r="Q137" s="105">
        <f t="shared" si="163"/>
        <v>0.14950000000000002</v>
      </c>
      <c r="R137" s="106" t="s">
        <v>29</v>
      </c>
      <c r="S137" s="104" t="s">
        <v>0</v>
      </c>
      <c r="T137" s="104">
        <v>1</v>
      </c>
      <c r="U137" s="104">
        <v>3</v>
      </c>
      <c r="V137" s="104" t="s">
        <v>23</v>
      </c>
      <c r="W137" s="104">
        <v>1.5</v>
      </c>
      <c r="X137" s="106">
        <f ca="1">INDEX(INDIRECT("'"&amp;$S137&amp;"'!$D$3:$G$1000"),MATCH($U137,INDIRECT("'"&amp;$S137&amp;"'!$B$3:$B$1000"),0)+MATCH($W137,INDIRECT("'"&amp;$S137&amp;"'!$C$3:$C$1000"),0)-1,COLUMN(A108))</f>
        <v>8</v>
      </c>
      <c r="Y137" s="106">
        <f t="shared" ca="1" si="160"/>
        <v>115</v>
      </c>
      <c r="Z137" s="106">
        <f t="shared" ca="1" si="160"/>
        <v>148</v>
      </c>
      <c r="AA137" s="106" t="e">
        <f ca="1">INDEX(INDIRECT("'"&amp;$S137&amp;"'!$D$3:$G$1000"),MATCH($U137,INDIRECT("'"&amp;$S137&amp;"'!$B$3:$B$1000"),0)+MATCH($W137,INDIRECT("'"&amp;$S137&amp;"'!$C$3:$C$1000"),0)-1,COLUMN(#REF!))</f>
        <v>#REF!</v>
      </c>
      <c r="AB137" s="106">
        <v>25</v>
      </c>
      <c r="AC137" s="104">
        <f t="shared" si="147"/>
        <v>29</v>
      </c>
      <c r="AD137" s="104">
        <f t="shared" si="148"/>
        <v>32</v>
      </c>
      <c r="AE137" s="103">
        <f t="shared" si="156"/>
        <v>0.27791666666666665</v>
      </c>
      <c r="AF137" s="101">
        <v>6</v>
      </c>
      <c r="AG137" s="106"/>
      <c r="AH137" s="107" t="str">
        <f t="shared" si="157"/>
        <v>ДА</v>
      </c>
      <c r="AI137" s="78"/>
      <c r="AJ137" s="78"/>
      <c r="AK137" s="91" t="str">
        <f>IFERROR(IF(AG137="Тип B",INDEX('Проверка по длине кабеля'!$B$7:$J$22,MATCH(Расчет!AF137,'Проверка по длине кабеля'!$A$7:$A$22,0),MATCH(Расчет!W137,'Проверка по длине кабеля'!$B$6:$J$6,0)),IF(AG137="Тип C",INDEX('Проверка по длине кабеля'!$M$7:$U$22,MATCH(Расчет!AF137,'Проверка по длине кабеля'!$L$7:$L$22,0),MATCH(Расчет!W137,'Проверка по длине кабеля'!$M$6:$U$6,0)),IF(AG137="Тип D",INDEX('Проверка по длине кабеля'!$X$7:$AF$22,MATCH(Расчет!AF137,'Проверка по длине кабеля'!$W$7:$W$22,0),MATCH(Расчет!W137,'Проверка по длине кабеля'!$X$6:$AF$6,0)),""))),"")</f>
        <v/>
      </c>
    </row>
    <row r="138" spans="1:37" ht="11.25" customHeight="1" outlineLevel="1" x14ac:dyDescent="0.25">
      <c r="A138" s="78"/>
      <c r="B138" s="78"/>
      <c r="C138" s="150"/>
      <c r="D138" s="150"/>
      <c r="E138" s="145"/>
      <c r="F138" s="119"/>
      <c r="G138" s="101" t="s">
        <v>152</v>
      </c>
      <c r="H138" s="102" t="s">
        <v>158</v>
      </c>
      <c r="I138" s="101"/>
      <c r="J138" s="102"/>
      <c r="K138" s="103">
        <v>0.23</v>
      </c>
      <c r="L138" s="103">
        <v>1</v>
      </c>
      <c r="M138" s="103">
        <f t="shared" si="154"/>
        <v>0.23</v>
      </c>
      <c r="N138" s="104" t="s">
        <v>76</v>
      </c>
      <c r="O138" s="103">
        <v>0.65</v>
      </c>
      <c r="P138" s="103">
        <f t="shared" si="155"/>
        <v>1.6083916083916083</v>
      </c>
      <c r="Q138" s="105">
        <f t="shared" si="163"/>
        <v>0.14950000000000002</v>
      </c>
      <c r="R138" s="106" t="s">
        <v>29</v>
      </c>
      <c r="S138" s="104" t="s">
        <v>0</v>
      </c>
      <c r="T138" s="104">
        <v>1</v>
      </c>
      <c r="U138" s="104">
        <v>3</v>
      </c>
      <c r="V138" s="104" t="s">
        <v>23</v>
      </c>
      <c r="W138" s="104">
        <v>1.5</v>
      </c>
      <c r="X138" s="106">
        <f ca="1">INDEX(INDIRECT("'"&amp;$S138&amp;"'!$D$3:$G$1000"),MATCH($U138,INDIRECT("'"&amp;$S138&amp;"'!$B$3:$B$1000"),0)+MATCH($W138,INDIRECT("'"&amp;$S138&amp;"'!$C$3:$C$1000"),0)-1,COLUMN(A109))</f>
        <v>8</v>
      </c>
      <c r="Y138" s="106">
        <f t="shared" ca="1" si="160"/>
        <v>115</v>
      </c>
      <c r="Z138" s="106">
        <f t="shared" ca="1" si="160"/>
        <v>148</v>
      </c>
      <c r="AA138" s="106" t="e">
        <f ca="1">INDEX(INDIRECT("'"&amp;$S138&amp;"'!$D$3:$G$1000"),MATCH($U138,INDIRECT("'"&amp;$S138&amp;"'!$B$3:$B$1000"),0)+MATCH($W138,INDIRECT("'"&amp;$S138&amp;"'!$C$3:$C$1000"),0)-1,COLUMN(#REF!))</f>
        <v>#REF!</v>
      </c>
      <c r="AB138" s="106">
        <v>25</v>
      </c>
      <c r="AC138" s="104">
        <f t="shared" si="147"/>
        <v>29</v>
      </c>
      <c r="AD138" s="104">
        <f t="shared" si="148"/>
        <v>32</v>
      </c>
      <c r="AE138" s="103">
        <f t="shared" si="156"/>
        <v>0.27791666666666665</v>
      </c>
      <c r="AF138" s="101">
        <v>6</v>
      </c>
      <c r="AG138" s="106"/>
      <c r="AH138" s="107" t="str">
        <f t="shared" si="157"/>
        <v>ДА</v>
      </c>
      <c r="AI138" s="78"/>
      <c r="AJ138" s="78"/>
      <c r="AK138" s="91" t="str">
        <f>IFERROR(IF(AG138="Тип B",INDEX('Проверка по длине кабеля'!$B$7:$J$22,MATCH(Расчет!AF138,'Проверка по длине кабеля'!$A$7:$A$22,0),MATCH(Расчет!W138,'Проверка по длине кабеля'!$B$6:$J$6,0)),IF(AG138="Тип C",INDEX('Проверка по длине кабеля'!$M$7:$U$22,MATCH(Расчет!AF138,'Проверка по длине кабеля'!$L$7:$L$22,0),MATCH(Расчет!W138,'Проверка по длине кабеля'!$M$6:$U$6,0)),IF(AG138="Тип D",INDEX('Проверка по длине кабеля'!$X$7:$AF$22,MATCH(Расчет!AF138,'Проверка по длине кабеля'!$W$7:$W$22,0),MATCH(Расчет!W138,'Проверка по длине кабеля'!$X$6:$AF$6,0)),""))),"")</f>
        <v/>
      </c>
    </row>
    <row r="139" spans="1:37" ht="11.25" customHeight="1" outlineLevel="1" x14ac:dyDescent="0.25">
      <c r="A139" s="78"/>
      <c r="B139" s="78"/>
      <c r="C139" s="150"/>
      <c r="D139" s="150"/>
      <c r="E139" s="145"/>
      <c r="F139" s="119"/>
      <c r="G139" s="101" t="s">
        <v>153</v>
      </c>
      <c r="H139" s="102" t="s">
        <v>159</v>
      </c>
      <c r="I139" s="101"/>
      <c r="J139" s="102"/>
      <c r="K139" s="103">
        <v>0.16300000000000001</v>
      </c>
      <c r="L139" s="103">
        <v>1</v>
      </c>
      <c r="M139" s="103">
        <f t="shared" si="154"/>
        <v>0.16300000000000001</v>
      </c>
      <c r="N139" s="104" t="s">
        <v>76</v>
      </c>
      <c r="O139" s="103">
        <v>0.65</v>
      </c>
      <c r="P139" s="103">
        <f t="shared" si="155"/>
        <v>1.1398601398601398</v>
      </c>
      <c r="Q139" s="105">
        <f t="shared" si="163"/>
        <v>0.10595</v>
      </c>
      <c r="R139" s="106" t="s">
        <v>29</v>
      </c>
      <c r="S139" s="104" t="s">
        <v>0</v>
      </c>
      <c r="T139" s="104">
        <v>1</v>
      </c>
      <c r="U139" s="104">
        <v>3</v>
      </c>
      <c r="V139" s="104" t="s">
        <v>23</v>
      </c>
      <c r="W139" s="104">
        <v>1.5</v>
      </c>
      <c r="X139" s="106">
        <f ca="1">INDEX(INDIRECT("'"&amp;$S139&amp;"'!$D$3:$G$1000"),MATCH($U139,INDIRECT("'"&amp;$S139&amp;"'!$B$3:$B$1000"),0)+MATCH($W139,INDIRECT("'"&amp;$S139&amp;"'!$C$3:$C$1000"),0)-1,COLUMN(A110))</f>
        <v>8</v>
      </c>
      <c r="Y139" s="106">
        <f t="shared" ca="1" si="160"/>
        <v>115</v>
      </c>
      <c r="Z139" s="106">
        <f t="shared" ca="1" si="160"/>
        <v>148</v>
      </c>
      <c r="AA139" s="106" t="e">
        <f ca="1">INDEX(INDIRECT("'"&amp;$S139&amp;"'!$D$3:$G$1000"),MATCH($U139,INDIRECT("'"&amp;$S139&amp;"'!$B$3:$B$1000"),0)+MATCH($W139,INDIRECT("'"&amp;$S139&amp;"'!$C$3:$C$1000"),0)-1,COLUMN(#REF!))</f>
        <v>#REF!</v>
      </c>
      <c r="AB139" s="106">
        <v>25</v>
      </c>
      <c r="AC139" s="104">
        <f t="shared" si="147"/>
        <v>29</v>
      </c>
      <c r="AD139" s="104">
        <f t="shared" si="148"/>
        <v>32</v>
      </c>
      <c r="AE139" s="103">
        <f t="shared" si="156"/>
        <v>0.19695833333333335</v>
      </c>
      <c r="AF139" s="101">
        <v>6</v>
      </c>
      <c r="AG139" s="106"/>
      <c r="AH139" s="107" t="str">
        <f t="shared" si="157"/>
        <v>ДА</v>
      </c>
      <c r="AI139" s="78"/>
      <c r="AJ139" s="78"/>
      <c r="AK139" s="91" t="str">
        <f>IFERROR(IF(AG139="Тип B",INDEX('Проверка по длине кабеля'!$B$7:$J$22,MATCH(Расчет!AF139,'Проверка по длине кабеля'!$A$7:$A$22,0),MATCH(Расчет!W139,'Проверка по длине кабеля'!$B$6:$J$6,0)),IF(AG139="Тип C",INDEX('Проверка по длине кабеля'!$M$7:$U$22,MATCH(Расчет!AF139,'Проверка по длине кабеля'!$L$7:$L$22,0),MATCH(Расчет!W139,'Проверка по длине кабеля'!$M$6:$U$6,0)),IF(AG139="Тип D",INDEX('Проверка по длине кабеля'!$X$7:$AF$22,MATCH(Расчет!AF139,'Проверка по длине кабеля'!$W$7:$W$22,0),MATCH(Расчет!W139,'Проверка по длине кабеля'!$X$6:$AF$6,0)),""))),"")</f>
        <v/>
      </c>
    </row>
    <row r="140" spans="1:37" ht="11.25" customHeight="1" outlineLevel="1" x14ac:dyDescent="0.25">
      <c r="A140" s="78"/>
      <c r="B140" s="78"/>
      <c r="C140" s="150"/>
      <c r="D140" s="150"/>
      <c r="E140" s="145"/>
      <c r="F140" s="119"/>
      <c r="G140" s="101" t="s">
        <v>154</v>
      </c>
      <c r="H140" s="102" t="s">
        <v>160</v>
      </c>
      <c r="I140" s="101"/>
      <c r="J140" s="102"/>
      <c r="K140" s="103">
        <v>0.16300000000000001</v>
      </c>
      <c r="L140" s="103">
        <v>1</v>
      </c>
      <c r="M140" s="103">
        <f t="shared" si="154"/>
        <v>0.16300000000000001</v>
      </c>
      <c r="N140" s="104" t="s">
        <v>76</v>
      </c>
      <c r="O140" s="103">
        <v>0.65</v>
      </c>
      <c r="P140" s="103">
        <f t="shared" si="155"/>
        <v>1.1398601398601398</v>
      </c>
      <c r="Q140" s="105">
        <f t="shared" si="163"/>
        <v>0.10595</v>
      </c>
      <c r="R140" s="106" t="s">
        <v>29</v>
      </c>
      <c r="S140" s="104" t="s">
        <v>0</v>
      </c>
      <c r="T140" s="104">
        <v>1</v>
      </c>
      <c r="U140" s="104">
        <v>3</v>
      </c>
      <c r="V140" s="104" t="s">
        <v>23</v>
      </c>
      <c r="W140" s="104">
        <v>1.5</v>
      </c>
      <c r="X140" s="106">
        <f ca="1">INDEX(INDIRECT("'"&amp;$S140&amp;"'!$D$3:$G$1000"),MATCH($U140,INDIRECT("'"&amp;$S140&amp;"'!$B$3:$B$1000"),0)+MATCH($W140,INDIRECT("'"&amp;$S140&amp;"'!$C$3:$C$1000"),0)-1,COLUMN(A107))</f>
        <v>8</v>
      </c>
      <c r="Y140" s="106">
        <f ca="1">INDEX(INDIRECT("'"&amp;$S140&amp;"'!$D$3:$G$1000"),MATCH($U140,INDIRECT("'"&amp;$S140&amp;"'!$B$3:$B$1000"),0)+MATCH($W140,INDIRECT("'"&amp;$S140&amp;"'!$C$3:$C$1000"),0)-1,COLUMN(C107))</f>
        <v>115</v>
      </c>
      <c r="Z140" s="106">
        <f ca="1">INDEX(INDIRECT("'"&amp;$S140&amp;"'!$D$3:$G$1000"),MATCH($U140,INDIRECT("'"&amp;$S140&amp;"'!$B$3:$B$1000"),0)+MATCH($W140,INDIRECT("'"&amp;$S140&amp;"'!$C$3:$C$1000"),0)-1,COLUMN(D107))</f>
        <v>148</v>
      </c>
      <c r="AA140" s="106" t="e">
        <f ca="1">INDEX(INDIRECT("'"&amp;$S140&amp;"'!$D$3:$G$1000"),MATCH($U140,INDIRECT("'"&amp;$S140&amp;"'!$B$3:$B$1000"),0)+MATCH($W140,INDIRECT("'"&amp;$S140&amp;"'!$C$3:$C$1000"),0)-1,COLUMN(#REF!))</f>
        <v>#REF!</v>
      </c>
      <c r="AB140" s="106">
        <v>20</v>
      </c>
      <c r="AC140" s="104">
        <f t="shared" si="147"/>
        <v>23</v>
      </c>
      <c r="AD140" s="104">
        <f t="shared" si="148"/>
        <v>25</v>
      </c>
      <c r="AE140" s="103">
        <f t="shared" si="156"/>
        <v>0.15620833333333334</v>
      </c>
      <c r="AF140" s="101">
        <v>6</v>
      </c>
      <c r="AG140" s="106"/>
      <c r="AH140" s="107" t="str">
        <f t="shared" si="157"/>
        <v>ДА</v>
      </c>
      <c r="AI140" s="78"/>
      <c r="AJ140" s="78"/>
      <c r="AK140" s="78"/>
    </row>
    <row r="141" spans="1:37" ht="11.25" customHeight="1" outlineLevel="1" x14ac:dyDescent="0.25">
      <c r="A141" s="78"/>
      <c r="B141" s="78"/>
      <c r="C141" s="150"/>
      <c r="D141" s="150"/>
      <c r="E141" s="145"/>
      <c r="F141" s="119"/>
      <c r="G141" s="101" t="s">
        <v>22</v>
      </c>
      <c r="H141" s="102" t="s">
        <v>87</v>
      </c>
      <c r="I141" s="101"/>
      <c r="J141" s="102"/>
      <c r="K141" s="103"/>
      <c r="L141" s="103"/>
      <c r="M141" s="103">
        <f t="shared" si="154"/>
        <v>0</v>
      </c>
      <c r="N141" s="104"/>
      <c r="O141" s="103"/>
      <c r="P141" s="103" t="e">
        <f t="shared" si="155"/>
        <v>#DIV/0!</v>
      </c>
      <c r="Q141" s="105">
        <f t="shared" si="163"/>
        <v>0</v>
      </c>
      <c r="R141" s="106"/>
      <c r="S141" s="104"/>
      <c r="T141" s="104"/>
      <c r="U141" s="104"/>
      <c r="V141" s="104" t="s">
        <v>23</v>
      </c>
      <c r="W141" s="104"/>
      <c r="X141" s="106" t="e">
        <f ca="1">INDEX(INDIRECT("'"&amp;$S141&amp;"'!$D$3:$G$1000"),MATCH($U141,INDIRECT("'"&amp;$S141&amp;"'!$B$3:$B$1000"),0)+MATCH($W141,INDIRECT("'"&amp;$S141&amp;"'!$C$3:$C$1000"),0)-1,COLUMN(A108))</f>
        <v>#REF!</v>
      </c>
      <c r="Y141" s="106" t="e">
        <f ca="1">INDEX(INDIRECT("'"&amp;$S141&amp;"'!$D$3:$G$1000"),MATCH($U141,INDIRECT("'"&amp;$S141&amp;"'!$B$3:$B$1000"),0)+MATCH($W141,INDIRECT("'"&amp;$S141&amp;"'!$C$3:$C$1000"),0)-1,COLUMN(C108))</f>
        <v>#REF!</v>
      </c>
      <c r="Z141" s="106" t="e">
        <f ca="1">INDEX(INDIRECT("'"&amp;$S141&amp;"'!$D$3:$G$1000"),MATCH($U141,INDIRECT("'"&amp;$S141&amp;"'!$B$3:$B$1000"),0)+MATCH($W141,INDIRECT("'"&amp;$S141&amp;"'!$C$3:$C$1000"),0)-1,COLUMN(D108))</f>
        <v>#REF!</v>
      </c>
      <c r="AA141" s="106" t="e">
        <f ca="1">INDEX(INDIRECT("'"&amp;$S141&amp;"'!$D$3:$G$1000"),MATCH($U141,INDIRECT("'"&amp;$S141&amp;"'!$B$3:$B$1000"),0)+MATCH($W141,INDIRECT("'"&amp;$S141&amp;"'!$C$3:$C$1000"),0)-1,COLUMN(#REF!))</f>
        <v>#REF!</v>
      </c>
      <c r="AB141" s="106"/>
      <c r="AC141" s="104">
        <f t="shared" si="147"/>
        <v>0</v>
      </c>
      <c r="AD141" s="104">
        <f t="shared" si="148"/>
        <v>0</v>
      </c>
      <c r="AE141" s="103" t="str">
        <f t="shared" si="156"/>
        <v>-</v>
      </c>
      <c r="AF141" s="101">
        <v>6</v>
      </c>
      <c r="AG141" s="106"/>
      <c r="AH141" s="107" t="e">
        <f t="shared" si="157"/>
        <v>#DIV/0!</v>
      </c>
      <c r="AI141" s="78"/>
      <c r="AJ141" s="78"/>
      <c r="AK141" s="78"/>
    </row>
    <row r="142" spans="1:37" x14ac:dyDescent="0.25">
      <c r="A142" s="78"/>
      <c r="B142" s="78"/>
      <c r="C142" s="150"/>
      <c r="D142" s="150"/>
      <c r="E142" s="145" t="s">
        <v>168</v>
      </c>
      <c r="F142" s="119" t="s">
        <v>188</v>
      </c>
      <c r="G142" s="67" t="s">
        <v>22</v>
      </c>
      <c r="H142" s="77" t="s">
        <v>22</v>
      </c>
      <c r="I142" s="67"/>
      <c r="J142" s="83"/>
      <c r="K142" s="62">
        <f>SUM(K143:K149)</f>
        <v>0.81299999999999994</v>
      </c>
      <c r="L142" s="62">
        <v>1</v>
      </c>
      <c r="M142" s="62">
        <f t="shared" ref="M142:M152" si="166">K142*L142</f>
        <v>0.81299999999999994</v>
      </c>
      <c r="N142" s="63" t="s">
        <v>76</v>
      </c>
      <c r="O142" s="62">
        <f>Q142/K142</f>
        <v>0.65000000000000013</v>
      </c>
      <c r="P142" s="62">
        <f t="shared" ref="P142:P152" si="167">IF(N142="1 фаза",M142/(0.22*O142),M142/(SQRT(3)*0.38*O142))</f>
        <v>5.6853146853146832</v>
      </c>
      <c r="Q142" s="65">
        <f>SUM(Q143:Q149)</f>
        <v>0.52845000000000009</v>
      </c>
      <c r="R142" s="66" t="s">
        <v>29</v>
      </c>
      <c r="S142" s="63" t="s">
        <v>0</v>
      </c>
      <c r="T142" s="63">
        <v>1</v>
      </c>
      <c r="U142" s="63">
        <v>3</v>
      </c>
      <c r="V142" s="63" t="s">
        <v>23</v>
      </c>
      <c r="W142" s="63">
        <v>2.5</v>
      </c>
      <c r="X142" s="66">
        <f ca="1">INDEX(INDIRECT("'"&amp;$S142&amp;"'!$D$3:$G$1000"),MATCH($U142,INDIRECT("'"&amp;$S142&amp;"'!$B$3:$B$1000"),0)+MATCH($W142,INDIRECT("'"&amp;$S142&amp;"'!$C$3:$C$1000"),0)-1,COLUMN(A137))</f>
        <v>9.4</v>
      </c>
      <c r="Y142" s="66">
        <f t="shared" ref="Y142:Z144" ca="1" si="168">INDEX(INDIRECT("'"&amp;$S142&amp;"'!$D$3:$G$1000"),MATCH($U142,INDIRECT("'"&amp;$S142&amp;"'!$B$3:$B$1000"),0)+MATCH($W142,INDIRECT("'"&amp;$S142&amp;"'!$C$3:$C$1000"),0)-1,COLUMN(C137))</f>
        <v>167</v>
      </c>
      <c r="Z142" s="66">
        <f t="shared" ca="1" si="168"/>
        <v>188</v>
      </c>
      <c r="AA142" s="66" t="e">
        <f ca="1">INDEX(INDIRECT("'"&amp;$S142&amp;"'!$D$3:$G$1000"),MATCH($U142,INDIRECT("'"&amp;$S142&amp;"'!$B$3:$B$1000"),0)+MATCH($W142,INDIRECT("'"&amp;$S142&amp;"'!$C$3:$C$1000"),0)-1,COLUMN(#REF!))</f>
        <v>#REF!</v>
      </c>
      <c r="AB142" s="66">
        <v>30</v>
      </c>
      <c r="AC142" s="63">
        <f t="shared" si="147"/>
        <v>35</v>
      </c>
      <c r="AD142" s="63">
        <f t="shared" si="148"/>
        <v>38</v>
      </c>
      <c r="AE142" s="62">
        <f t="shared" ref="AE142:AE152" si="169">IF(N142="3 фазы",(IF(R142="Медь",(M142*AC142)/(T142*72*W142),(M142*AC142)/(T142*46*W142))),(IF(R142="Медь",(M142*AC142)/(T142*16*W142),("-"))))</f>
        <v>0.71137499999999998</v>
      </c>
      <c r="AF142" s="67">
        <v>20</v>
      </c>
      <c r="AG142" s="66" t="s">
        <v>46</v>
      </c>
      <c r="AH142" s="68" t="str">
        <f t="shared" ref="AH142:AH152" si="170">IF(AF142&gt;(P142*1.25),"ДА","НЕТ")</f>
        <v>ДА</v>
      </c>
      <c r="AI142" s="78"/>
      <c r="AJ142" s="78"/>
      <c r="AK142" s="78"/>
    </row>
    <row r="143" spans="1:37" ht="11.25" customHeight="1" outlineLevel="1" x14ac:dyDescent="0.25">
      <c r="A143" s="78"/>
      <c r="B143" s="78"/>
      <c r="C143" s="150"/>
      <c r="D143" s="150"/>
      <c r="E143" s="145"/>
      <c r="F143" s="119"/>
      <c r="G143" s="101" t="s">
        <v>161</v>
      </c>
      <c r="H143" s="102" t="s">
        <v>162</v>
      </c>
      <c r="I143" s="101"/>
      <c r="J143" s="102"/>
      <c r="K143" s="103">
        <v>0.105</v>
      </c>
      <c r="L143" s="103">
        <v>1</v>
      </c>
      <c r="M143" s="103">
        <f t="shared" si="166"/>
        <v>0.105</v>
      </c>
      <c r="N143" s="104" t="s">
        <v>76</v>
      </c>
      <c r="O143" s="103">
        <v>0.65</v>
      </c>
      <c r="P143" s="103">
        <f t="shared" si="167"/>
        <v>0.73426573426573416</v>
      </c>
      <c r="Q143" s="105">
        <f t="shared" ref="Q143:Q149" si="171">K143*O143</f>
        <v>6.8250000000000005E-2</v>
      </c>
      <c r="R143" s="106" t="s">
        <v>29</v>
      </c>
      <c r="S143" s="104" t="s">
        <v>0</v>
      </c>
      <c r="T143" s="104">
        <v>1</v>
      </c>
      <c r="U143" s="104">
        <v>3</v>
      </c>
      <c r="V143" s="104" t="s">
        <v>23</v>
      </c>
      <c r="W143" s="104">
        <v>1.5</v>
      </c>
      <c r="X143" s="106">
        <f ca="1">INDEX(INDIRECT("'"&amp;$S143&amp;"'!$D$3:$G$1000"),MATCH($U143,INDIRECT("'"&amp;$S143&amp;"'!$B$3:$B$1000"),0)+MATCH($W143,INDIRECT("'"&amp;$S143&amp;"'!$C$3:$C$1000"),0)-1,COLUMN(A138))</f>
        <v>8</v>
      </c>
      <c r="Y143" s="106">
        <f t="shared" ca="1" si="168"/>
        <v>115</v>
      </c>
      <c r="Z143" s="106">
        <f t="shared" ca="1" si="168"/>
        <v>148</v>
      </c>
      <c r="AA143" s="106" t="e">
        <f ca="1">INDEX(INDIRECT("'"&amp;$S143&amp;"'!$D$3:$G$1000"),MATCH($U143,INDIRECT("'"&amp;$S143&amp;"'!$B$3:$B$1000"),0)+MATCH($W143,INDIRECT("'"&amp;$S143&amp;"'!$C$3:$C$1000"),0)-1,COLUMN(#REF!))</f>
        <v>#REF!</v>
      </c>
      <c r="AB143" s="106">
        <v>15</v>
      </c>
      <c r="AC143" s="104">
        <f t="shared" si="147"/>
        <v>18</v>
      </c>
      <c r="AD143" s="104">
        <f t="shared" si="148"/>
        <v>20</v>
      </c>
      <c r="AE143" s="103">
        <f t="shared" si="169"/>
        <v>7.8750000000000001E-2</v>
      </c>
      <c r="AF143" s="101">
        <v>6</v>
      </c>
      <c r="AG143" s="106"/>
      <c r="AH143" s="107" t="str">
        <f t="shared" si="170"/>
        <v>ДА</v>
      </c>
      <c r="AI143" s="78"/>
      <c r="AJ143" s="78"/>
      <c r="AK143" s="78"/>
    </row>
    <row r="144" spans="1:37" ht="11.25" customHeight="1" outlineLevel="1" x14ac:dyDescent="0.25">
      <c r="A144" s="78"/>
      <c r="B144" s="78"/>
      <c r="C144" s="150"/>
      <c r="D144" s="150"/>
      <c r="E144" s="145"/>
      <c r="F144" s="119"/>
      <c r="G144" s="101" t="s">
        <v>163</v>
      </c>
      <c r="H144" s="102" t="s">
        <v>169</v>
      </c>
      <c r="I144" s="101"/>
      <c r="J144" s="102"/>
      <c r="K144" s="103">
        <v>0.105</v>
      </c>
      <c r="L144" s="103">
        <v>1</v>
      </c>
      <c r="M144" s="103">
        <f t="shared" si="166"/>
        <v>0.105</v>
      </c>
      <c r="N144" s="104" t="s">
        <v>76</v>
      </c>
      <c r="O144" s="103">
        <v>0.65</v>
      </c>
      <c r="P144" s="103">
        <f t="shared" si="167"/>
        <v>0.73426573426573416</v>
      </c>
      <c r="Q144" s="105">
        <f t="shared" si="171"/>
        <v>6.8250000000000005E-2</v>
      </c>
      <c r="R144" s="106" t="s">
        <v>29</v>
      </c>
      <c r="S144" s="104" t="s">
        <v>0</v>
      </c>
      <c r="T144" s="104">
        <v>1</v>
      </c>
      <c r="U144" s="104">
        <v>3</v>
      </c>
      <c r="V144" s="104" t="s">
        <v>23</v>
      </c>
      <c r="W144" s="104">
        <v>1.5</v>
      </c>
      <c r="X144" s="106">
        <f ca="1">INDEX(INDIRECT("'"&amp;$S144&amp;"'!$D$3:$G$1000"),MATCH($U144,INDIRECT("'"&amp;$S144&amp;"'!$B$3:$B$1000"),0)+MATCH($W144,INDIRECT("'"&amp;$S144&amp;"'!$C$3:$C$1000"),0)-1,COLUMN(A139))</f>
        <v>8</v>
      </c>
      <c r="Y144" s="106">
        <f t="shared" ca="1" si="168"/>
        <v>115</v>
      </c>
      <c r="Z144" s="106">
        <f t="shared" ca="1" si="168"/>
        <v>148</v>
      </c>
      <c r="AA144" s="106" t="e">
        <f ca="1">INDEX(INDIRECT("'"&amp;$S144&amp;"'!$D$3:$G$1000"),MATCH($U144,INDIRECT("'"&amp;$S144&amp;"'!$B$3:$B$1000"),0)+MATCH($W144,INDIRECT("'"&amp;$S144&amp;"'!$C$3:$C$1000"),0)-1,COLUMN(#REF!))</f>
        <v>#REF!</v>
      </c>
      <c r="AB144" s="106">
        <v>15</v>
      </c>
      <c r="AC144" s="104">
        <f t="shared" si="147"/>
        <v>18</v>
      </c>
      <c r="AD144" s="104">
        <f t="shared" si="148"/>
        <v>20</v>
      </c>
      <c r="AE144" s="103">
        <f t="shared" si="169"/>
        <v>7.8750000000000001E-2</v>
      </c>
      <c r="AF144" s="101">
        <v>6</v>
      </c>
      <c r="AG144" s="106"/>
      <c r="AH144" s="107" t="str">
        <f t="shared" si="170"/>
        <v>ДА</v>
      </c>
      <c r="AI144" s="78"/>
      <c r="AJ144" s="78"/>
      <c r="AK144" s="78"/>
    </row>
    <row r="145" spans="1:37" ht="11.25" customHeight="1" outlineLevel="1" x14ac:dyDescent="0.25">
      <c r="A145" s="78"/>
      <c r="B145" s="78"/>
      <c r="C145" s="150"/>
      <c r="D145" s="150"/>
      <c r="E145" s="145"/>
      <c r="F145" s="119"/>
      <c r="G145" s="101" t="s">
        <v>164</v>
      </c>
      <c r="H145" s="102" t="s">
        <v>170</v>
      </c>
      <c r="I145" s="101"/>
      <c r="J145" s="102"/>
      <c r="K145" s="103">
        <v>0.105</v>
      </c>
      <c r="L145" s="103">
        <v>1</v>
      </c>
      <c r="M145" s="103">
        <f t="shared" ref="M145" si="172">K145*L145</f>
        <v>0.105</v>
      </c>
      <c r="N145" s="104" t="s">
        <v>76</v>
      </c>
      <c r="O145" s="103">
        <v>0.65</v>
      </c>
      <c r="P145" s="103">
        <f t="shared" ref="P145" si="173">IF(N145="1 фаза",M145/(0.22*O145),M145/(SQRT(3)*0.38*O145))</f>
        <v>0.73426573426573416</v>
      </c>
      <c r="Q145" s="105">
        <f t="shared" si="171"/>
        <v>6.8250000000000005E-2</v>
      </c>
      <c r="R145" s="106" t="s">
        <v>29</v>
      </c>
      <c r="S145" s="104" t="s">
        <v>0</v>
      </c>
      <c r="T145" s="104">
        <v>1</v>
      </c>
      <c r="U145" s="104">
        <v>3</v>
      </c>
      <c r="V145" s="104" t="s">
        <v>23</v>
      </c>
      <c r="W145" s="104">
        <v>1.5</v>
      </c>
      <c r="X145" s="106">
        <f ca="1">INDEX(INDIRECT("'"&amp;$S145&amp;"'!$D$3:$G$1000"),MATCH($U145,INDIRECT("'"&amp;$S145&amp;"'!$B$3:$B$1000"),0)+MATCH($W145,INDIRECT("'"&amp;$S145&amp;"'!$C$3:$C$1000"),0)-1,COLUMN(A139))</f>
        <v>8</v>
      </c>
      <c r="Y145" s="106">
        <f t="shared" ref="Y145:Z147" ca="1" si="174">INDEX(INDIRECT("'"&amp;$S145&amp;"'!$D$3:$G$1000"),MATCH($U145,INDIRECT("'"&amp;$S145&amp;"'!$B$3:$B$1000"),0)+MATCH($W145,INDIRECT("'"&amp;$S145&amp;"'!$C$3:$C$1000"),0)-1,COLUMN(C139))</f>
        <v>115</v>
      </c>
      <c r="Z145" s="106">
        <f t="shared" ca="1" si="174"/>
        <v>148</v>
      </c>
      <c r="AA145" s="106" t="e">
        <f ca="1">INDEX(INDIRECT("'"&amp;$S145&amp;"'!$D$3:$G$1000"),MATCH($U145,INDIRECT("'"&amp;$S145&amp;"'!$B$3:$B$1000"),0)+MATCH($W145,INDIRECT("'"&amp;$S145&amp;"'!$C$3:$C$1000"),0)-1,COLUMN(#REF!))</f>
        <v>#REF!</v>
      </c>
      <c r="AB145" s="106">
        <v>15</v>
      </c>
      <c r="AC145" s="104">
        <f t="shared" si="147"/>
        <v>18</v>
      </c>
      <c r="AD145" s="104">
        <f t="shared" si="148"/>
        <v>20</v>
      </c>
      <c r="AE145" s="103">
        <f t="shared" ref="AE145" si="175">IF(N145="3 фазы",(IF(R145="Медь",(M145*AC145)/(T145*72*W145),(M145*AC145)/(T145*46*W145))),(IF(R145="Медь",(M145*AC145)/(T145*16*W145),("-"))))</f>
        <v>7.8750000000000001E-2</v>
      </c>
      <c r="AF145" s="101">
        <v>6</v>
      </c>
      <c r="AG145" s="106"/>
      <c r="AH145" s="107" t="str">
        <f t="shared" ref="AH145" si="176">IF(AF145&gt;(P145*1.25),"ДА","НЕТ")</f>
        <v>ДА</v>
      </c>
      <c r="AI145" s="78"/>
      <c r="AJ145" s="78"/>
      <c r="AK145" s="78"/>
    </row>
    <row r="146" spans="1:37" ht="11.25" customHeight="1" outlineLevel="1" x14ac:dyDescent="0.25">
      <c r="A146" s="78"/>
      <c r="B146" s="78"/>
      <c r="C146" s="150"/>
      <c r="D146" s="150"/>
      <c r="E146" s="145"/>
      <c r="F146" s="119"/>
      <c r="G146" s="101" t="s">
        <v>165</v>
      </c>
      <c r="H146" s="102" t="s">
        <v>171</v>
      </c>
      <c r="I146" s="101"/>
      <c r="J146" s="102"/>
      <c r="K146" s="103">
        <v>0.16300000000000001</v>
      </c>
      <c r="L146" s="103">
        <v>1</v>
      </c>
      <c r="M146" s="103">
        <f t="shared" si="166"/>
        <v>0.16300000000000001</v>
      </c>
      <c r="N146" s="104" t="s">
        <v>76</v>
      </c>
      <c r="O146" s="103">
        <v>0.65</v>
      </c>
      <c r="P146" s="103">
        <f t="shared" si="167"/>
        <v>1.1398601398601398</v>
      </c>
      <c r="Q146" s="105">
        <f t="shared" si="171"/>
        <v>0.10595</v>
      </c>
      <c r="R146" s="106" t="s">
        <v>29</v>
      </c>
      <c r="S146" s="104" t="s">
        <v>0</v>
      </c>
      <c r="T146" s="104">
        <v>1</v>
      </c>
      <c r="U146" s="104">
        <v>3</v>
      </c>
      <c r="V146" s="104" t="s">
        <v>23</v>
      </c>
      <c r="W146" s="104">
        <v>1.5</v>
      </c>
      <c r="X146" s="106">
        <f ca="1">INDEX(INDIRECT("'"&amp;$S146&amp;"'!$D$3:$G$1000"),MATCH($U146,INDIRECT("'"&amp;$S146&amp;"'!$B$3:$B$1000"),0)+MATCH($W146,INDIRECT("'"&amp;$S146&amp;"'!$C$3:$C$1000"),0)-1,COLUMN(A140))</f>
        <v>8</v>
      </c>
      <c r="Y146" s="106">
        <f t="shared" ca="1" si="174"/>
        <v>115</v>
      </c>
      <c r="Z146" s="106">
        <f t="shared" ca="1" si="174"/>
        <v>148</v>
      </c>
      <c r="AA146" s="106" t="e">
        <f ca="1">INDEX(INDIRECT("'"&amp;$S146&amp;"'!$D$3:$G$1000"),MATCH($U146,INDIRECT("'"&amp;$S146&amp;"'!$B$3:$B$1000"),0)+MATCH($W146,INDIRECT("'"&amp;$S146&amp;"'!$C$3:$C$1000"),0)-1,COLUMN(#REF!))</f>
        <v>#REF!</v>
      </c>
      <c r="AB146" s="106">
        <v>20</v>
      </c>
      <c r="AC146" s="104">
        <f t="shared" si="147"/>
        <v>23</v>
      </c>
      <c r="AD146" s="104">
        <f t="shared" si="148"/>
        <v>25</v>
      </c>
      <c r="AE146" s="103">
        <f t="shared" si="169"/>
        <v>0.15620833333333334</v>
      </c>
      <c r="AF146" s="101">
        <v>6</v>
      </c>
      <c r="AG146" s="106"/>
      <c r="AH146" s="107" t="str">
        <f t="shared" si="170"/>
        <v>ДА</v>
      </c>
      <c r="AI146" s="78"/>
      <c r="AJ146" s="78"/>
      <c r="AK146" s="78"/>
    </row>
    <row r="147" spans="1:37" ht="11.25" customHeight="1" outlineLevel="1" x14ac:dyDescent="0.25">
      <c r="A147" s="78"/>
      <c r="B147" s="78"/>
      <c r="C147" s="150"/>
      <c r="D147" s="150"/>
      <c r="E147" s="145"/>
      <c r="F147" s="119"/>
      <c r="G147" s="101" t="s">
        <v>166</v>
      </c>
      <c r="H147" s="102" t="s">
        <v>172</v>
      </c>
      <c r="I147" s="101"/>
      <c r="J147" s="102"/>
      <c r="K147" s="103">
        <v>0.105</v>
      </c>
      <c r="L147" s="103">
        <v>1</v>
      </c>
      <c r="M147" s="103">
        <f t="shared" si="166"/>
        <v>0.105</v>
      </c>
      <c r="N147" s="104" t="s">
        <v>76</v>
      </c>
      <c r="O147" s="103">
        <v>0.65</v>
      </c>
      <c r="P147" s="103">
        <f t="shared" si="167"/>
        <v>0.73426573426573416</v>
      </c>
      <c r="Q147" s="105">
        <f t="shared" si="171"/>
        <v>6.8250000000000005E-2</v>
      </c>
      <c r="R147" s="106" t="s">
        <v>29</v>
      </c>
      <c r="S147" s="104" t="s">
        <v>0</v>
      </c>
      <c r="T147" s="104">
        <v>1</v>
      </c>
      <c r="U147" s="104">
        <v>3</v>
      </c>
      <c r="V147" s="104" t="s">
        <v>23</v>
      </c>
      <c r="W147" s="104">
        <v>1.5</v>
      </c>
      <c r="X147" s="106">
        <f ca="1">INDEX(INDIRECT("'"&amp;$S147&amp;"'!$D$3:$G$1000"),MATCH($U147,INDIRECT("'"&amp;$S147&amp;"'!$B$3:$B$1000"),0)+MATCH($W147,INDIRECT("'"&amp;$S147&amp;"'!$C$3:$C$1000"),0)-1,COLUMN(A141))</f>
        <v>8</v>
      </c>
      <c r="Y147" s="106">
        <f t="shared" ca="1" si="174"/>
        <v>115</v>
      </c>
      <c r="Z147" s="106">
        <f t="shared" ca="1" si="174"/>
        <v>148</v>
      </c>
      <c r="AA147" s="106" t="e">
        <f ca="1">INDEX(INDIRECT("'"&amp;$S147&amp;"'!$D$3:$G$1000"),MATCH($U147,INDIRECT("'"&amp;$S147&amp;"'!$B$3:$B$1000"),0)+MATCH($W147,INDIRECT("'"&amp;$S147&amp;"'!$C$3:$C$1000"),0)-1,COLUMN(#REF!))</f>
        <v>#REF!</v>
      </c>
      <c r="AB147" s="106">
        <v>15</v>
      </c>
      <c r="AC147" s="104">
        <f t="shared" si="147"/>
        <v>18</v>
      </c>
      <c r="AD147" s="104">
        <f t="shared" si="148"/>
        <v>20</v>
      </c>
      <c r="AE147" s="103">
        <f t="shared" si="169"/>
        <v>7.8750000000000001E-2</v>
      </c>
      <c r="AF147" s="101">
        <v>6</v>
      </c>
      <c r="AG147" s="106"/>
      <c r="AH147" s="107" t="str">
        <f t="shared" si="170"/>
        <v>ДА</v>
      </c>
      <c r="AI147" s="78"/>
      <c r="AJ147" s="78"/>
      <c r="AK147" s="78"/>
    </row>
    <row r="148" spans="1:37" ht="11.25" customHeight="1" outlineLevel="1" x14ac:dyDescent="0.25">
      <c r="A148" s="78"/>
      <c r="B148" s="78"/>
      <c r="C148" s="150"/>
      <c r="D148" s="150"/>
      <c r="E148" s="145"/>
      <c r="F148" s="119"/>
      <c r="G148" s="101" t="s">
        <v>167</v>
      </c>
      <c r="H148" s="102" t="s">
        <v>173</v>
      </c>
      <c r="I148" s="101"/>
      <c r="J148" s="102"/>
      <c r="K148" s="103">
        <v>0.23</v>
      </c>
      <c r="L148" s="103">
        <v>1</v>
      </c>
      <c r="M148" s="103">
        <f t="shared" si="166"/>
        <v>0.23</v>
      </c>
      <c r="N148" s="104" t="s">
        <v>76</v>
      </c>
      <c r="O148" s="103">
        <v>0.65</v>
      </c>
      <c r="P148" s="103">
        <f t="shared" si="167"/>
        <v>1.6083916083916083</v>
      </c>
      <c r="Q148" s="105">
        <f t="shared" si="171"/>
        <v>0.14950000000000002</v>
      </c>
      <c r="R148" s="106" t="s">
        <v>29</v>
      </c>
      <c r="S148" s="104" t="s">
        <v>0</v>
      </c>
      <c r="T148" s="104">
        <v>1</v>
      </c>
      <c r="U148" s="104">
        <v>3</v>
      </c>
      <c r="V148" s="104" t="s">
        <v>23</v>
      </c>
      <c r="W148" s="104">
        <v>1.5</v>
      </c>
      <c r="X148" s="106">
        <f ca="1">INDEX(INDIRECT("'"&amp;$S148&amp;"'!$D$3:$G$1000"),MATCH($U148,INDIRECT("'"&amp;$S148&amp;"'!$B$3:$B$1000"),0)+MATCH($W148,INDIRECT("'"&amp;$S148&amp;"'!$C$3:$C$1000"),0)-1,COLUMN(A138))</f>
        <v>8</v>
      </c>
      <c r="Y148" s="106">
        <f ca="1">INDEX(INDIRECT("'"&amp;$S148&amp;"'!$D$3:$G$1000"),MATCH($U148,INDIRECT("'"&amp;$S148&amp;"'!$B$3:$B$1000"),0)+MATCH($W148,INDIRECT("'"&amp;$S148&amp;"'!$C$3:$C$1000"),0)-1,COLUMN(C138))</f>
        <v>115</v>
      </c>
      <c r="Z148" s="106">
        <f ca="1">INDEX(INDIRECT("'"&amp;$S148&amp;"'!$D$3:$G$1000"),MATCH($U148,INDIRECT("'"&amp;$S148&amp;"'!$B$3:$B$1000"),0)+MATCH($W148,INDIRECT("'"&amp;$S148&amp;"'!$C$3:$C$1000"),0)-1,COLUMN(D138))</f>
        <v>148</v>
      </c>
      <c r="AA148" s="106" t="e">
        <f ca="1">INDEX(INDIRECT("'"&amp;$S148&amp;"'!$D$3:$G$1000"),MATCH($U148,INDIRECT("'"&amp;$S148&amp;"'!$B$3:$B$1000"),0)+MATCH($W148,INDIRECT("'"&amp;$S148&amp;"'!$C$3:$C$1000"),0)-1,COLUMN(#REF!))</f>
        <v>#REF!</v>
      </c>
      <c r="AB148" s="106">
        <v>20</v>
      </c>
      <c r="AC148" s="104">
        <f t="shared" si="147"/>
        <v>23</v>
      </c>
      <c r="AD148" s="104">
        <f t="shared" si="148"/>
        <v>25</v>
      </c>
      <c r="AE148" s="103">
        <f t="shared" si="169"/>
        <v>0.22041666666666668</v>
      </c>
      <c r="AF148" s="101">
        <v>6</v>
      </c>
      <c r="AG148" s="106"/>
      <c r="AH148" s="107" t="str">
        <f t="shared" si="170"/>
        <v>ДА</v>
      </c>
      <c r="AI148" s="78"/>
      <c r="AJ148" s="78"/>
      <c r="AK148" s="78"/>
    </row>
    <row r="149" spans="1:37" ht="11.25" customHeight="1" outlineLevel="1" x14ac:dyDescent="0.25">
      <c r="A149" s="78"/>
      <c r="B149" s="78"/>
      <c r="C149" s="150"/>
      <c r="D149" s="150"/>
      <c r="E149" s="145"/>
      <c r="F149" s="119"/>
      <c r="G149" s="101" t="s">
        <v>22</v>
      </c>
      <c r="H149" s="102" t="s">
        <v>87</v>
      </c>
      <c r="I149" s="101"/>
      <c r="J149" s="102"/>
      <c r="K149" s="103"/>
      <c r="L149" s="103"/>
      <c r="M149" s="103">
        <f t="shared" si="166"/>
        <v>0</v>
      </c>
      <c r="N149" s="104"/>
      <c r="O149" s="103"/>
      <c r="P149" s="103" t="e">
        <f t="shared" si="167"/>
        <v>#DIV/0!</v>
      </c>
      <c r="Q149" s="105">
        <f t="shared" si="171"/>
        <v>0</v>
      </c>
      <c r="R149" s="106"/>
      <c r="S149" s="104"/>
      <c r="T149" s="104"/>
      <c r="U149" s="104"/>
      <c r="V149" s="104" t="s">
        <v>23</v>
      </c>
      <c r="W149" s="104"/>
      <c r="X149" s="106" t="e">
        <f ca="1">INDEX(INDIRECT("'"&amp;$S149&amp;"'!$D$3:$G$1000"),MATCH($U149,INDIRECT("'"&amp;$S149&amp;"'!$B$3:$B$1000"),0)+MATCH($W149,INDIRECT("'"&amp;$S149&amp;"'!$C$3:$C$1000"),0)-1,COLUMN(A139))</f>
        <v>#REF!</v>
      </c>
      <c r="Y149" s="106" t="e">
        <f ca="1">INDEX(INDIRECT("'"&amp;$S149&amp;"'!$D$3:$G$1000"),MATCH($U149,INDIRECT("'"&amp;$S149&amp;"'!$B$3:$B$1000"),0)+MATCH($W149,INDIRECT("'"&amp;$S149&amp;"'!$C$3:$C$1000"),0)-1,COLUMN(C139))</f>
        <v>#REF!</v>
      </c>
      <c r="Z149" s="106" t="e">
        <f ca="1">INDEX(INDIRECT("'"&amp;$S149&amp;"'!$D$3:$G$1000"),MATCH($U149,INDIRECT("'"&amp;$S149&amp;"'!$B$3:$B$1000"),0)+MATCH($W149,INDIRECT("'"&amp;$S149&amp;"'!$C$3:$C$1000"),0)-1,COLUMN(D139))</f>
        <v>#REF!</v>
      </c>
      <c r="AA149" s="106" t="e">
        <f ca="1">INDEX(INDIRECT("'"&amp;$S149&amp;"'!$D$3:$G$1000"),MATCH($U149,INDIRECT("'"&amp;$S149&amp;"'!$B$3:$B$1000"),0)+MATCH($W149,INDIRECT("'"&amp;$S149&amp;"'!$C$3:$C$1000"),0)-1,COLUMN(#REF!))</f>
        <v>#REF!</v>
      </c>
      <c r="AB149" s="106"/>
      <c r="AC149" s="104">
        <f t="shared" si="147"/>
        <v>0</v>
      </c>
      <c r="AD149" s="104">
        <f t="shared" si="148"/>
        <v>0</v>
      </c>
      <c r="AE149" s="103" t="str">
        <f t="shared" si="169"/>
        <v>-</v>
      </c>
      <c r="AF149" s="101">
        <v>6</v>
      </c>
      <c r="AG149" s="106"/>
      <c r="AH149" s="107" t="e">
        <f t="shared" si="170"/>
        <v>#DIV/0!</v>
      </c>
      <c r="AI149" s="78"/>
      <c r="AJ149" s="78"/>
      <c r="AK149" s="78"/>
    </row>
    <row r="150" spans="1:37" x14ac:dyDescent="0.25">
      <c r="A150" s="78"/>
      <c r="B150" s="78"/>
      <c r="C150" s="150"/>
      <c r="D150" s="150"/>
      <c r="E150" s="145" t="s">
        <v>174</v>
      </c>
      <c r="F150" s="119" t="s">
        <v>175</v>
      </c>
      <c r="G150" s="67" t="s">
        <v>22</v>
      </c>
      <c r="H150" s="77" t="s">
        <v>22</v>
      </c>
      <c r="I150" s="67"/>
      <c r="J150" s="83"/>
      <c r="K150" s="62">
        <f>SUM(K151:K152)</f>
        <v>0.313</v>
      </c>
      <c r="L150" s="62">
        <v>1</v>
      </c>
      <c r="M150" s="62">
        <f t="shared" si="166"/>
        <v>0.313</v>
      </c>
      <c r="N150" s="63" t="s">
        <v>76</v>
      </c>
      <c r="O150" s="62">
        <f>Q150/K150</f>
        <v>0.65</v>
      </c>
      <c r="P150" s="62">
        <f t="shared" si="167"/>
        <v>2.1888111888111887</v>
      </c>
      <c r="Q150" s="65">
        <f>SUM(Q151:Q152)</f>
        <v>0.20345000000000002</v>
      </c>
      <c r="R150" s="66" t="s">
        <v>29</v>
      </c>
      <c r="S150" s="63" t="s">
        <v>0</v>
      </c>
      <c r="T150" s="63">
        <v>1</v>
      </c>
      <c r="U150" s="63">
        <v>3</v>
      </c>
      <c r="V150" s="63" t="s">
        <v>23</v>
      </c>
      <c r="W150" s="63">
        <v>2.5</v>
      </c>
      <c r="X150" s="66">
        <f ca="1">INDEX(INDIRECT("'"&amp;$S150&amp;"'!$D$3:$G$1000"),MATCH($U150,INDIRECT("'"&amp;$S150&amp;"'!$B$3:$B$1000"),0)+MATCH($W150,INDIRECT("'"&amp;$S150&amp;"'!$C$3:$C$1000"),0)-1,COLUMN(A145))</f>
        <v>9.4</v>
      </c>
      <c r="Y150" s="66">
        <f ca="1">INDEX(INDIRECT("'"&amp;$S150&amp;"'!$D$3:$G$1000"),MATCH($U150,INDIRECT("'"&amp;$S150&amp;"'!$B$3:$B$1000"),0)+MATCH($W150,INDIRECT("'"&amp;$S150&amp;"'!$C$3:$C$1000"),0)-1,COLUMN(C145))</f>
        <v>167</v>
      </c>
      <c r="Z150" s="66">
        <f ca="1">INDEX(INDIRECT("'"&amp;$S150&amp;"'!$D$3:$G$1000"),MATCH($U150,INDIRECT("'"&amp;$S150&amp;"'!$B$3:$B$1000"),0)+MATCH($W150,INDIRECT("'"&amp;$S150&amp;"'!$C$3:$C$1000"),0)-1,COLUMN(D145))</f>
        <v>188</v>
      </c>
      <c r="AA150" s="66" t="e">
        <f ca="1">INDEX(INDIRECT("'"&amp;$S150&amp;"'!$D$3:$G$1000"),MATCH($U150,INDIRECT("'"&amp;$S150&amp;"'!$B$3:$B$1000"),0)+MATCH($W150,INDIRECT("'"&amp;$S150&amp;"'!$C$3:$C$1000"),0)-1,COLUMN(#REF!))</f>
        <v>#REF!</v>
      </c>
      <c r="AB150" s="66">
        <v>25</v>
      </c>
      <c r="AC150" s="63">
        <f t="shared" si="147"/>
        <v>29</v>
      </c>
      <c r="AD150" s="63">
        <f t="shared" si="148"/>
        <v>32</v>
      </c>
      <c r="AE150" s="62">
        <f t="shared" si="169"/>
        <v>0.22692499999999999</v>
      </c>
      <c r="AF150" s="67">
        <v>20</v>
      </c>
      <c r="AG150" s="66" t="s">
        <v>46</v>
      </c>
      <c r="AH150" s="68" t="str">
        <f t="shared" si="170"/>
        <v>ДА</v>
      </c>
      <c r="AI150" s="78"/>
      <c r="AJ150" s="78"/>
      <c r="AK150" s="78"/>
    </row>
    <row r="151" spans="1:37" ht="11.25" customHeight="1" outlineLevel="1" x14ac:dyDescent="0.25">
      <c r="A151" s="78"/>
      <c r="B151" s="78"/>
      <c r="C151" s="150"/>
      <c r="D151" s="150"/>
      <c r="E151" s="145"/>
      <c r="F151" s="119"/>
      <c r="G151" s="101" t="s">
        <v>176</v>
      </c>
      <c r="H151" s="102" t="s">
        <v>177</v>
      </c>
      <c r="I151" s="101"/>
      <c r="J151" s="102"/>
      <c r="K151" s="103">
        <v>0.313</v>
      </c>
      <c r="L151" s="103">
        <v>1</v>
      </c>
      <c r="M151" s="103">
        <f t="shared" si="166"/>
        <v>0.313</v>
      </c>
      <c r="N151" s="104" t="s">
        <v>76</v>
      </c>
      <c r="O151" s="103">
        <v>0.65</v>
      </c>
      <c r="P151" s="103">
        <f t="shared" si="167"/>
        <v>2.1888111888111887</v>
      </c>
      <c r="Q151" s="105">
        <f>K151*O151</f>
        <v>0.20345000000000002</v>
      </c>
      <c r="R151" s="106" t="s">
        <v>29</v>
      </c>
      <c r="S151" s="104" t="s">
        <v>0</v>
      </c>
      <c r="T151" s="104">
        <v>1</v>
      </c>
      <c r="U151" s="104">
        <v>3</v>
      </c>
      <c r="V151" s="104" t="s">
        <v>23</v>
      </c>
      <c r="W151" s="104">
        <v>1.5</v>
      </c>
      <c r="X151" s="106">
        <f ca="1">INDEX(INDIRECT("'"&amp;$S151&amp;"'!$D$3:$G$1000"),MATCH($U151,INDIRECT("'"&amp;$S151&amp;"'!$B$3:$B$1000"),0)+MATCH($W151,INDIRECT("'"&amp;$S151&amp;"'!$C$3:$C$1000"),0)-1,COLUMN(A147))</f>
        <v>8</v>
      </c>
      <c r="Y151" s="106">
        <f t="shared" ref="Y151" ca="1" si="177">INDEX(INDIRECT("'"&amp;$S151&amp;"'!$D$3:$G$1000"),MATCH($U151,INDIRECT("'"&amp;$S151&amp;"'!$B$3:$B$1000"),0)+MATCH($W151,INDIRECT("'"&amp;$S151&amp;"'!$C$3:$C$1000"),0)-1,COLUMN(C147))</f>
        <v>115</v>
      </c>
      <c r="Z151" s="106">
        <f t="shared" ref="Z151" ca="1" si="178">INDEX(INDIRECT("'"&amp;$S151&amp;"'!$D$3:$G$1000"),MATCH($U151,INDIRECT("'"&amp;$S151&amp;"'!$B$3:$B$1000"),0)+MATCH($W151,INDIRECT("'"&amp;$S151&amp;"'!$C$3:$C$1000"),0)-1,COLUMN(D147))</f>
        <v>148</v>
      </c>
      <c r="AA151" s="106" t="e">
        <f ca="1">INDEX(INDIRECT("'"&amp;$S151&amp;"'!$D$3:$G$1000"),MATCH($U151,INDIRECT("'"&amp;$S151&amp;"'!$B$3:$B$1000"),0)+MATCH($W151,INDIRECT("'"&amp;$S151&amp;"'!$C$3:$C$1000"),0)-1,COLUMN(#REF!))</f>
        <v>#REF!</v>
      </c>
      <c r="AB151" s="106">
        <v>10</v>
      </c>
      <c r="AC151" s="104">
        <f t="shared" si="147"/>
        <v>12</v>
      </c>
      <c r="AD151" s="104">
        <f t="shared" si="148"/>
        <v>13</v>
      </c>
      <c r="AE151" s="103">
        <f t="shared" si="169"/>
        <v>0.1565</v>
      </c>
      <c r="AF151" s="101">
        <v>10</v>
      </c>
      <c r="AG151" s="106"/>
      <c r="AH151" s="107" t="str">
        <f t="shared" si="170"/>
        <v>ДА</v>
      </c>
      <c r="AI151" s="78"/>
      <c r="AJ151" s="78"/>
      <c r="AK151" s="78"/>
    </row>
    <row r="152" spans="1:37" ht="11.25" customHeight="1" outlineLevel="1" x14ac:dyDescent="0.25">
      <c r="A152" s="78"/>
      <c r="B152" s="78"/>
      <c r="C152" s="150"/>
      <c r="D152" s="150"/>
      <c r="E152" s="145"/>
      <c r="F152" s="119"/>
      <c r="G152" s="101" t="s">
        <v>22</v>
      </c>
      <c r="H152" s="102" t="s">
        <v>87</v>
      </c>
      <c r="I152" s="101"/>
      <c r="J152" s="102"/>
      <c r="K152" s="103"/>
      <c r="L152" s="103"/>
      <c r="M152" s="103">
        <f t="shared" si="166"/>
        <v>0</v>
      </c>
      <c r="N152" s="104"/>
      <c r="O152" s="103"/>
      <c r="P152" s="103" t="e">
        <f t="shared" si="167"/>
        <v>#DIV/0!</v>
      </c>
      <c r="Q152" s="105">
        <f>K152*O152</f>
        <v>0</v>
      </c>
      <c r="R152" s="106"/>
      <c r="S152" s="104"/>
      <c r="T152" s="104"/>
      <c r="U152" s="104"/>
      <c r="V152" s="104" t="s">
        <v>23</v>
      </c>
      <c r="W152" s="104"/>
      <c r="X152" s="106" t="e">
        <f ca="1">INDEX(INDIRECT("'"&amp;$S152&amp;"'!$D$3:$G$1000"),MATCH($U152,INDIRECT("'"&amp;$S152&amp;"'!$B$3:$B$1000"),0)+MATCH($W152,INDIRECT("'"&amp;$S152&amp;"'!$C$3:$C$1000"),0)-1,COLUMN(A147))</f>
        <v>#REF!</v>
      </c>
      <c r="Y152" s="106" t="e">
        <f ca="1">INDEX(INDIRECT("'"&amp;$S152&amp;"'!$D$3:$G$1000"),MATCH($U152,INDIRECT("'"&amp;$S152&amp;"'!$B$3:$B$1000"),0)+MATCH($W152,INDIRECT("'"&amp;$S152&amp;"'!$C$3:$C$1000"),0)-1,COLUMN(C147))</f>
        <v>#REF!</v>
      </c>
      <c r="Z152" s="106" t="e">
        <f ca="1">INDEX(INDIRECT("'"&amp;$S152&amp;"'!$D$3:$G$1000"),MATCH($U152,INDIRECT("'"&amp;$S152&amp;"'!$B$3:$B$1000"),0)+MATCH($W152,INDIRECT("'"&amp;$S152&amp;"'!$C$3:$C$1000"),0)-1,COLUMN(D147))</f>
        <v>#REF!</v>
      </c>
      <c r="AA152" s="106" t="e">
        <f ca="1">INDEX(INDIRECT("'"&amp;$S152&amp;"'!$D$3:$G$1000"),MATCH($U152,INDIRECT("'"&amp;$S152&amp;"'!$B$3:$B$1000"),0)+MATCH($W152,INDIRECT("'"&amp;$S152&amp;"'!$C$3:$C$1000"),0)-1,COLUMN(#REF!))</f>
        <v>#REF!</v>
      </c>
      <c r="AB152" s="106"/>
      <c r="AC152" s="104">
        <f t="shared" si="147"/>
        <v>0</v>
      </c>
      <c r="AD152" s="104">
        <f t="shared" si="148"/>
        <v>0</v>
      </c>
      <c r="AE152" s="103" t="str">
        <f t="shared" si="169"/>
        <v>-</v>
      </c>
      <c r="AF152" s="101">
        <v>10</v>
      </c>
      <c r="AG152" s="106"/>
      <c r="AH152" s="107" t="e">
        <f t="shared" si="170"/>
        <v>#DIV/0!</v>
      </c>
      <c r="AI152" s="78"/>
      <c r="AJ152" s="78"/>
      <c r="AK152" s="78"/>
    </row>
    <row r="153" spans="1:37" x14ac:dyDescent="0.25">
      <c r="A153" s="78"/>
      <c r="B153" s="78"/>
      <c r="C153" s="150"/>
      <c r="D153" s="150"/>
      <c r="E153" s="145" t="s">
        <v>178</v>
      </c>
      <c r="F153" s="119" t="s">
        <v>179</v>
      </c>
      <c r="G153" s="67" t="s">
        <v>22</v>
      </c>
      <c r="H153" s="77" t="s">
        <v>22</v>
      </c>
      <c r="I153" s="67"/>
      <c r="J153" s="83"/>
      <c r="K153" s="62">
        <f>SUM(K154:K155)</f>
        <v>0.105</v>
      </c>
      <c r="L153" s="62">
        <v>1</v>
      </c>
      <c r="M153" s="62">
        <f t="shared" ref="M153:M155" si="179">K153*L153</f>
        <v>0.105</v>
      </c>
      <c r="N153" s="63" t="s">
        <v>76</v>
      </c>
      <c r="O153" s="62">
        <f>Q153/K153</f>
        <v>0.65</v>
      </c>
      <c r="P153" s="62">
        <f t="shared" ref="P153:P155" si="180">IF(N153="1 фаза",M153/(0.22*O153),M153/(SQRT(3)*0.38*O153))</f>
        <v>0.73426573426573416</v>
      </c>
      <c r="Q153" s="65">
        <f>SUM(Q154:Q155)</f>
        <v>6.8250000000000005E-2</v>
      </c>
      <c r="R153" s="66" t="s">
        <v>29</v>
      </c>
      <c r="S153" s="63" t="s">
        <v>0</v>
      </c>
      <c r="T153" s="63">
        <v>1</v>
      </c>
      <c r="U153" s="63">
        <v>3</v>
      </c>
      <c r="V153" s="63" t="s">
        <v>23</v>
      </c>
      <c r="W153" s="63">
        <v>2.5</v>
      </c>
      <c r="X153" s="66">
        <f ca="1">INDEX(INDIRECT("'"&amp;$S153&amp;"'!$D$3:$G$1000"),MATCH($U153,INDIRECT("'"&amp;$S153&amp;"'!$B$3:$B$1000"),0)+MATCH($W153,INDIRECT("'"&amp;$S153&amp;"'!$C$3:$C$1000"),0)-1,COLUMN(A148))</f>
        <v>9.4</v>
      </c>
      <c r="Y153" s="66">
        <f ca="1">INDEX(INDIRECT("'"&amp;$S153&amp;"'!$D$3:$G$1000"),MATCH($U153,INDIRECT("'"&amp;$S153&amp;"'!$B$3:$B$1000"),0)+MATCH($W153,INDIRECT("'"&amp;$S153&amp;"'!$C$3:$C$1000"),0)-1,COLUMN(C148))</f>
        <v>167</v>
      </c>
      <c r="Z153" s="66">
        <f ca="1">INDEX(INDIRECT("'"&amp;$S153&amp;"'!$D$3:$G$1000"),MATCH($U153,INDIRECT("'"&amp;$S153&amp;"'!$B$3:$B$1000"),0)+MATCH($W153,INDIRECT("'"&amp;$S153&amp;"'!$C$3:$C$1000"),0)-1,COLUMN(D148))</f>
        <v>188</v>
      </c>
      <c r="AA153" s="66" t="e">
        <f ca="1">INDEX(INDIRECT("'"&amp;$S153&amp;"'!$D$3:$G$1000"),MATCH($U153,INDIRECT("'"&amp;$S153&amp;"'!$B$3:$B$1000"),0)+MATCH($W153,INDIRECT("'"&amp;$S153&amp;"'!$C$3:$C$1000"),0)-1,COLUMN(#REF!))</f>
        <v>#REF!</v>
      </c>
      <c r="AB153" s="66">
        <v>160</v>
      </c>
      <c r="AC153" s="63">
        <f t="shared" si="147"/>
        <v>184</v>
      </c>
      <c r="AD153" s="63">
        <f t="shared" si="148"/>
        <v>199</v>
      </c>
      <c r="AE153" s="62">
        <f t="shared" ref="AE153:AE155" si="181">IF(N153="3 фазы",(IF(R153="Медь",(M153*AC153)/(T153*72*W153),(M153*AC153)/(T153*46*W153))),(IF(R153="Медь",(M153*AC153)/(T153*16*W153),("-"))))</f>
        <v>0.48299999999999998</v>
      </c>
      <c r="AF153" s="67">
        <v>20</v>
      </c>
      <c r="AG153" s="66" t="s">
        <v>46</v>
      </c>
      <c r="AH153" s="68" t="str">
        <f t="shared" ref="AH153:AH155" si="182">IF(AF153&gt;(P153*1.25),"ДА","НЕТ")</f>
        <v>ДА</v>
      </c>
      <c r="AI153" s="78"/>
      <c r="AJ153" s="78"/>
      <c r="AK153" s="78"/>
    </row>
    <row r="154" spans="1:37" ht="11.25" customHeight="1" outlineLevel="1" x14ac:dyDescent="0.25">
      <c r="A154" s="78"/>
      <c r="B154" s="78"/>
      <c r="C154" s="150"/>
      <c r="D154" s="150"/>
      <c r="E154" s="145"/>
      <c r="F154" s="119"/>
      <c r="G154" s="101" t="s">
        <v>180</v>
      </c>
      <c r="H154" s="102" t="s">
        <v>181</v>
      </c>
      <c r="I154" s="101"/>
      <c r="J154" s="102"/>
      <c r="K154" s="103">
        <v>0.105</v>
      </c>
      <c r="L154" s="103">
        <v>1</v>
      </c>
      <c r="M154" s="103">
        <f t="shared" si="179"/>
        <v>0.105</v>
      </c>
      <c r="N154" s="104" t="s">
        <v>76</v>
      </c>
      <c r="O154" s="103">
        <v>0.65</v>
      </c>
      <c r="P154" s="103">
        <f t="shared" si="180"/>
        <v>0.73426573426573416</v>
      </c>
      <c r="Q154" s="105">
        <f>K154*O154</f>
        <v>6.8250000000000005E-2</v>
      </c>
      <c r="R154" s="106" t="s">
        <v>29</v>
      </c>
      <c r="S154" s="104" t="s">
        <v>0</v>
      </c>
      <c r="T154" s="104">
        <v>1</v>
      </c>
      <c r="U154" s="104">
        <v>3</v>
      </c>
      <c r="V154" s="104" t="s">
        <v>23</v>
      </c>
      <c r="W154" s="104">
        <v>1.5</v>
      </c>
      <c r="X154" s="106">
        <f ca="1">INDEX(INDIRECT("'"&amp;$S154&amp;"'!$D$3:$G$1000"),MATCH($U154,INDIRECT("'"&amp;$S154&amp;"'!$B$3:$B$1000"),0)+MATCH($W154,INDIRECT("'"&amp;$S154&amp;"'!$C$3:$C$1000"),0)-1,COLUMN(A150))</f>
        <v>8</v>
      </c>
      <c r="Y154" s="106">
        <f t="shared" ref="Y154" ca="1" si="183">INDEX(INDIRECT("'"&amp;$S154&amp;"'!$D$3:$G$1000"),MATCH($U154,INDIRECT("'"&amp;$S154&amp;"'!$B$3:$B$1000"),0)+MATCH($W154,INDIRECT("'"&amp;$S154&amp;"'!$C$3:$C$1000"),0)-1,COLUMN(C150))</f>
        <v>115</v>
      </c>
      <c r="Z154" s="106">
        <f t="shared" ref="Z154" ca="1" si="184">INDEX(INDIRECT("'"&amp;$S154&amp;"'!$D$3:$G$1000"),MATCH($U154,INDIRECT("'"&amp;$S154&amp;"'!$B$3:$B$1000"),0)+MATCH($W154,INDIRECT("'"&amp;$S154&amp;"'!$C$3:$C$1000"),0)-1,COLUMN(D150))</f>
        <v>148</v>
      </c>
      <c r="AA154" s="106" t="e">
        <f ca="1">INDEX(INDIRECT("'"&amp;$S154&amp;"'!$D$3:$G$1000"),MATCH($U154,INDIRECT("'"&amp;$S154&amp;"'!$B$3:$B$1000"),0)+MATCH($W154,INDIRECT("'"&amp;$S154&amp;"'!$C$3:$C$1000"),0)-1,COLUMN(#REF!))</f>
        <v>#REF!</v>
      </c>
      <c r="AB154" s="106">
        <v>10</v>
      </c>
      <c r="AC154" s="104">
        <f t="shared" si="147"/>
        <v>12</v>
      </c>
      <c r="AD154" s="104">
        <f t="shared" si="148"/>
        <v>13</v>
      </c>
      <c r="AE154" s="103">
        <f t="shared" si="181"/>
        <v>5.2499999999999998E-2</v>
      </c>
      <c r="AF154" s="101">
        <v>6</v>
      </c>
      <c r="AG154" s="106"/>
      <c r="AH154" s="107" t="str">
        <f t="shared" si="182"/>
        <v>ДА</v>
      </c>
      <c r="AI154" s="78"/>
      <c r="AJ154" s="78"/>
      <c r="AK154" s="78"/>
    </row>
    <row r="155" spans="1:37" ht="11.25" customHeight="1" outlineLevel="1" x14ac:dyDescent="0.25">
      <c r="A155" s="78"/>
      <c r="B155" s="78"/>
      <c r="C155" s="150"/>
      <c r="D155" s="150"/>
      <c r="E155" s="145"/>
      <c r="F155" s="119"/>
      <c r="G155" s="101" t="s">
        <v>22</v>
      </c>
      <c r="H155" s="102" t="s">
        <v>87</v>
      </c>
      <c r="I155" s="101"/>
      <c r="J155" s="102"/>
      <c r="K155" s="103"/>
      <c r="L155" s="103"/>
      <c r="M155" s="103">
        <f t="shared" si="179"/>
        <v>0</v>
      </c>
      <c r="N155" s="104"/>
      <c r="O155" s="103"/>
      <c r="P155" s="103" t="e">
        <f t="shared" si="180"/>
        <v>#DIV/0!</v>
      </c>
      <c r="Q155" s="105">
        <f>K155*O155</f>
        <v>0</v>
      </c>
      <c r="R155" s="106"/>
      <c r="S155" s="104"/>
      <c r="T155" s="104"/>
      <c r="U155" s="104"/>
      <c r="V155" s="104" t="s">
        <v>23</v>
      </c>
      <c r="W155" s="104"/>
      <c r="X155" s="106" t="e">
        <f ca="1">INDEX(INDIRECT("'"&amp;$S155&amp;"'!$D$3:$G$1000"),MATCH($U155,INDIRECT("'"&amp;$S155&amp;"'!$B$3:$B$1000"),0)+MATCH($W155,INDIRECT("'"&amp;$S155&amp;"'!$C$3:$C$1000"),0)-1,COLUMN(A150))</f>
        <v>#REF!</v>
      </c>
      <c r="Y155" s="106" t="e">
        <f ca="1">INDEX(INDIRECT("'"&amp;$S155&amp;"'!$D$3:$G$1000"),MATCH($U155,INDIRECT("'"&amp;$S155&amp;"'!$B$3:$B$1000"),0)+MATCH($W155,INDIRECT("'"&amp;$S155&amp;"'!$C$3:$C$1000"),0)-1,COLUMN(C150))</f>
        <v>#REF!</v>
      </c>
      <c r="Z155" s="106" t="e">
        <f ca="1">INDEX(INDIRECT("'"&amp;$S155&amp;"'!$D$3:$G$1000"),MATCH($U155,INDIRECT("'"&amp;$S155&amp;"'!$B$3:$B$1000"),0)+MATCH($W155,INDIRECT("'"&amp;$S155&amp;"'!$C$3:$C$1000"),0)-1,COLUMN(D150))</f>
        <v>#REF!</v>
      </c>
      <c r="AA155" s="106" t="e">
        <f ca="1">INDEX(INDIRECT("'"&amp;$S155&amp;"'!$D$3:$G$1000"),MATCH($U155,INDIRECT("'"&amp;$S155&amp;"'!$B$3:$B$1000"),0)+MATCH($W155,INDIRECT("'"&amp;$S155&amp;"'!$C$3:$C$1000"),0)-1,COLUMN(#REF!))</f>
        <v>#REF!</v>
      </c>
      <c r="AB155" s="106"/>
      <c r="AC155" s="104">
        <f t="shared" si="147"/>
        <v>0</v>
      </c>
      <c r="AD155" s="104">
        <f t="shared" si="148"/>
        <v>0</v>
      </c>
      <c r="AE155" s="103" t="str">
        <f t="shared" si="181"/>
        <v>-</v>
      </c>
      <c r="AF155" s="101">
        <v>6</v>
      </c>
      <c r="AG155" s="106"/>
      <c r="AH155" s="107" t="e">
        <f t="shared" si="182"/>
        <v>#DIV/0!</v>
      </c>
      <c r="AI155" s="78"/>
      <c r="AJ155" s="78"/>
      <c r="AK155" s="78"/>
    </row>
    <row r="156" spans="1:37" x14ac:dyDescent="0.25">
      <c r="A156" s="78"/>
      <c r="B156" s="78"/>
      <c r="C156" s="150"/>
      <c r="D156" s="150"/>
      <c r="E156" s="145" t="s">
        <v>182</v>
      </c>
      <c r="F156" s="119" t="s">
        <v>183</v>
      </c>
      <c r="G156" s="67" t="s">
        <v>22</v>
      </c>
      <c r="H156" s="77" t="s">
        <v>22</v>
      </c>
      <c r="I156" s="67"/>
      <c r="J156" s="83"/>
      <c r="K156" s="62">
        <f>SUM(K157:K159)</f>
        <v>0.11</v>
      </c>
      <c r="L156" s="62">
        <v>1</v>
      </c>
      <c r="M156" s="62">
        <f t="shared" ref="M156:M159" si="185">K156*L156</f>
        <v>0.11</v>
      </c>
      <c r="N156" s="63" t="s">
        <v>76</v>
      </c>
      <c r="O156" s="62">
        <f>Q156/K156</f>
        <v>0.65</v>
      </c>
      <c r="P156" s="62">
        <f t="shared" ref="P156:P159" si="186">IF(N156="1 фаза",M156/(0.22*O156),M156/(SQRT(3)*0.38*O156))</f>
        <v>0.76923076923076916</v>
      </c>
      <c r="Q156" s="65">
        <f>SUM(Q157:Q159)</f>
        <v>7.1500000000000008E-2</v>
      </c>
      <c r="R156" s="66" t="s">
        <v>29</v>
      </c>
      <c r="S156" s="63" t="s">
        <v>0</v>
      </c>
      <c r="T156" s="63">
        <v>1</v>
      </c>
      <c r="U156" s="63">
        <v>3</v>
      </c>
      <c r="V156" s="63" t="s">
        <v>23</v>
      </c>
      <c r="W156" s="63">
        <v>2.5</v>
      </c>
      <c r="X156" s="66">
        <f ca="1">INDEX(INDIRECT("'"&amp;$S156&amp;"'!$D$3:$G$1000"),MATCH($U156,INDIRECT("'"&amp;$S156&amp;"'!$B$3:$B$1000"),0)+MATCH($W156,INDIRECT("'"&amp;$S156&amp;"'!$C$3:$C$1000"),0)-1,COLUMN(A151))</f>
        <v>9.4</v>
      </c>
      <c r="Y156" s="66">
        <f ca="1">INDEX(INDIRECT("'"&amp;$S156&amp;"'!$D$3:$G$1000"),MATCH($U156,INDIRECT("'"&amp;$S156&amp;"'!$B$3:$B$1000"),0)+MATCH($W156,INDIRECT("'"&amp;$S156&amp;"'!$C$3:$C$1000"),0)-1,COLUMN(C151))</f>
        <v>167</v>
      </c>
      <c r="Z156" s="66">
        <f ca="1">INDEX(INDIRECT("'"&amp;$S156&amp;"'!$D$3:$G$1000"),MATCH($U156,INDIRECT("'"&amp;$S156&amp;"'!$B$3:$B$1000"),0)+MATCH($W156,INDIRECT("'"&amp;$S156&amp;"'!$C$3:$C$1000"),0)-1,COLUMN(D151))</f>
        <v>188</v>
      </c>
      <c r="AA156" s="66" t="e">
        <f ca="1">INDEX(INDIRECT("'"&amp;$S156&amp;"'!$D$3:$G$1000"),MATCH($U156,INDIRECT("'"&amp;$S156&amp;"'!$B$3:$B$1000"),0)+MATCH($W156,INDIRECT("'"&amp;$S156&amp;"'!$C$3:$C$1000"),0)-1,COLUMN(#REF!))</f>
        <v>#REF!</v>
      </c>
      <c r="AB156" s="66">
        <v>55</v>
      </c>
      <c r="AC156" s="63">
        <f t="shared" si="147"/>
        <v>64</v>
      </c>
      <c r="AD156" s="63">
        <f t="shared" si="148"/>
        <v>70</v>
      </c>
      <c r="AE156" s="62">
        <f t="shared" ref="AE156:AE159" si="187">IF(N156="3 фазы",(IF(R156="Медь",(M156*AC156)/(T156*72*W156),(M156*AC156)/(T156*46*W156))),(IF(R156="Медь",(M156*AC156)/(T156*16*W156),("-"))))</f>
        <v>0.17599999999999999</v>
      </c>
      <c r="AF156" s="67">
        <v>20</v>
      </c>
      <c r="AG156" s="66" t="s">
        <v>46</v>
      </c>
      <c r="AH156" s="68" t="str">
        <f t="shared" ref="AH156:AH159" si="188">IF(AF156&gt;(P156*1.25),"ДА","НЕТ")</f>
        <v>ДА</v>
      </c>
      <c r="AI156" s="78"/>
      <c r="AJ156" s="78"/>
      <c r="AK156" s="78"/>
    </row>
    <row r="157" spans="1:37" outlineLevel="1" x14ac:dyDescent="0.25">
      <c r="A157" s="78"/>
      <c r="B157" s="78"/>
      <c r="C157" s="150"/>
      <c r="D157" s="150"/>
      <c r="E157" s="145"/>
      <c r="F157" s="119"/>
      <c r="G157" s="101" t="s">
        <v>184</v>
      </c>
      <c r="H157" s="102" t="s">
        <v>186</v>
      </c>
      <c r="I157" s="101"/>
      <c r="J157" s="102"/>
      <c r="K157" s="103">
        <v>0.105</v>
      </c>
      <c r="L157" s="103">
        <v>1</v>
      </c>
      <c r="M157" s="103">
        <f t="shared" si="185"/>
        <v>0.105</v>
      </c>
      <c r="N157" s="104" t="s">
        <v>76</v>
      </c>
      <c r="O157" s="103">
        <v>0.65</v>
      </c>
      <c r="P157" s="103">
        <f t="shared" si="186"/>
        <v>0.73426573426573416</v>
      </c>
      <c r="Q157" s="105">
        <f>K157*O157</f>
        <v>6.8250000000000005E-2</v>
      </c>
      <c r="R157" s="106" t="s">
        <v>29</v>
      </c>
      <c r="S157" s="104" t="s">
        <v>0</v>
      </c>
      <c r="T157" s="104">
        <v>1</v>
      </c>
      <c r="U157" s="104">
        <v>3</v>
      </c>
      <c r="V157" s="104" t="s">
        <v>23</v>
      </c>
      <c r="W157" s="104">
        <v>1.5</v>
      </c>
      <c r="X157" s="106">
        <f ca="1">INDEX(INDIRECT("'"&amp;$S157&amp;"'!$D$3:$G$1000"),MATCH($U157,INDIRECT("'"&amp;$S157&amp;"'!$B$3:$B$1000"),0)+MATCH($W157,INDIRECT("'"&amp;$S157&amp;"'!$C$3:$C$1000"),0)-1,COLUMN(A153))</f>
        <v>8</v>
      </c>
      <c r="Y157" s="106">
        <f t="shared" ref="Y157" ca="1" si="189">INDEX(INDIRECT("'"&amp;$S157&amp;"'!$D$3:$G$1000"),MATCH($U157,INDIRECT("'"&amp;$S157&amp;"'!$B$3:$B$1000"),0)+MATCH($W157,INDIRECT("'"&amp;$S157&amp;"'!$C$3:$C$1000"),0)-1,COLUMN(C153))</f>
        <v>115</v>
      </c>
      <c r="Z157" s="106">
        <f t="shared" ref="Z157" ca="1" si="190">INDEX(INDIRECT("'"&amp;$S157&amp;"'!$D$3:$G$1000"),MATCH($U157,INDIRECT("'"&amp;$S157&amp;"'!$B$3:$B$1000"),0)+MATCH($W157,INDIRECT("'"&amp;$S157&amp;"'!$C$3:$C$1000"),0)-1,COLUMN(D153))</f>
        <v>148</v>
      </c>
      <c r="AA157" s="106" t="e">
        <f ca="1">INDEX(INDIRECT("'"&amp;$S157&amp;"'!$D$3:$G$1000"),MATCH($U157,INDIRECT("'"&amp;$S157&amp;"'!$B$3:$B$1000"),0)+MATCH($W157,INDIRECT("'"&amp;$S157&amp;"'!$C$3:$C$1000"),0)-1,COLUMN(#REF!))</f>
        <v>#REF!</v>
      </c>
      <c r="AB157" s="106">
        <v>10</v>
      </c>
      <c r="AC157" s="104">
        <f t="shared" si="147"/>
        <v>12</v>
      </c>
      <c r="AD157" s="104">
        <f t="shared" si="148"/>
        <v>13</v>
      </c>
      <c r="AE157" s="103">
        <f t="shared" si="187"/>
        <v>5.2499999999999998E-2</v>
      </c>
      <c r="AF157" s="101">
        <v>6</v>
      </c>
      <c r="AG157" s="106"/>
      <c r="AH157" s="107" t="str">
        <f t="shared" si="188"/>
        <v>ДА</v>
      </c>
      <c r="AI157" s="78"/>
      <c r="AJ157" s="78"/>
      <c r="AK157" s="78"/>
    </row>
    <row r="158" spans="1:37" outlineLevel="1" x14ac:dyDescent="0.25">
      <c r="A158" s="78"/>
      <c r="B158" s="78"/>
      <c r="C158" s="150"/>
      <c r="D158" s="150"/>
      <c r="E158" s="145"/>
      <c r="F158" s="119"/>
      <c r="G158" s="101" t="s">
        <v>185</v>
      </c>
      <c r="H158" s="102" t="s">
        <v>187</v>
      </c>
      <c r="I158" s="101"/>
      <c r="J158" s="102"/>
      <c r="K158" s="103">
        <v>5.0000000000000001E-3</v>
      </c>
      <c r="L158" s="103">
        <v>1</v>
      </c>
      <c r="M158" s="103">
        <f t="shared" ref="M158" si="191">K158*L158</f>
        <v>5.0000000000000001E-3</v>
      </c>
      <c r="N158" s="104" t="s">
        <v>76</v>
      </c>
      <c r="O158" s="103">
        <v>0.65</v>
      </c>
      <c r="P158" s="103">
        <f t="shared" ref="P158" si="192">IF(N158="1 фаза",M158/(0.22*O158),M158/(SQRT(3)*0.38*O158))</f>
        <v>3.4965034965034961E-2</v>
      </c>
      <c r="Q158" s="105">
        <f>K158*O158</f>
        <v>3.2500000000000003E-3</v>
      </c>
      <c r="R158" s="106" t="s">
        <v>29</v>
      </c>
      <c r="S158" s="104" t="s">
        <v>0</v>
      </c>
      <c r="T158" s="104">
        <v>1</v>
      </c>
      <c r="U158" s="104">
        <v>3</v>
      </c>
      <c r="V158" s="104" t="s">
        <v>23</v>
      </c>
      <c r="W158" s="104">
        <v>1.5</v>
      </c>
      <c r="X158" s="106">
        <f ca="1">INDEX(INDIRECT("'"&amp;$S158&amp;"'!$D$3:$G$1000"),MATCH($U158,INDIRECT("'"&amp;$S158&amp;"'!$B$3:$B$1000"),0)+MATCH($W158,INDIRECT("'"&amp;$S158&amp;"'!$C$3:$C$1000"),0)-1,COLUMN(A154))</f>
        <v>8</v>
      </c>
      <c r="Y158" s="106">
        <f t="shared" ref="Y158" ca="1" si="193">INDEX(INDIRECT("'"&amp;$S158&amp;"'!$D$3:$G$1000"),MATCH($U158,INDIRECT("'"&amp;$S158&amp;"'!$B$3:$B$1000"),0)+MATCH($W158,INDIRECT("'"&amp;$S158&amp;"'!$C$3:$C$1000"),0)-1,COLUMN(C154))</f>
        <v>115</v>
      </c>
      <c r="Z158" s="106">
        <f t="shared" ref="Z158" ca="1" si="194">INDEX(INDIRECT("'"&amp;$S158&amp;"'!$D$3:$G$1000"),MATCH($U158,INDIRECT("'"&amp;$S158&amp;"'!$B$3:$B$1000"),0)+MATCH($W158,INDIRECT("'"&amp;$S158&amp;"'!$C$3:$C$1000"),0)-1,COLUMN(D154))</f>
        <v>148</v>
      </c>
      <c r="AA158" s="106" t="e">
        <f ca="1">INDEX(INDIRECT("'"&amp;$S158&amp;"'!$D$3:$G$1000"),MATCH($U158,INDIRECT("'"&amp;$S158&amp;"'!$B$3:$B$1000"),0)+MATCH($W158,INDIRECT("'"&amp;$S158&amp;"'!$C$3:$C$1000"),0)-1,COLUMN(#REF!))</f>
        <v>#REF!</v>
      </c>
      <c r="AB158" s="106">
        <v>10</v>
      </c>
      <c r="AC158" s="104">
        <f t="shared" si="147"/>
        <v>12</v>
      </c>
      <c r="AD158" s="104">
        <f t="shared" si="148"/>
        <v>13</v>
      </c>
      <c r="AE158" s="103">
        <f t="shared" ref="AE158" si="195">IF(N158="3 фазы",(IF(R158="Медь",(M158*AC158)/(T158*72*W158),(M158*AC158)/(T158*46*W158))),(IF(R158="Медь",(M158*AC158)/(T158*16*W158),("-"))))</f>
        <v>2.5000000000000001E-3</v>
      </c>
      <c r="AF158" s="101">
        <v>6</v>
      </c>
      <c r="AG158" s="106"/>
      <c r="AH158" s="107" t="str">
        <f t="shared" ref="AH158" si="196">IF(AF158&gt;(P158*1.25),"ДА","НЕТ")</f>
        <v>ДА</v>
      </c>
      <c r="AI158" s="78"/>
      <c r="AJ158" s="78"/>
      <c r="AK158" s="78"/>
    </row>
    <row r="159" spans="1:37" outlineLevel="1" x14ac:dyDescent="0.25">
      <c r="A159" s="78"/>
      <c r="B159" s="78"/>
      <c r="C159" s="150"/>
      <c r="D159" s="150"/>
      <c r="E159" s="145"/>
      <c r="F159" s="119"/>
      <c r="G159" s="101" t="s">
        <v>22</v>
      </c>
      <c r="H159" s="102" t="s">
        <v>87</v>
      </c>
      <c r="I159" s="101"/>
      <c r="J159" s="102"/>
      <c r="K159" s="103"/>
      <c r="L159" s="103"/>
      <c r="M159" s="103">
        <f t="shared" si="185"/>
        <v>0</v>
      </c>
      <c r="N159" s="104"/>
      <c r="O159" s="103"/>
      <c r="P159" s="103" t="e">
        <f t="shared" si="186"/>
        <v>#DIV/0!</v>
      </c>
      <c r="Q159" s="105">
        <f>K159*O159</f>
        <v>0</v>
      </c>
      <c r="R159" s="106"/>
      <c r="S159" s="104"/>
      <c r="T159" s="104"/>
      <c r="U159" s="104"/>
      <c r="V159" s="104" t="s">
        <v>23</v>
      </c>
      <c r="W159" s="104"/>
      <c r="X159" s="106" t="e">
        <f ca="1">INDEX(INDIRECT("'"&amp;$S159&amp;"'!$D$3:$G$1000"),MATCH($U159,INDIRECT("'"&amp;$S159&amp;"'!$B$3:$B$1000"),0)+MATCH($W159,INDIRECT("'"&amp;$S159&amp;"'!$C$3:$C$1000"),0)-1,COLUMN(A153))</f>
        <v>#REF!</v>
      </c>
      <c r="Y159" s="106" t="e">
        <f ca="1">INDEX(INDIRECT("'"&amp;$S159&amp;"'!$D$3:$G$1000"),MATCH($U159,INDIRECT("'"&amp;$S159&amp;"'!$B$3:$B$1000"),0)+MATCH($W159,INDIRECT("'"&amp;$S159&amp;"'!$C$3:$C$1000"),0)-1,COLUMN(C153))</f>
        <v>#REF!</v>
      </c>
      <c r="Z159" s="106" t="e">
        <f ca="1">INDEX(INDIRECT("'"&amp;$S159&amp;"'!$D$3:$G$1000"),MATCH($U159,INDIRECT("'"&amp;$S159&amp;"'!$B$3:$B$1000"),0)+MATCH($W159,INDIRECT("'"&amp;$S159&amp;"'!$C$3:$C$1000"),0)-1,COLUMN(D153))</f>
        <v>#REF!</v>
      </c>
      <c r="AA159" s="106" t="e">
        <f ca="1">INDEX(INDIRECT("'"&amp;$S159&amp;"'!$D$3:$G$1000"),MATCH($U159,INDIRECT("'"&amp;$S159&amp;"'!$B$3:$B$1000"),0)+MATCH($W159,INDIRECT("'"&amp;$S159&amp;"'!$C$3:$C$1000"),0)-1,COLUMN(#REF!))</f>
        <v>#REF!</v>
      </c>
      <c r="AB159" s="106"/>
      <c r="AC159" s="104">
        <f t="shared" si="147"/>
        <v>0</v>
      </c>
      <c r="AD159" s="104">
        <f t="shared" si="148"/>
        <v>0</v>
      </c>
      <c r="AE159" s="103" t="str">
        <f t="shared" si="187"/>
        <v>-</v>
      </c>
      <c r="AF159" s="101"/>
      <c r="AG159" s="106"/>
      <c r="AH159" s="107" t="e">
        <f t="shared" si="188"/>
        <v>#DIV/0!</v>
      </c>
      <c r="AI159" s="78"/>
      <c r="AJ159" s="78"/>
      <c r="AK159" s="78"/>
    </row>
    <row r="160" spans="1:37" x14ac:dyDescent="0.25">
      <c r="A160" s="78"/>
      <c r="B160" s="78"/>
      <c r="C160" s="78"/>
      <c r="D160" s="78"/>
      <c r="E160" s="78"/>
      <c r="F160" s="78"/>
      <c r="G160" s="78"/>
      <c r="H160" s="78"/>
      <c r="I160" s="60"/>
      <c r="J160" s="81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  <c r="AA160" s="78"/>
      <c r="AB160" s="78"/>
      <c r="AC160" s="78"/>
      <c r="AD160" s="78"/>
      <c r="AE160" s="78"/>
      <c r="AF160" s="78"/>
      <c r="AG160" s="78"/>
      <c r="AH160" s="61"/>
      <c r="AI160" s="78"/>
      <c r="AJ160" s="78"/>
      <c r="AK160" s="78"/>
    </row>
  </sheetData>
  <mergeCells count="95">
    <mergeCell ref="C101:C159"/>
    <mergeCell ref="E150:E152"/>
    <mergeCell ref="F150:F152"/>
    <mergeCell ref="E153:E155"/>
    <mergeCell ref="F153:F155"/>
    <mergeCell ref="E156:E159"/>
    <mergeCell ref="F156:F159"/>
    <mergeCell ref="F117:F120"/>
    <mergeCell ref="E117:E120"/>
    <mergeCell ref="F111:F116"/>
    <mergeCell ref="E111:E116"/>
    <mergeCell ref="E142:E149"/>
    <mergeCell ref="F142:F149"/>
    <mergeCell ref="F132:F134"/>
    <mergeCell ref="E132:E134"/>
    <mergeCell ref="F127:F131"/>
    <mergeCell ref="E127:E131"/>
    <mergeCell ref="F121:F126"/>
    <mergeCell ref="E121:E126"/>
    <mergeCell ref="F135:F141"/>
    <mergeCell ref="E135:E141"/>
    <mergeCell ref="F107:F110"/>
    <mergeCell ref="E107:E110"/>
    <mergeCell ref="F102:F106"/>
    <mergeCell ref="E102:E106"/>
    <mergeCell ref="D9:D25"/>
    <mergeCell ref="E35:E42"/>
    <mergeCell ref="E43:E50"/>
    <mergeCell ref="D34:D100"/>
    <mergeCell ref="F59:F62"/>
    <mergeCell ref="D101:D159"/>
    <mergeCell ref="A9:A25"/>
    <mergeCell ref="B5:B29"/>
    <mergeCell ref="C5:C29"/>
    <mergeCell ref="A1:A3"/>
    <mergeCell ref="D1:D3"/>
    <mergeCell ref="C1:C3"/>
    <mergeCell ref="B1:B3"/>
    <mergeCell ref="Z2:AA2"/>
    <mergeCell ref="Q1:Q3"/>
    <mergeCell ref="S2:S3"/>
    <mergeCell ref="U2:U3"/>
    <mergeCell ref="W2:W3"/>
    <mergeCell ref="R2:R3"/>
    <mergeCell ref="T2:T3"/>
    <mergeCell ref="R1:AA1"/>
    <mergeCell ref="N1:N3"/>
    <mergeCell ref="O1:O3"/>
    <mergeCell ref="L1:L3"/>
    <mergeCell ref="V2:V3"/>
    <mergeCell ref="X2:Y2"/>
    <mergeCell ref="E1:E3"/>
    <mergeCell ref="F1:F3"/>
    <mergeCell ref="AF1:AK1"/>
    <mergeCell ref="AI2:AJ2"/>
    <mergeCell ref="AK2:AK3"/>
    <mergeCell ref="AF2:AH2"/>
    <mergeCell ref="AD2:AD3"/>
    <mergeCell ref="AB1:AE1"/>
    <mergeCell ref="AE2:AE3"/>
    <mergeCell ref="AB2:AB3"/>
    <mergeCell ref="AC2:AC3"/>
    <mergeCell ref="G1:G3"/>
    <mergeCell ref="P1:P3"/>
    <mergeCell ref="H1:H3"/>
    <mergeCell ref="K1:K3"/>
    <mergeCell ref="M1:M3"/>
    <mergeCell ref="G36:G37"/>
    <mergeCell ref="H36:H37"/>
    <mergeCell ref="I1:I3"/>
    <mergeCell ref="J1:J3"/>
    <mergeCell ref="G38:G39"/>
    <mergeCell ref="H38:H39"/>
    <mergeCell ref="G44:G45"/>
    <mergeCell ref="H44:H45"/>
    <mergeCell ref="G46:G47"/>
    <mergeCell ref="H46:H47"/>
    <mergeCell ref="G48:G49"/>
    <mergeCell ref="H48:H49"/>
    <mergeCell ref="C34:C100"/>
    <mergeCell ref="E51:E58"/>
    <mergeCell ref="F51:F58"/>
    <mergeCell ref="G52:G53"/>
    <mergeCell ref="H52:H53"/>
    <mergeCell ref="G54:G55"/>
    <mergeCell ref="H54:H55"/>
    <mergeCell ref="G56:G57"/>
    <mergeCell ref="H56:H57"/>
    <mergeCell ref="G60:G61"/>
    <mergeCell ref="H60:H61"/>
    <mergeCell ref="E59:E62"/>
    <mergeCell ref="G40:G41"/>
    <mergeCell ref="H40:H41"/>
    <mergeCell ref="F35:F42"/>
    <mergeCell ref="F43:F50"/>
  </mergeCells>
  <conditionalFormatting sqref="AH5:AH33 AH92:AH141">
    <cfRule type="cellIs" dxfId="71" priority="72" operator="equal">
      <formula>"НЕТ"</formula>
    </cfRule>
  </conditionalFormatting>
  <conditionalFormatting sqref="AH4:AH33 AH92:AH141">
    <cfRule type="cellIs" dxfId="70" priority="71" operator="equal">
      <formula>"НЕТ"</formula>
    </cfRule>
  </conditionalFormatting>
  <conditionalFormatting sqref="AH142:AH144 AH146:AH149">
    <cfRule type="cellIs" dxfId="69" priority="70" operator="equal">
      <formula>"НЕТ"</formula>
    </cfRule>
  </conditionalFormatting>
  <conditionalFormatting sqref="AH142:AH144 AH146:AH149">
    <cfRule type="cellIs" dxfId="68" priority="69" operator="equal">
      <formula>"НЕТ"</formula>
    </cfRule>
  </conditionalFormatting>
  <conditionalFormatting sqref="AH145">
    <cfRule type="cellIs" dxfId="67" priority="68" operator="equal">
      <formula>"НЕТ"</formula>
    </cfRule>
  </conditionalFormatting>
  <conditionalFormatting sqref="AH145">
    <cfRule type="cellIs" dxfId="66" priority="67" operator="equal">
      <formula>"НЕТ"</formula>
    </cfRule>
  </conditionalFormatting>
  <conditionalFormatting sqref="AH150:AH152">
    <cfRule type="cellIs" dxfId="65" priority="66" operator="equal">
      <formula>"НЕТ"</formula>
    </cfRule>
  </conditionalFormatting>
  <conditionalFormatting sqref="AH150:AH152">
    <cfRule type="cellIs" dxfId="64" priority="65" operator="equal">
      <formula>"НЕТ"</formula>
    </cfRule>
  </conditionalFormatting>
  <conditionalFormatting sqref="AH153:AH155">
    <cfRule type="cellIs" dxfId="63" priority="64" operator="equal">
      <formula>"НЕТ"</formula>
    </cfRule>
  </conditionalFormatting>
  <conditionalFormatting sqref="AH153:AH155">
    <cfRule type="cellIs" dxfId="62" priority="63" operator="equal">
      <formula>"НЕТ"</formula>
    </cfRule>
  </conditionalFormatting>
  <conditionalFormatting sqref="AH156:AH157 AH159">
    <cfRule type="cellIs" dxfId="61" priority="62" operator="equal">
      <formula>"НЕТ"</formula>
    </cfRule>
  </conditionalFormatting>
  <conditionalFormatting sqref="AH156:AH157 AH159">
    <cfRule type="cellIs" dxfId="60" priority="61" operator="equal">
      <formula>"НЕТ"</formula>
    </cfRule>
  </conditionalFormatting>
  <conditionalFormatting sqref="AH158">
    <cfRule type="cellIs" dxfId="59" priority="60" operator="equal">
      <formula>"НЕТ"</formula>
    </cfRule>
  </conditionalFormatting>
  <conditionalFormatting sqref="AH158">
    <cfRule type="cellIs" dxfId="58" priority="59" operator="equal">
      <formula>"НЕТ"</formula>
    </cfRule>
  </conditionalFormatting>
  <conditionalFormatting sqref="AH34">
    <cfRule type="cellIs" dxfId="57" priority="58" operator="equal">
      <formula>"НЕТ"</formula>
    </cfRule>
  </conditionalFormatting>
  <conditionalFormatting sqref="AH34">
    <cfRule type="cellIs" dxfId="56" priority="57" operator="equal">
      <formula>"НЕТ"</formula>
    </cfRule>
  </conditionalFormatting>
  <conditionalFormatting sqref="AH35">
    <cfRule type="cellIs" dxfId="55" priority="56" operator="equal">
      <formula>"НЕТ"</formula>
    </cfRule>
  </conditionalFormatting>
  <conditionalFormatting sqref="AH35">
    <cfRule type="cellIs" dxfId="54" priority="55" operator="equal">
      <formula>"НЕТ"</formula>
    </cfRule>
  </conditionalFormatting>
  <conditionalFormatting sqref="AH36">
    <cfRule type="cellIs" dxfId="53" priority="54" operator="equal">
      <formula>"НЕТ"</formula>
    </cfRule>
  </conditionalFormatting>
  <conditionalFormatting sqref="AH36">
    <cfRule type="cellIs" dxfId="52" priority="53" operator="equal">
      <formula>"НЕТ"</formula>
    </cfRule>
  </conditionalFormatting>
  <conditionalFormatting sqref="AH37">
    <cfRule type="cellIs" dxfId="51" priority="52" operator="equal">
      <formula>"НЕТ"</formula>
    </cfRule>
  </conditionalFormatting>
  <conditionalFormatting sqref="AH37">
    <cfRule type="cellIs" dxfId="50" priority="51" operator="equal">
      <formula>"НЕТ"</formula>
    </cfRule>
  </conditionalFormatting>
  <conditionalFormatting sqref="AH38">
    <cfRule type="cellIs" dxfId="49" priority="50" operator="equal">
      <formula>"НЕТ"</formula>
    </cfRule>
  </conditionalFormatting>
  <conditionalFormatting sqref="AH38">
    <cfRule type="cellIs" dxfId="48" priority="49" operator="equal">
      <formula>"НЕТ"</formula>
    </cfRule>
  </conditionalFormatting>
  <conditionalFormatting sqref="AH39 AH85:AH91">
    <cfRule type="cellIs" dxfId="47" priority="48" operator="equal">
      <formula>"НЕТ"</formula>
    </cfRule>
  </conditionalFormatting>
  <conditionalFormatting sqref="AH39 AH85:AH91">
    <cfRule type="cellIs" dxfId="46" priority="47" operator="equal">
      <formula>"НЕТ"</formula>
    </cfRule>
  </conditionalFormatting>
  <conditionalFormatting sqref="AH40">
    <cfRule type="cellIs" dxfId="45" priority="46" operator="equal">
      <formula>"НЕТ"</formula>
    </cfRule>
  </conditionalFormatting>
  <conditionalFormatting sqref="AH40">
    <cfRule type="cellIs" dxfId="44" priority="45" operator="equal">
      <formula>"НЕТ"</formula>
    </cfRule>
  </conditionalFormatting>
  <conditionalFormatting sqref="AH41">
    <cfRule type="cellIs" dxfId="43" priority="44" operator="equal">
      <formula>"НЕТ"</formula>
    </cfRule>
  </conditionalFormatting>
  <conditionalFormatting sqref="AH41">
    <cfRule type="cellIs" dxfId="42" priority="43" operator="equal">
      <formula>"НЕТ"</formula>
    </cfRule>
  </conditionalFormatting>
  <conditionalFormatting sqref="AH42">
    <cfRule type="cellIs" dxfId="41" priority="42" operator="equal">
      <formula>"НЕТ"</formula>
    </cfRule>
  </conditionalFormatting>
  <conditionalFormatting sqref="AH42">
    <cfRule type="cellIs" dxfId="40" priority="41" operator="equal">
      <formula>"НЕТ"</formula>
    </cfRule>
  </conditionalFormatting>
  <conditionalFormatting sqref="AH43">
    <cfRule type="cellIs" dxfId="39" priority="40" operator="equal">
      <formula>"НЕТ"</formula>
    </cfRule>
  </conditionalFormatting>
  <conditionalFormatting sqref="AH43">
    <cfRule type="cellIs" dxfId="38" priority="39" operator="equal">
      <formula>"НЕТ"</formula>
    </cfRule>
  </conditionalFormatting>
  <conditionalFormatting sqref="AH44">
    <cfRule type="cellIs" dxfId="37" priority="38" operator="equal">
      <formula>"НЕТ"</formula>
    </cfRule>
  </conditionalFormatting>
  <conditionalFormatting sqref="AH44">
    <cfRule type="cellIs" dxfId="36" priority="37" operator="equal">
      <formula>"НЕТ"</formula>
    </cfRule>
  </conditionalFormatting>
  <conditionalFormatting sqref="AH45">
    <cfRule type="cellIs" dxfId="35" priority="36" operator="equal">
      <formula>"НЕТ"</formula>
    </cfRule>
  </conditionalFormatting>
  <conditionalFormatting sqref="AH45">
    <cfRule type="cellIs" dxfId="34" priority="35" operator="equal">
      <formula>"НЕТ"</formula>
    </cfRule>
  </conditionalFormatting>
  <conditionalFormatting sqref="AH46">
    <cfRule type="cellIs" dxfId="33" priority="34" operator="equal">
      <formula>"НЕТ"</formula>
    </cfRule>
  </conditionalFormatting>
  <conditionalFormatting sqref="AH46">
    <cfRule type="cellIs" dxfId="32" priority="33" operator="equal">
      <formula>"НЕТ"</formula>
    </cfRule>
  </conditionalFormatting>
  <conditionalFormatting sqref="AH47">
    <cfRule type="cellIs" dxfId="31" priority="32" operator="equal">
      <formula>"НЕТ"</formula>
    </cfRule>
  </conditionalFormatting>
  <conditionalFormatting sqref="AH47">
    <cfRule type="cellIs" dxfId="30" priority="31" operator="equal">
      <formula>"НЕТ"</formula>
    </cfRule>
  </conditionalFormatting>
  <conditionalFormatting sqref="AH48">
    <cfRule type="cellIs" dxfId="29" priority="30" operator="equal">
      <formula>"НЕТ"</formula>
    </cfRule>
  </conditionalFormatting>
  <conditionalFormatting sqref="AH48">
    <cfRule type="cellIs" dxfId="28" priority="29" operator="equal">
      <formula>"НЕТ"</formula>
    </cfRule>
  </conditionalFormatting>
  <conditionalFormatting sqref="AH49">
    <cfRule type="cellIs" dxfId="27" priority="28" operator="equal">
      <formula>"НЕТ"</formula>
    </cfRule>
  </conditionalFormatting>
  <conditionalFormatting sqref="AH49">
    <cfRule type="cellIs" dxfId="26" priority="27" operator="equal">
      <formula>"НЕТ"</formula>
    </cfRule>
  </conditionalFormatting>
  <conditionalFormatting sqref="AH50 AH63:AH84">
    <cfRule type="cellIs" dxfId="25" priority="26" operator="equal">
      <formula>"НЕТ"</formula>
    </cfRule>
  </conditionalFormatting>
  <conditionalFormatting sqref="AH50 AH63:AH84">
    <cfRule type="cellIs" dxfId="24" priority="25" operator="equal">
      <formula>"НЕТ"</formula>
    </cfRule>
  </conditionalFormatting>
  <conditionalFormatting sqref="AH51">
    <cfRule type="cellIs" dxfId="23" priority="24" operator="equal">
      <formula>"НЕТ"</formula>
    </cfRule>
  </conditionalFormatting>
  <conditionalFormatting sqref="AH51">
    <cfRule type="cellIs" dxfId="22" priority="23" operator="equal">
      <formula>"НЕТ"</formula>
    </cfRule>
  </conditionalFormatting>
  <conditionalFormatting sqref="AH52">
    <cfRule type="cellIs" dxfId="21" priority="22" operator="equal">
      <formula>"НЕТ"</formula>
    </cfRule>
  </conditionalFormatting>
  <conditionalFormatting sqref="AH52">
    <cfRule type="cellIs" dxfId="20" priority="21" operator="equal">
      <formula>"НЕТ"</formula>
    </cfRule>
  </conditionalFormatting>
  <conditionalFormatting sqref="AH53">
    <cfRule type="cellIs" dxfId="19" priority="20" operator="equal">
      <formula>"НЕТ"</formula>
    </cfRule>
  </conditionalFormatting>
  <conditionalFormatting sqref="AH53">
    <cfRule type="cellIs" dxfId="18" priority="19" operator="equal">
      <formula>"НЕТ"</formula>
    </cfRule>
  </conditionalFormatting>
  <conditionalFormatting sqref="AH54">
    <cfRule type="cellIs" dxfId="17" priority="18" operator="equal">
      <formula>"НЕТ"</formula>
    </cfRule>
  </conditionalFormatting>
  <conditionalFormatting sqref="AH54">
    <cfRule type="cellIs" dxfId="16" priority="17" operator="equal">
      <formula>"НЕТ"</formula>
    </cfRule>
  </conditionalFormatting>
  <conditionalFormatting sqref="AH55">
    <cfRule type="cellIs" dxfId="15" priority="16" operator="equal">
      <formula>"НЕТ"</formula>
    </cfRule>
  </conditionalFormatting>
  <conditionalFormatting sqref="AH55">
    <cfRule type="cellIs" dxfId="14" priority="15" operator="equal">
      <formula>"НЕТ"</formula>
    </cfRule>
  </conditionalFormatting>
  <conditionalFormatting sqref="AH56">
    <cfRule type="cellIs" dxfId="13" priority="14" operator="equal">
      <formula>"НЕТ"</formula>
    </cfRule>
  </conditionalFormatting>
  <conditionalFormatting sqref="AH56">
    <cfRule type="cellIs" dxfId="12" priority="13" operator="equal">
      <formula>"НЕТ"</formula>
    </cfRule>
  </conditionalFormatting>
  <conditionalFormatting sqref="AH57">
    <cfRule type="cellIs" dxfId="11" priority="12" operator="equal">
      <formula>"НЕТ"</formula>
    </cfRule>
  </conditionalFormatting>
  <conditionalFormatting sqref="AH57">
    <cfRule type="cellIs" dxfId="10" priority="11" operator="equal">
      <formula>"НЕТ"</formula>
    </cfRule>
  </conditionalFormatting>
  <conditionalFormatting sqref="AH58">
    <cfRule type="cellIs" dxfId="9" priority="10" operator="equal">
      <formula>"НЕТ"</formula>
    </cfRule>
  </conditionalFormatting>
  <conditionalFormatting sqref="AH58">
    <cfRule type="cellIs" dxfId="8" priority="9" operator="equal">
      <formula>"НЕТ"</formula>
    </cfRule>
  </conditionalFormatting>
  <conditionalFormatting sqref="AH59">
    <cfRule type="cellIs" dxfId="7" priority="1" operator="equal">
      <formula>"НЕТ"</formula>
    </cfRule>
  </conditionalFormatting>
  <conditionalFormatting sqref="AH60">
    <cfRule type="cellIs" dxfId="6" priority="8" operator="equal">
      <formula>"НЕТ"</formula>
    </cfRule>
  </conditionalFormatting>
  <conditionalFormatting sqref="AH60">
    <cfRule type="cellIs" dxfId="5" priority="7" operator="equal">
      <formula>"НЕТ"</formula>
    </cfRule>
  </conditionalFormatting>
  <conditionalFormatting sqref="AH61">
    <cfRule type="cellIs" dxfId="4" priority="6" operator="equal">
      <formula>"НЕТ"</formula>
    </cfRule>
  </conditionalFormatting>
  <conditionalFormatting sqref="AH61">
    <cfRule type="cellIs" dxfId="3" priority="5" operator="equal">
      <formula>"НЕТ"</formula>
    </cfRule>
  </conditionalFormatting>
  <conditionalFormatting sqref="AH62">
    <cfRule type="cellIs" dxfId="2" priority="4" operator="equal">
      <formula>"НЕТ"</formula>
    </cfRule>
  </conditionalFormatting>
  <conditionalFormatting sqref="AH62">
    <cfRule type="cellIs" dxfId="1" priority="3" operator="equal">
      <formula>"НЕТ"</formula>
    </cfRule>
  </conditionalFormatting>
  <conditionalFormatting sqref="AH59">
    <cfRule type="cellIs" dxfId="0" priority="2" operator="equal">
      <formula>"НЕТ"</formula>
    </cfRule>
  </conditionalFormatting>
  <dataValidations xWindow="822" yWindow="814" count="9">
    <dataValidation type="list" allowBlank="1" showInputMessage="1" showErrorMessage="1" error="Что ты делаешь?" prompt="Выберите параметр!" sqref="N5:N159">
      <formula1>"1 фаза, 3 фазы"</formula1>
    </dataValidation>
    <dataValidation type="list" allowBlank="1" showInputMessage="1" showErrorMessage="1" error="Что ты делаешь?" prompt="Выберите параметр!" sqref="S5:S159">
      <formula1>"ВВГнг-LS, ВВГнг-FRLS"</formula1>
    </dataValidation>
    <dataValidation type="list" allowBlank="1" showInputMessage="1" showErrorMessage="1" error="Что ты делаешь?" prompt="Выберите параметр!" sqref="U5:U159">
      <formula1>"1, 2, 3, 4, 5"</formula1>
    </dataValidation>
    <dataValidation type="list" allowBlank="1" showInputMessage="1" showErrorMessage="1" error="Что ты делаешь?" prompt="Выберите параметр!" sqref="W63:W159">
      <formula1>"1,5, 2,5, 4, 6, 10, 16, 25, 35, 50, 70, 95, 120, 150, 185, 240"</formula1>
    </dataValidation>
    <dataValidation type="list" allowBlank="1" showInputMessage="1" showErrorMessage="1" error="Что ты делаешь?" prompt="Выберите параметр!" sqref="R5:R159">
      <formula1>"Медь, Алюминий"</formula1>
    </dataValidation>
    <dataValidation type="list" allowBlank="1" showInputMessage="1" prompt="Выберите параметр!" sqref="T5:T159">
      <formula1>"1, 2, 3, 4, 5"</formula1>
    </dataValidation>
    <dataValidation type="list" allowBlank="1" showInputMessage="1" showErrorMessage="1" error="Что ты делаешь?" prompt="Выберите параметр!" sqref="AG5:AG159">
      <formula1>"Тип B, Тип C, Тип D"</formula1>
    </dataValidation>
    <dataValidation type="list" allowBlank="1" showInputMessage="1" prompt="Выберите параметр" sqref="AF5:AF159">
      <formula1>"1,2,3,4,6,10,13,16,20,25,32,40,50,63"</formula1>
    </dataValidation>
    <dataValidation type="list" allowBlank="1" showInputMessage="1" showErrorMessage="1" error="Что ты делаешь?" prompt="Выберите параметр!" sqref="W5:W62">
      <mc:AlternateContent xmlns:x12ac="http://schemas.microsoft.com/office/spreadsheetml/2011/1/ac" xmlns:mc="http://schemas.openxmlformats.org/markup-compatibility/2006">
        <mc:Choice Requires="x12ac">
          <x12ac:list>"1,5"," 2,5", 4, 6, 10, 16, 25, 35, 50, 70, 95, 120, 150, 185, 240</x12ac:list>
        </mc:Choice>
        <mc:Fallback>
          <formula1>"1,5, 2,5, 4, 6, 10, 16, 25, 35, 50, 70, 95, 120, 150, 185, 240"</formula1>
        </mc:Fallback>
      </mc:AlternateContent>
    </dataValidation>
  </dataValidations>
  <pageMargins left="0.7" right="0.7" top="0.75" bottom="0.75" header="0.3" footer="0.3"/>
  <pageSetup paperSize="9" orientation="portrait" r:id="rId1"/>
  <ignoredErrors>
    <ignoredError sqref="M9 Q9 L5 Q111 Q117 Q121 Q132 Q135 Q127 Q142 Q150 Q153 Q156 Q37:Q39 Q40 Q46:Q48 Q45 Q53:Q56 AC35:AD35" formula="1"/>
    <ignoredError sqref="K9 K135" formulaRange="1"/>
    <ignoredError sqref="AE9 P141 AE5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pane ySplit="1" topLeftCell="A2" activePane="bottomLeft" state="frozen"/>
      <selection pane="bottomLeft" activeCell="J25" sqref="J25"/>
    </sheetView>
  </sheetViews>
  <sheetFormatPr defaultRowHeight="11.25" x14ac:dyDescent="0.25"/>
  <cols>
    <col min="1" max="1" width="9" style="1"/>
    <col min="2" max="2" width="6.75" style="1" bestFit="1" customWidth="1"/>
    <col min="3" max="3" width="5.25" style="1" bestFit="1" customWidth="1"/>
    <col min="4" max="16384" width="9" style="1"/>
  </cols>
  <sheetData>
    <row r="1" spans="1:7" x14ac:dyDescent="0.25">
      <c r="A1" s="5" t="s">
        <v>0</v>
      </c>
      <c r="B1" s="151" t="s">
        <v>5</v>
      </c>
      <c r="C1" s="152"/>
      <c r="D1" s="138" t="s">
        <v>4</v>
      </c>
      <c r="E1" s="138"/>
      <c r="F1" s="138" t="s">
        <v>3</v>
      </c>
      <c r="G1" s="138"/>
    </row>
    <row r="2" spans="1:7" x14ac:dyDescent="0.25">
      <c r="A2" s="1" t="s">
        <v>29</v>
      </c>
      <c r="B2" s="153"/>
      <c r="C2" s="154"/>
      <c r="D2" s="4" t="s">
        <v>1</v>
      </c>
      <c r="E2" s="4" t="s">
        <v>2</v>
      </c>
      <c r="F2" s="4" t="s">
        <v>1</v>
      </c>
      <c r="G2" s="4" t="s">
        <v>2</v>
      </c>
    </row>
    <row r="3" spans="1:7" x14ac:dyDescent="0.25">
      <c r="A3" s="155" t="s">
        <v>20</v>
      </c>
      <c r="B3" s="156">
        <v>3</v>
      </c>
      <c r="C3" s="5">
        <v>1.5</v>
      </c>
      <c r="D3" s="2">
        <v>8</v>
      </c>
      <c r="E3" s="2">
        <v>9.5</v>
      </c>
      <c r="F3" s="2">
        <v>115</v>
      </c>
      <c r="G3" s="2">
        <v>148</v>
      </c>
    </row>
    <row r="4" spans="1:7" x14ac:dyDescent="0.25">
      <c r="A4" s="155"/>
      <c r="B4" s="157"/>
      <c r="C4" s="5">
        <v>2.5</v>
      </c>
      <c r="D4" s="2">
        <v>9.4</v>
      </c>
      <c r="E4" s="2">
        <v>10.3</v>
      </c>
      <c r="F4" s="2">
        <v>167</v>
      </c>
      <c r="G4" s="2">
        <v>188</v>
      </c>
    </row>
    <row r="5" spans="1:7" x14ac:dyDescent="0.25">
      <c r="A5" s="155"/>
      <c r="B5" s="157"/>
      <c r="C5" s="5">
        <v>4</v>
      </c>
      <c r="D5" s="2">
        <v>10.8</v>
      </c>
      <c r="E5" s="2">
        <v>12.1</v>
      </c>
      <c r="F5" s="2">
        <v>236</v>
      </c>
      <c r="G5" s="2">
        <v>273</v>
      </c>
    </row>
    <row r="6" spans="1:7" x14ac:dyDescent="0.25">
      <c r="A6" s="155"/>
      <c r="B6" s="157"/>
      <c r="C6" s="5">
        <v>6</v>
      </c>
      <c r="D6" s="2">
        <v>11.9</v>
      </c>
      <c r="E6" s="2">
        <v>13.2</v>
      </c>
      <c r="F6" s="2">
        <v>308</v>
      </c>
      <c r="G6" s="2">
        <v>348</v>
      </c>
    </row>
    <row r="7" spans="1:7" x14ac:dyDescent="0.25">
      <c r="A7" s="155"/>
      <c r="B7" s="157"/>
      <c r="C7" s="5">
        <v>10</v>
      </c>
      <c r="D7" s="2">
        <v>14.5</v>
      </c>
      <c r="E7" s="2">
        <v>14.9</v>
      </c>
      <c r="F7" s="2">
        <v>484</v>
      </c>
      <c r="G7" s="2">
        <v>499</v>
      </c>
    </row>
    <row r="8" spans="1:7" x14ac:dyDescent="0.25">
      <c r="A8" s="155"/>
      <c r="B8" s="157"/>
      <c r="C8" s="5">
        <v>16</v>
      </c>
      <c r="D8" s="2">
        <v>17.8</v>
      </c>
      <c r="E8" s="2">
        <v>18.600000000000001</v>
      </c>
      <c r="F8" s="2">
        <v>741</v>
      </c>
      <c r="G8" s="2">
        <v>781</v>
      </c>
    </row>
    <row r="9" spans="1:7" x14ac:dyDescent="0.25">
      <c r="A9" s="155"/>
      <c r="B9" s="157"/>
      <c r="C9" s="5">
        <v>25</v>
      </c>
      <c r="D9" s="2">
        <v>21.6</v>
      </c>
      <c r="E9" s="2">
        <v>22</v>
      </c>
      <c r="F9" s="2">
        <v>1185</v>
      </c>
      <c r="G9" s="2">
        <v>1211</v>
      </c>
    </row>
    <row r="10" spans="1:7" x14ac:dyDescent="0.25">
      <c r="A10" s="155"/>
      <c r="B10" s="157"/>
      <c r="C10" s="5">
        <v>35</v>
      </c>
      <c r="D10" s="2">
        <v>24.2</v>
      </c>
      <c r="E10" s="2">
        <v>24.6</v>
      </c>
      <c r="F10" s="2">
        <v>1551</v>
      </c>
      <c r="G10" s="2">
        <v>1581</v>
      </c>
    </row>
    <row r="11" spans="1:7" x14ac:dyDescent="0.25">
      <c r="A11" s="155"/>
      <c r="B11" s="157"/>
      <c r="C11" s="5">
        <v>50</v>
      </c>
      <c r="D11" s="2">
        <v>28</v>
      </c>
      <c r="E11" s="2">
        <v>28.4</v>
      </c>
      <c r="F11" s="2">
        <v>2093</v>
      </c>
      <c r="G11" s="2">
        <v>2128</v>
      </c>
    </row>
    <row r="12" spans="1:7" x14ac:dyDescent="0.25">
      <c r="A12" s="158" t="s">
        <v>21</v>
      </c>
      <c r="B12" s="157"/>
      <c r="C12" s="5">
        <v>50</v>
      </c>
      <c r="D12" s="2" t="s">
        <v>22</v>
      </c>
      <c r="E12" s="2">
        <v>28.5</v>
      </c>
      <c r="F12" s="2" t="s">
        <v>22</v>
      </c>
      <c r="G12" s="2">
        <v>1972</v>
      </c>
    </row>
    <row r="13" spans="1:7" x14ac:dyDescent="0.25">
      <c r="A13" s="159"/>
      <c r="B13" s="157"/>
      <c r="C13" s="5">
        <v>70</v>
      </c>
      <c r="D13" s="2" t="s">
        <v>22</v>
      </c>
      <c r="E13" s="2">
        <v>31.5</v>
      </c>
      <c r="F13" s="2" t="s">
        <v>22</v>
      </c>
      <c r="G13" s="2">
        <v>2610</v>
      </c>
    </row>
    <row r="14" spans="1:7" x14ac:dyDescent="0.25">
      <c r="A14" s="159"/>
      <c r="B14" s="157"/>
      <c r="C14" s="5">
        <v>95</v>
      </c>
      <c r="D14" s="2" t="s">
        <v>22</v>
      </c>
      <c r="E14" s="2">
        <v>35.4</v>
      </c>
      <c r="F14" s="2" t="s">
        <v>22</v>
      </c>
      <c r="G14" s="2">
        <v>3471</v>
      </c>
    </row>
    <row r="15" spans="1:7" x14ac:dyDescent="0.25">
      <c r="A15" s="159"/>
      <c r="B15" s="157"/>
      <c r="C15" s="5">
        <v>120</v>
      </c>
      <c r="D15" s="2" t="s">
        <v>22</v>
      </c>
      <c r="E15" s="2">
        <v>38</v>
      </c>
      <c r="F15" s="2" t="s">
        <v>22</v>
      </c>
      <c r="G15" s="2">
        <v>4216</v>
      </c>
    </row>
    <row r="16" spans="1:7" x14ac:dyDescent="0.25">
      <c r="A16" s="159"/>
      <c r="B16" s="157"/>
      <c r="C16" s="5">
        <v>150</v>
      </c>
      <c r="D16" s="2" t="s">
        <v>22</v>
      </c>
      <c r="E16" s="2">
        <v>41</v>
      </c>
      <c r="F16" s="2" t="s">
        <v>22</v>
      </c>
      <c r="G16" s="2">
        <v>5104</v>
      </c>
    </row>
    <row r="17" spans="1:7" x14ac:dyDescent="0.25">
      <c r="A17" s="159"/>
      <c r="B17" s="157"/>
      <c r="C17" s="5">
        <v>185</v>
      </c>
      <c r="D17" s="2" t="s">
        <v>22</v>
      </c>
      <c r="E17" s="2">
        <v>45.1</v>
      </c>
      <c r="F17" s="2" t="s">
        <v>22</v>
      </c>
      <c r="G17" s="2">
        <v>6253</v>
      </c>
    </row>
    <row r="18" spans="1:7" x14ac:dyDescent="0.25">
      <c r="A18" s="159"/>
      <c r="B18" s="157"/>
      <c r="C18" s="5">
        <v>240</v>
      </c>
      <c r="D18" s="2" t="s">
        <v>22</v>
      </c>
      <c r="E18" s="2">
        <v>50.2</v>
      </c>
      <c r="F18" s="2" t="s">
        <v>22</v>
      </c>
      <c r="G18" s="2">
        <v>8027</v>
      </c>
    </row>
    <row r="19" spans="1:7" x14ac:dyDescent="0.25">
      <c r="A19" s="155" t="s">
        <v>20</v>
      </c>
      <c r="B19" s="156">
        <v>4</v>
      </c>
      <c r="C19" s="5">
        <v>1.5</v>
      </c>
      <c r="D19" s="2">
        <v>9.3000000000000007</v>
      </c>
      <c r="E19" s="2">
        <v>10.199999999999999</v>
      </c>
      <c r="F19" s="2">
        <v>153</v>
      </c>
      <c r="G19" s="2">
        <v>175</v>
      </c>
    </row>
    <row r="20" spans="1:7" x14ac:dyDescent="0.25">
      <c r="A20" s="155"/>
      <c r="B20" s="157"/>
      <c r="C20" s="5">
        <v>2.5</v>
      </c>
      <c r="D20" s="2">
        <v>10.199999999999999</v>
      </c>
      <c r="E20" s="2">
        <v>11.1</v>
      </c>
      <c r="F20" s="2">
        <v>201</v>
      </c>
      <c r="G20" s="2">
        <v>226</v>
      </c>
    </row>
    <row r="21" spans="1:7" x14ac:dyDescent="0.25">
      <c r="A21" s="155"/>
      <c r="B21" s="157"/>
      <c r="C21" s="5">
        <v>4</v>
      </c>
      <c r="D21" s="2">
        <v>11.8</v>
      </c>
      <c r="E21" s="2">
        <v>13.2</v>
      </c>
      <c r="F21" s="2">
        <v>287</v>
      </c>
      <c r="G21" s="2">
        <v>331</v>
      </c>
    </row>
    <row r="22" spans="1:7" x14ac:dyDescent="0.25">
      <c r="A22" s="155"/>
      <c r="B22" s="157"/>
      <c r="C22" s="5">
        <v>6</v>
      </c>
      <c r="D22" s="2">
        <v>13</v>
      </c>
      <c r="E22" s="2">
        <v>14.4</v>
      </c>
      <c r="F22" s="2">
        <v>379</v>
      </c>
      <c r="G22" s="2">
        <v>427</v>
      </c>
    </row>
    <row r="23" spans="1:7" x14ac:dyDescent="0.25">
      <c r="A23" s="155"/>
      <c r="B23" s="157"/>
      <c r="C23" s="5">
        <v>10</v>
      </c>
      <c r="D23" s="2">
        <v>15.9</v>
      </c>
      <c r="E23" s="2">
        <v>16.399999999999999</v>
      </c>
      <c r="F23" s="2">
        <v>600</v>
      </c>
      <c r="G23" s="2">
        <v>619</v>
      </c>
    </row>
    <row r="24" spans="1:7" x14ac:dyDescent="0.25">
      <c r="A24" s="155"/>
      <c r="B24" s="157"/>
      <c r="C24" s="5">
        <v>16</v>
      </c>
      <c r="D24" s="2">
        <v>20</v>
      </c>
      <c r="E24" s="2">
        <v>20.399999999999999</v>
      </c>
      <c r="F24" s="2">
        <v>945</v>
      </c>
      <c r="G24" s="2">
        <v>970</v>
      </c>
    </row>
    <row r="25" spans="1:7" x14ac:dyDescent="0.25">
      <c r="A25" s="155"/>
      <c r="B25" s="157"/>
      <c r="C25" s="5">
        <v>25</v>
      </c>
      <c r="D25" s="2">
        <v>24.1</v>
      </c>
      <c r="E25" s="2">
        <v>24.6</v>
      </c>
      <c r="F25" s="2">
        <v>1494</v>
      </c>
      <c r="G25" s="2">
        <v>1526</v>
      </c>
    </row>
    <row r="26" spans="1:7" x14ac:dyDescent="0.25">
      <c r="A26" s="155"/>
      <c r="B26" s="157"/>
      <c r="C26" s="5">
        <v>35</v>
      </c>
      <c r="D26" s="2">
        <v>26.5</v>
      </c>
      <c r="E26" s="2">
        <v>27</v>
      </c>
      <c r="F26" s="2">
        <v>1930</v>
      </c>
      <c r="G26" s="2">
        <v>1965</v>
      </c>
    </row>
    <row r="27" spans="1:7" x14ac:dyDescent="0.25">
      <c r="A27" s="155"/>
      <c r="B27" s="157"/>
      <c r="C27" s="5">
        <v>50</v>
      </c>
      <c r="D27" s="2">
        <v>30.7</v>
      </c>
      <c r="E27" s="2">
        <v>31.2</v>
      </c>
      <c r="F27" s="2">
        <v>2606</v>
      </c>
      <c r="G27" s="2">
        <v>2646</v>
      </c>
    </row>
    <row r="28" spans="1:7" x14ac:dyDescent="0.25">
      <c r="A28" s="158" t="s">
        <v>21</v>
      </c>
      <c r="B28" s="157"/>
      <c r="C28" s="5">
        <v>50</v>
      </c>
      <c r="D28" s="2">
        <v>31.3</v>
      </c>
      <c r="E28" s="2">
        <v>31.5</v>
      </c>
      <c r="F28" s="2">
        <v>2483</v>
      </c>
      <c r="G28" s="2">
        <v>2512</v>
      </c>
    </row>
    <row r="29" spans="1:7" x14ac:dyDescent="0.25">
      <c r="A29" s="159"/>
      <c r="B29" s="157"/>
      <c r="C29" s="5">
        <v>70</v>
      </c>
      <c r="D29" s="2" t="s">
        <v>22</v>
      </c>
      <c r="E29" s="2">
        <v>35.1</v>
      </c>
      <c r="F29" s="2" t="s">
        <v>22</v>
      </c>
      <c r="G29" s="2">
        <v>3386</v>
      </c>
    </row>
    <row r="30" spans="1:7" x14ac:dyDescent="0.25">
      <c r="A30" s="159"/>
      <c r="B30" s="157"/>
      <c r="C30" s="5">
        <v>95</v>
      </c>
      <c r="D30" s="2" t="s">
        <v>22</v>
      </c>
      <c r="E30" s="2">
        <v>39</v>
      </c>
      <c r="F30" s="2" t="s">
        <v>22</v>
      </c>
      <c r="G30" s="2">
        <v>4472</v>
      </c>
    </row>
    <row r="31" spans="1:7" x14ac:dyDescent="0.25">
      <c r="A31" s="159"/>
      <c r="B31" s="157"/>
      <c r="C31" s="5">
        <v>120</v>
      </c>
      <c r="D31" s="2" t="s">
        <v>22</v>
      </c>
      <c r="E31" s="2">
        <v>41.9</v>
      </c>
      <c r="F31" s="2" t="s">
        <v>22</v>
      </c>
      <c r="G31" s="2">
        <v>5460</v>
      </c>
    </row>
    <row r="32" spans="1:7" x14ac:dyDescent="0.25">
      <c r="A32" s="159"/>
      <c r="B32" s="157"/>
      <c r="C32" s="5">
        <v>150</v>
      </c>
      <c r="D32" s="2" t="s">
        <v>22</v>
      </c>
      <c r="E32" s="2">
        <v>45.6</v>
      </c>
      <c r="F32" s="2" t="s">
        <v>22</v>
      </c>
      <c r="G32" s="2">
        <v>6675</v>
      </c>
    </row>
    <row r="33" spans="1:7" x14ac:dyDescent="0.25">
      <c r="A33" s="159"/>
      <c r="B33" s="157"/>
      <c r="C33" s="5">
        <v>185</v>
      </c>
      <c r="D33" s="2" t="s">
        <v>22</v>
      </c>
      <c r="E33" s="2">
        <v>49.4</v>
      </c>
      <c r="F33" s="2" t="s">
        <v>22</v>
      </c>
      <c r="G33" s="2">
        <v>8126</v>
      </c>
    </row>
    <row r="34" spans="1:7" x14ac:dyDescent="0.25">
      <c r="A34" s="159"/>
      <c r="B34" s="157"/>
      <c r="C34" s="5">
        <v>240</v>
      </c>
      <c r="D34" s="2" t="s">
        <v>22</v>
      </c>
      <c r="E34" s="2">
        <v>55.4</v>
      </c>
      <c r="F34" s="2" t="s">
        <v>22</v>
      </c>
      <c r="G34" s="2">
        <v>10526</v>
      </c>
    </row>
    <row r="35" spans="1:7" x14ac:dyDescent="0.25">
      <c r="A35" s="155" t="s">
        <v>20</v>
      </c>
      <c r="B35" s="146">
        <v>5</v>
      </c>
      <c r="C35" s="5">
        <v>1.5</v>
      </c>
      <c r="D35" s="2">
        <v>10.7</v>
      </c>
      <c r="E35" s="2">
        <f>D35</f>
        <v>10.7</v>
      </c>
      <c r="F35" s="2">
        <v>188</v>
      </c>
      <c r="G35" s="2">
        <f>F35</f>
        <v>188</v>
      </c>
    </row>
    <row r="36" spans="1:7" x14ac:dyDescent="0.25">
      <c r="A36" s="155"/>
      <c r="B36" s="146"/>
      <c r="C36" s="5">
        <v>2.5</v>
      </c>
      <c r="D36" s="2">
        <v>11.8</v>
      </c>
      <c r="E36" s="2">
        <f t="shared" ref="E36:E49" si="0">D36</f>
        <v>11.8</v>
      </c>
      <c r="F36" s="2">
        <v>251</v>
      </c>
      <c r="G36" s="2">
        <f t="shared" ref="G36:G49" si="1">F36</f>
        <v>251</v>
      </c>
    </row>
    <row r="37" spans="1:7" x14ac:dyDescent="0.25">
      <c r="A37" s="155"/>
      <c r="B37" s="146"/>
      <c r="C37" s="5">
        <v>4</v>
      </c>
      <c r="D37" s="2">
        <v>14</v>
      </c>
      <c r="E37" s="2">
        <f t="shared" si="0"/>
        <v>14</v>
      </c>
      <c r="F37" s="2">
        <v>369</v>
      </c>
      <c r="G37" s="2">
        <f t="shared" si="1"/>
        <v>369</v>
      </c>
    </row>
    <row r="38" spans="1:7" x14ac:dyDescent="0.25">
      <c r="A38" s="155"/>
      <c r="B38" s="146"/>
      <c r="C38" s="5">
        <v>6</v>
      </c>
      <c r="D38" s="2">
        <v>15.3</v>
      </c>
      <c r="E38" s="2">
        <f t="shared" si="0"/>
        <v>15.3</v>
      </c>
      <c r="F38" s="2">
        <v>486</v>
      </c>
      <c r="G38" s="2">
        <f t="shared" si="1"/>
        <v>486</v>
      </c>
    </row>
    <row r="39" spans="1:7" x14ac:dyDescent="0.25">
      <c r="A39" s="155"/>
      <c r="B39" s="146"/>
      <c r="C39" s="5">
        <v>10</v>
      </c>
      <c r="D39" s="2">
        <v>17.399999999999999</v>
      </c>
      <c r="E39" s="2">
        <f t="shared" si="0"/>
        <v>17.399999999999999</v>
      </c>
      <c r="F39" s="2">
        <v>708</v>
      </c>
      <c r="G39" s="2">
        <f t="shared" si="1"/>
        <v>708</v>
      </c>
    </row>
    <row r="40" spans="1:7" x14ac:dyDescent="0.25">
      <c r="A40" s="155"/>
      <c r="B40" s="146"/>
      <c r="C40" s="5">
        <v>16</v>
      </c>
      <c r="D40" s="2">
        <v>20.3</v>
      </c>
      <c r="E40" s="2">
        <f t="shared" si="0"/>
        <v>20.3</v>
      </c>
      <c r="F40" s="2">
        <v>1052</v>
      </c>
      <c r="G40" s="2">
        <f t="shared" si="1"/>
        <v>1052</v>
      </c>
    </row>
    <row r="41" spans="1:7" x14ac:dyDescent="0.25">
      <c r="A41" s="155"/>
      <c r="B41" s="146"/>
      <c r="C41" s="5">
        <v>25</v>
      </c>
      <c r="D41" s="2">
        <v>24.6</v>
      </c>
      <c r="E41" s="2">
        <f t="shared" si="0"/>
        <v>24.6</v>
      </c>
      <c r="F41" s="2">
        <v>1600</v>
      </c>
      <c r="G41" s="2">
        <f t="shared" si="1"/>
        <v>1600</v>
      </c>
    </row>
    <row r="42" spans="1:7" x14ac:dyDescent="0.25">
      <c r="A42" s="155"/>
      <c r="B42" s="146"/>
      <c r="C42" s="5">
        <v>35</v>
      </c>
      <c r="D42" s="2">
        <v>27.4</v>
      </c>
      <c r="E42" s="2">
        <f t="shared" si="0"/>
        <v>27.4</v>
      </c>
      <c r="F42" s="2">
        <v>2109</v>
      </c>
      <c r="G42" s="2">
        <f t="shared" si="1"/>
        <v>2109</v>
      </c>
    </row>
    <row r="43" spans="1:7" x14ac:dyDescent="0.25">
      <c r="A43" s="155" t="s">
        <v>21</v>
      </c>
      <c r="B43" s="146"/>
      <c r="C43" s="5">
        <v>50</v>
      </c>
      <c r="D43" s="2">
        <v>31.8</v>
      </c>
      <c r="E43" s="2">
        <f t="shared" si="0"/>
        <v>31.8</v>
      </c>
      <c r="F43" s="2">
        <v>2937</v>
      </c>
      <c r="G43" s="2">
        <f t="shared" si="1"/>
        <v>2937</v>
      </c>
    </row>
    <row r="44" spans="1:7" x14ac:dyDescent="0.25">
      <c r="A44" s="155"/>
      <c r="B44" s="146"/>
      <c r="C44" s="5">
        <v>70</v>
      </c>
      <c r="D44" s="2">
        <v>34.799999999999997</v>
      </c>
      <c r="E44" s="2">
        <f t="shared" si="0"/>
        <v>34.799999999999997</v>
      </c>
      <c r="F44" s="2">
        <v>3931</v>
      </c>
      <c r="G44" s="2">
        <f t="shared" si="1"/>
        <v>3931</v>
      </c>
    </row>
    <row r="45" spans="1:7" x14ac:dyDescent="0.25">
      <c r="A45" s="155"/>
      <c r="B45" s="146"/>
      <c r="C45" s="5">
        <v>95</v>
      </c>
      <c r="D45" s="2">
        <v>38.799999999999997</v>
      </c>
      <c r="E45" s="2">
        <f t="shared" si="0"/>
        <v>38.799999999999997</v>
      </c>
      <c r="F45" s="2">
        <v>5192</v>
      </c>
      <c r="G45" s="2">
        <f t="shared" si="1"/>
        <v>5192</v>
      </c>
    </row>
    <row r="46" spans="1:7" x14ac:dyDescent="0.25">
      <c r="A46" s="155"/>
      <c r="B46" s="146"/>
      <c r="C46" s="5">
        <v>120</v>
      </c>
      <c r="D46" s="2">
        <v>42</v>
      </c>
      <c r="E46" s="2">
        <f t="shared" si="0"/>
        <v>42</v>
      </c>
      <c r="F46" s="2">
        <v>6400</v>
      </c>
      <c r="G46" s="2">
        <f t="shared" si="1"/>
        <v>6400</v>
      </c>
    </row>
    <row r="47" spans="1:7" x14ac:dyDescent="0.25">
      <c r="A47" s="155"/>
      <c r="B47" s="146"/>
      <c r="C47" s="5">
        <v>150</v>
      </c>
      <c r="D47" s="2">
        <v>46.2</v>
      </c>
      <c r="E47" s="2">
        <f t="shared" si="0"/>
        <v>46.2</v>
      </c>
      <c r="F47" s="2">
        <v>7949</v>
      </c>
      <c r="G47" s="2">
        <f t="shared" si="1"/>
        <v>7949</v>
      </c>
    </row>
    <row r="48" spans="1:7" x14ac:dyDescent="0.25">
      <c r="A48" s="155"/>
      <c r="B48" s="146"/>
      <c r="C48" s="5">
        <v>185</v>
      </c>
      <c r="D48" s="2">
        <v>50.2</v>
      </c>
      <c r="E48" s="2">
        <f t="shared" si="0"/>
        <v>50.2</v>
      </c>
      <c r="F48" s="2">
        <v>9683</v>
      </c>
      <c r="G48" s="2">
        <f t="shared" si="1"/>
        <v>9683</v>
      </c>
    </row>
    <row r="49" spans="1:7" x14ac:dyDescent="0.25">
      <c r="A49" s="155"/>
      <c r="B49" s="146"/>
      <c r="C49" s="5">
        <v>240</v>
      </c>
      <c r="D49" s="2">
        <v>56.6</v>
      </c>
      <c r="E49" s="2">
        <f t="shared" si="0"/>
        <v>56.6</v>
      </c>
      <c r="F49" s="2">
        <v>12499</v>
      </c>
      <c r="G49" s="2">
        <f t="shared" si="1"/>
        <v>12499</v>
      </c>
    </row>
  </sheetData>
  <mergeCells count="13">
    <mergeCell ref="D1:E1"/>
    <mergeCell ref="F1:G1"/>
    <mergeCell ref="B1:C1"/>
    <mergeCell ref="B2:C2"/>
    <mergeCell ref="A43:A49"/>
    <mergeCell ref="A3:A11"/>
    <mergeCell ref="A19:A27"/>
    <mergeCell ref="A35:A42"/>
    <mergeCell ref="B3:B18"/>
    <mergeCell ref="A12:A18"/>
    <mergeCell ref="B19:B34"/>
    <mergeCell ref="A28:A34"/>
    <mergeCell ref="B35:B4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pane ySplit="1" topLeftCell="A2" activePane="bottomLeft" state="frozen"/>
      <selection pane="bottomLeft" activeCell="I42" sqref="I42"/>
    </sheetView>
  </sheetViews>
  <sheetFormatPr defaultRowHeight="11.25" x14ac:dyDescent="0.25"/>
  <cols>
    <col min="1" max="1" width="9.125" style="1" bestFit="1" customWidth="1"/>
    <col min="2" max="2" width="6.75" style="1" bestFit="1" customWidth="1"/>
    <col min="3" max="3" width="3.125" style="1" bestFit="1" customWidth="1"/>
    <col min="4" max="16384" width="9" style="1"/>
  </cols>
  <sheetData>
    <row r="1" spans="1:7" x14ac:dyDescent="0.25">
      <c r="A1" s="5" t="s">
        <v>24</v>
      </c>
      <c r="B1" s="151" t="s">
        <v>5</v>
      </c>
      <c r="C1" s="152"/>
      <c r="D1" s="138" t="s">
        <v>4</v>
      </c>
      <c r="E1" s="138"/>
      <c r="F1" s="138" t="s">
        <v>3</v>
      </c>
      <c r="G1" s="138"/>
    </row>
    <row r="2" spans="1:7" x14ac:dyDescent="0.25">
      <c r="A2" s="1" t="s">
        <v>29</v>
      </c>
      <c r="B2" s="153"/>
      <c r="C2" s="154"/>
      <c r="D2" s="4" t="s">
        <v>1</v>
      </c>
      <c r="E2" s="4" t="s">
        <v>2</v>
      </c>
      <c r="F2" s="4" t="s">
        <v>1</v>
      </c>
      <c r="G2" s="4" t="s">
        <v>2</v>
      </c>
    </row>
    <row r="3" spans="1:7" x14ac:dyDescent="0.25">
      <c r="A3" s="155"/>
      <c r="B3" s="156">
        <v>1</v>
      </c>
      <c r="C3" s="5">
        <v>1.5</v>
      </c>
      <c r="D3" s="2">
        <v>3.6</v>
      </c>
      <c r="E3" s="2">
        <f>D3</f>
        <v>3.6</v>
      </c>
      <c r="F3" s="2">
        <v>61</v>
      </c>
      <c r="G3" s="2">
        <f>F3</f>
        <v>61</v>
      </c>
    </row>
    <row r="4" spans="1:7" x14ac:dyDescent="0.25">
      <c r="A4" s="155"/>
      <c r="B4" s="157"/>
      <c r="C4" s="5">
        <v>2.5</v>
      </c>
      <c r="D4" s="2">
        <v>6.7</v>
      </c>
      <c r="E4" s="2">
        <f t="shared" ref="E4:E62" si="0">D4</f>
        <v>6.7</v>
      </c>
      <c r="F4" s="2">
        <v>75</v>
      </c>
      <c r="G4" s="2">
        <f t="shared" ref="G4:G62" si="1">F4</f>
        <v>75</v>
      </c>
    </row>
    <row r="5" spans="1:7" x14ac:dyDescent="0.25">
      <c r="A5" s="155"/>
      <c r="B5" s="157"/>
      <c r="C5" s="5">
        <v>4</v>
      </c>
      <c r="D5" s="2">
        <v>7.6</v>
      </c>
      <c r="E5" s="2">
        <f t="shared" si="0"/>
        <v>7.6</v>
      </c>
      <c r="F5" s="2">
        <v>102</v>
      </c>
      <c r="G5" s="2">
        <f t="shared" si="1"/>
        <v>102</v>
      </c>
    </row>
    <row r="6" spans="1:7" x14ac:dyDescent="0.25">
      <c r="A6" s="155"/>
      <c r="B6" s="157"/>
      <c r="C6" s="5">
        <v>6</v>
      </c>
      <c r="D6" s="2">
        <v>8.1</v>
      </c>
      <c r="E6" s="2">
        <f t="shared" si="0"/>
        <v>8.1</v>
      </c>
      <c r="F6" s="2">
        <v>126</v>
      </c>
      <c r="G6" s="2">
        <f t="shared" si="1"/>
        <v>126</v>
      </c>
    </row>
    <row r="7" spans="1:7" x14ac:dyDescent="0.25">
      <c r="A7" s="155"/>
      <c r="B7" s="157"/>
      <c r="C7" s="5">
        <v>10</v>
      </c>
      <c r="D7" s="2">
        <v>9.5</v>
      </c>
      <c r="E7" s="2">
        <f t="shared" si="0"/>
        <v>9.5</v>
      </c>
      <c r="F7" s="2">
        <v>187</v>
      </c>
      <c r="G7" s="2">
        <f t="shared" si="1"/>
        <v>187</v>
      </c>
    </row>
    <row r="8" spans="1:7" x14ac:dyDescent="0.25">
      <c r="A8" s="155"/>
      <c r="B8" s="157"/>
      <c r="C8" s="5">
        <v>16</v>
      </c>
      <c r="D8" s="2">
        <v>10.5</v>
      </c>
      <c r="E8" s="2">
        <f t="shared" si="0"/>
        <v>10.5</v>
      </c>
      <c r="F8" s="2">
        <v>254</v>
      </c>
      <c r="G8" s="2">
        <f t="shared" si="1"/>
        <v>254</v>
      </c>
    </row>
    <row r="9" spans="1:7" x14ac:dyDescent="0.25">
      <c r="A9" s="155"/>
      <c r="B9" s="157"/>
      <c r="C9" s="5">
        <v>25</v>
      </c>
      <c r="D9" s="2">
        <v>13.7</v>
      </c>
      <c r="E9" s="2">
        <f t="shared" si="0"/>
        <v>13.7</v>
      </c>
      <c r="F9" s="2">
        <v>417</v>
      </c>
      <c r="G9" s="2">
        <f t="shared" si="1"/>
        <v>417</v>
      </c>
    </row>
    <row r="10" spans="1:7" x14ac:dyDescent="0.25">
      <c r="A10" s="155"/>
      <c r="B10" s="157"/>
      <c r="C10" s="5">
        <v>35</v>
      </c>
      <c r="D10" s="2">
        <v>14.9</v>
      </c>
      <c r="E10" s="2">
        <f t="shared" si="0"/>
        <v>14.9</v>
      </c>
      <c r="F10" s="2">
        <v>528</v>
      </c>
      <c r="G10" s="2">
        <f t="shared" si="1"/>
        <v>528</v>
      </c>
    </row>
    <row r="11" spans="1:7" x14ac:dyDescent="0.25">
      <c r="A11" s="155"/>
      <c r="B11" s="157"/>
      <c r="C11" s="5">
        <v>50</v>
      </c>
      <c r="D11" s="2">
        <v>16.7</v>
      </c>
      <c r="E11" s="2">
        <f t="shared" si="0"/>
        <v>16.7</v>
      </c>
      <c r="F11" s="2">
        <v>706</v>
      </c>
      <c r="G11" s="2">
        <f t="shared" si="1"/>
        <v>706</v>
      </c>
    </row>
    <row r="12" spans="1:7" x14ac:dyDescent="0.25">
      <c r="A12" s="159"/>
      <c r="B12" s="157"/>
      <c r="C12" s="5">
        <v>70</v>
      </c>
      <c r="D12" s="2">
        <v>17.399999999999999</v>
      </c>
      <c r="E12" s="2">
        <f t="shared" si="0"/>
        <v>17.399999999999999</v>
      </c>
      <c r="F12" s="2">
        <v>901</v>
      </c>
      <c r="G12" s="2">
        <f t="shared" si="1"/>
        <v>901</v>
      </c>
    </row>
    <row r="13" spans="1:7" x14ac:dyDescent="0.25">
      <c r="A13" s="159"/>
      <c r="B13" s="157"/>
      <c r="C13" s="5">
        <v>95</v>
      </c>
      <c r="D13" s="2">
        <v>19.600000000000001</v>
      </c>
      <c r="E13" s="2">
        <f t="shared" si="0"/>
        <v>19.600000000000001</v>
      </c>
      <c r="F13" s="2">
        <v>1188</v>
      </c>
      <c r="G13" s="2">
        <f t="shared" si="1"/>
        <v>1188</v>
      </c>
    </row>
    <row r="14" spans="1:7" x14ac:dyDescent="0.25">
      <c r="A14" s="159"/>
      <c r="B14" s="157"/>
      <c r="C14" s="5">
        <v>120</v>
      </c>
      <c r="D14" s="2">
        <v>21.1</v>
      </c>
      <c r="E14" s="2">
        <f t="shared" si="0"/>
        <v>21.1</v>
      </c>
      <c r="F14" s="2">
        <v>1446</v>
      </c>
      <c r="G14" s="2">
        <f t="shared" si="1"/>
        <v>1446</v>
      </c>
    </row>
    <row r="15" spans="1:7" x14ac:dyDescent="0.25">
      <c r="A15" s="159"/>
      <c r="B15" s="157"/>
      <c r="C15" s="5">
        <v>150</v>
      </c>
      <c r="D15" s="2">
        <v>23</v>
      </c>
      <c r="E15" s="2">
        <f t="shared" si="0"/>
        <v>23</v>
      </c>
      <c r="F15" s="2">
        <v>1763</v>
      </c>
      <c r="G15" s="2">
        <f t="shared" si="1"/>
        <v>1763</v>
      </c>
    </row>
    <row r="16" spans="1:7" x14ac:dyDescent="0.25">
      <c r="A16" s="159"/>
      <c r="B16" s="157"/>
      <c r="C16" s="5">
        <v>185</v>
      </c>
      <c r="D16" s="2">
        <v>25.2</v>
      </c>
      <c r="E16" s="2">
        <f t="shared" si="0"/>
        <v>25.2</v>
      </c>
      <c r="F16" s="2">
        <v>2152</v>
      </c>
      <c r="G16" s="2">
        <f t="shared" si="1"/>
        <v>2152</v>
      </c>
    </row>
    <row r="17" spans="1:7" x14ac:dyDescent="0.25">
      <c r="A17" s="159"/>
      <c r="B17" s="157"/>
      <c r="C17" s="5">
        <v>240</v>
      </c>
      <c r="D17" s="2">
        <v>27.8</v>
      </c>
      <c r="E17" s="2">
        <f t="shared" si="0"/>
        <v>27.8</v>
      </c>
      <c r="F17" s="2">
        <v>2728</v>
      </c>
      <c r="G17" s="2">
        <f t="shared" si="1"/>
        <v>2728</v>
      </c>
    </row>
    <row r="18" spans="1:7" x14ac:dyDescent="0.25">
      <c r="A18" s="155"/>
      <c r="B18" s="156">
        <v>3</v>
      </c>
      <c r="C18" s="5">
        <v>1.5</v>
      </c>
      <c r="D18" s="2">
        <v>12.5</v>
      </c>
      <c r="E18" s="2">
        <f t="shared" si="0"/>
        <v>12.5</v>
      </c>
      <c r="F18" s="2">
        <v>238</v>
      </c>
      <c r="G18" s="2">
        <f t="shared" si="1"/>
        <v>238</v>
      </c>
    </row>
    <row r="19" spans="1:7" x14ac:dyDescent="0.25">
      <c r="A19" s="155"/>
      <c r="B19" s="157"/>
      <c r="C19" s="5">
        <v>2.5</v>
      </c>
      <c r="D19" s="2">
        <v>13.3</v>
      </c>
      <c r="E19" s="2">
        <f t="shared" si="0"/>
        <v>13.3</v>
      </c>
      <c r="F19" s="2">
        <v>290</v>
      </c>
      <c r="G19" s="2">
        <f t="shared" si="1"/>
        <v>290</v>
      </c>
    </row>
    <row r="20" spans="1:7" x14ac:dyDescent="0.25">
      <c r="A20" s="155"/>
      <c r="B20" s="157"/>
      <c r="C20" s="5">
        <v>4</v>
      </c>
      <c r="D20" s="2">
        <v>15.2</v>
      </c>
      <c r="E20" s="2">
        <f t="shared" si="0"/>
        <v>15.2</v>
      </c>
      <c r="F20" s="2">
        <v>395</v>
      </c>
      <c r="G20" s="2">
        <f t="shared" si="1"/>
        <v>395</v>
      </c>
    </row>
    <row r="21" spans="1:7" x14ac:dyDescent="0.25">
      <c r="A21" s="155"/>
      <c r="B21" s="157"/>
      <c r="C21" s="5">
        <v>6</v>
      </c>
      <c r="D21" s="2">
        <v>16.3</v>
      </c>
      <c r="E21" s="2">
        <f t="shared" si="0"/>
        <v>16.3</v>
      </c>
      <c r="F21" s="2">
        <v>484</v>
      </c>
      <c r="G21" s="2">
        <f t="shared" si="1"/>
        <v>484</v>
      </c>
    </row>
    <row r="22" spans="1:7" x14ac:dyDescent="0.25">
      <c r="A22" s="155"/>
      <c r="B22" s="157"/>
      <c r="C22" s="5">
        <v>10</v>
      </c>
      <c r="D22" s="2">
        <v>18.399999999999999</v>
      </c>
      <c r="E22" s="2">
        <f t="shared" si="0"/>
        <v>18.399999999999999</v>
      </c>
      <c r="F22" s="2">
        <v>670</v>
      </c>
      <c r="G22" s="2">
        <f t="shared" si="1"/>
        <v>670</v>
      </c>
    </row>
    <row r="23" spans="1:7" x14ac:dyDescent="0.25">
      <c r="A23" s="155"/>
      <c r="B23" s="157"/>
      <c r="C23" s="5">
        <v>16</v>
      </c>
      <c r="D23" s="2">
        <v>20.5</v>
      </c>
      <c r="E23" s="2">
        <f t="shared" si="0"/>
        <v>20.5</v>
      </c>
      <c r="F23" s="2">
        <v>907</v>
      </c>
      <c r="G23" s="2">
        <f t="shared" si="1"/>
        <v>907</v>
      </c>
    </row>
    <row r="24" spans="1:7" x14ac:dyDescent="0.25">
      <c r="A24" s="155"/>
      <c r="B24" s="157"/>
      <c r="C24" s="5">
        <v>25</v>
      </c>
      <c r="D24" s="2">
        <v>25.7</v>
      </c>
      <c r="E24" s="2">
        <f t="shared" si="0"/>
        <v>25.7</v>
      </c>
      <c r="F24" s="2">
        <v>1402</v>
      </c>
      <c r="G24" s="2">
        <f t="shared" si="1"/>
        <v>1402</v>
      </c>
    </row>
    <row r="25" spans="1:7" x14ac:dyDescent="0.25">
      <c r="A25" s="155"/>
      <c r="B25" s="157"/>
      <c r="C25" s="5">
        <v>35</v>
      </c>
      <c r="D25" s="2">
        <v>28.1</v>
      </c>
      <c r="E25" s="2">
        <f t="shared" si="0"/>
        <v>28.1</v>
      </c>
      <c r="F25" s="2">
        <v>1789</v>
      </c>
      <c r="G25" s="2">
        <f t="shared" si="1"/>
        <v>1789</v>
      </c>
    </row>
    <row r="26" spans="1:7" x14ac:dyDescent="0.25">
      <c r="A26" s="155"/>
      <c r="B26" s="157"/>
      <c r="C26" s="5">
        <v>50</v>
      </c>
      <c r="D26" s="2">
        <v>26.6</v>
      </c>
      <c r="E26" s="2">
        <f t="shared" si="0"/>
        <v>26.6</v>
      </c>
      <c r="F26" s="2">
        <v>1943</v>
      </c>
      <c r="G26" s="2">
        <f t="shared" si="1"/>
        <v>1943</v>
      </c>
    </row>
    <row r="27" spans="1:7" x14ac:dyDescent="0.25">
      <c r="A27" s="159"/>
      <c r="B27" s="157"/>
      <c r="C27" s="5">
        <v>70</v>
      </c>
      <c r="D27" s="2">
        <v>29.1</v>
      </c>
      <c r="E27" s="2">
        <f t="shared" si="0"/>
        <v>29.1</v>
      </c>
      <c r="F27" s="2">
        <v>2563</v>
      </c>
      <c r="G27" s="2">
        <f t="shared" si="1"/>
        <v>2563</v>
      </c>
    </row>
    <row r="28" spans="1:7" x14ac:dyDescent="0.25">
      <c r="A28" s="159"/>
      <c r="B28" s="157"/>
      <c r="C28" s="5">
        <v>95</v>
      </c>
      <c r="D28" s="2">
        <v>32.200000000000003</v>
      </c>
      <c r="E28" s="2">
        <f t="shared" si="0"/>
        <v>32.200000000000003</v>
      </c>
      <c r="F28" s="2">
        <v>3349</v>
      </c>
      <c r="G28" s="2">
        <f t="shared" si="1"/>
        <v>3349</v>
      </c>
    </row>
    <row r="29" spans="1:7" x14ac:dyDescent="0.25">
      <c r="A29" s="159"/>
      <c r="B29" s="157"/>
      <c r="C29" s="5">
        <v>120</v>
      </c>
      <c r="D29" s="2">
        <v>35</v>
      </c>
      <c r="E29" s="2">
        <f t="shared" si="0"/>
        <v>35</v>
      </c>
      <c r="F29" s="2">
        <v>4139</v>
      </c>
      <c r="G29" s="2">
        <f t="shared" si="1"/>
        <v>4139</v>
      </c>
    </row>
    <row r="30" spans="1:7" x14ac:dyDescent="0.25">
      <c r="A30" s="159"/>
      <c r="B30" s="157"/>
      <c r="C30" s="5">
        <v>150</v>
      </c>
      <c r="D30" s="2">
        <v>38</v>
      </c>
      <c r="E30" s="2">
        <f t="shared" si="0"/>
        <v>38</v>
      </c>
      <c r="F30" s="2">
        <v>5076</v>
      </c>
      <c r="G30" s="2">
        <f t="shared" si="1"/>
        <v>5076</v>
      </c>
    </row>
    <row r="31" spans="1:7" x14ac:dyDescent="0.25">
      <c r="A31" s="159"/>
      <c r="B31" s="157"/>
      <c r="C31" s="5">
        <v>185</v>
      </c>
      <c r="D31" s="2">
        <v>41</v>
      </c>
      <c r="E31" s="2">
        <f t="shared" si="0"/>
        <v>41</v>
      </c>
      <c r="F31" s="2">
        <v>6151</v>
      </c>
      <c r="G31" s="2">
        <f t="shared" si="1"/>
        <v>6151</v>
      </c>
    </row>
    <row r="32" spans="1:7" x14ac:dyDescent="0.25">
      <c r="A32" s="159"/>
      <c r="B32" s="157"/>
      <c r="C32" s="5">
        <v>240</v>
      </c>
      <c r="D32" s="2">
        <v>45.9</v>
      </c>
      <c r="E32" s="2">
        <f t="shared" si="0"/>
        <v>45.9</v>
      </c>
      <c r="F32" s="2">
        <v>7898</v>
      </c>
      <c r="G32" s="2">
        <f t="shared" si="1"/>
        <v>7898</v>
      </c>
    </row>
    <row r="33" spans="1:7" x14ac:dyDescent="0.25">
      <c r="A33" s="155"/>
      <c r="B33" s="146">
        <v>4</v>
      </c>
      <c r="C33" s="5">
        <v>1.5</v>
      </c>
      <c r="D33" s="2">
        <v>13.5</v>
      </c>
      <c r="E33" s="2">
        <f t="shared" si="0"/>
        <v>13.5</v>
      </c>
      <c r="F33" s="2">
        <v>283</v>
      </c>
      <c r="G33" s="2">
        <f t="shared" si="1"/>
        <v>283</v>
      </c>
    </row>
    <row r="34" spans="1:7" x14ac:dyDescent="0.25">
      <c r="A34" s="155"/>
      <c r="B34" s="146"/>
      <c r="C34" s="5">
        <v>2.5</v>
      </c>
      <c r="D34" s="2">
        <v>14.5</v>
      </c>
      <c r="E34" s="2">
        <f t="shared" si="0"/>
        <v>14.5</v>
      </c>
      <c r="F34" s="2">
        <v>348</v>
      </c>
      <c r="G34" s="2">
        <f t="shared" si="1"/>
        <v>348</v>
      </c>
    </row>
    <row r="35" spans="1:7" x14ac:dyDescent="0.25">
      <c r="A35" s="155"/>
      <c r="B35" s="146"/>
      <c r="C35" s="5">
        <v>4</v>
      </c>
      <c r="D35" s="2">
        <v>16.600000000000001</v>
      </c>
      <c r="E35" s="2">
        <f t="shared" si="0"/>
        <v>16.600000000000001</v>
      </c>
      <c r="F35" s="2">
        <v>479</v>
      </c>
      <c r="G35" s="2">
        <f t="shared" si="1"/>
        <v>479</v>
      </c>
    </row>
    <row r="36" spans="1:7" x14ac:dyDescent="0.25">
      <c r="A36" s="155"/>
      <c r="B36" s="146"/>
      <c r="C36" s="5">
        <v>6</v>
      </c>
      <c r="D36" s="2">
        <v>17.8</v>
      </c>
      <c r="E36" s="2">
        <f t="shared" si="0"/>
        <v>17.8</v>
      </c>
      <c r="F36" s="2">
        <v>592</v>
      </c>
      <c r="G36" s="2">
        <f t="shared" si="1"/>
        <v>592</v>
      </c>
    </row>
    <row r="37" spans="1:7" x14ac:dyDescent="0.25">
      <c r="A37" s="155"/>
      <c r="B37" s="146"/>
      <c r="C37" s="5">
        <v>10</v>
      </c>
      <c r="D37" s="2">
        <v>20.100000000000001</v>
      </c>
      <c r="E37" s="2">
        <f t="shared" si="0"/>
        <v>20.100000000000001</v>
      </c>
      <c r="F37" s="2">
        <v>826</v>
      </c>
      <c r="G37" s="2">
        <f t="shared" si="1"/>
        <v>826</v>
      </c>
    </row>
    <row r="38" spans="1:7" x14ac:dyDescent="0.25">
      <c r="A38" s="155"/>
      <c r="B38" s="146"/>
      <c r="C38" s="5">
        <v>16</v>
      </c>
      <c r="D38" s="2">
        <v>22.4</v>
      </c>
      <c r="E38" s="2">
        <f t="shared" si="0"/>
        <v>22.4</v>
      </c>
      <c r="F38" s="2">
        <v>1130</v>
      </c>
      <c r="G38" s="2">
        <f t="shared" si="1"/>
        <v>1130</v>
      </c>
    </row>
    <row r="39" spans="1:7" x14ac:dyDescent="0.25">
      <c r="A39" s="155"/>
      <c r="B39" s="146"/>
      <c r="C39" s="5">
        <v>25</v>
      </c>
      <c r="D39" s="2">
        <v>28.2</v>
      </c>
      <c r="E39" s="2">
        <f t="shared" si="0"/>
        <v>28.2</v>
      </c>
      <c r="F39" s="2">
        <v>1751</v>
      </c>
      <c r="G39" s="2">
        <f t="shared" si="1"/>
        <v>1751</v>
      </c>
    </row>
    <row r="40" spans="1:7" x14ac:dyDescent="0.25">
      <c r="A40" s="155"/>
      <c r="B40" s="146"/>
      <c r="C40" s="5">
        <v>35</v>
      </c>
      <c r="D40" s="2">
        <v>31</v>
      </c>
      <c r="E40" s="2">
        <f t="shared" si="0"/>
        <v>31</v>
      </c>
      <c r="F40" s="2">
        <v>2249</v>
      </c>
      <c r="G40" s="2">
        <f t="shared" si="1"/>
        <v>2249</v>
      </c>
    </row>
    <row r="41" spans="1:7" x14ac:dyDescent="0.25">
      <c r="A41" s="155"/>
      <c r="B41" s="146"/>
      <c r="C41" s="5">
        <v>50</v>
      </c>
      <c r="D41" s="2">
        <v>30.3</v>
      </c>
      <c r="E41" s="2">
        <f t="shared" si="0"/>
        <v>30.3</v>
      </c>
      <c r="F41" s="2">
        <v>2530</v>
      </c>
      <c r="G41" s="2">
        <f t="shared" si="1"/>
        <v>2530</v>
      </c>
    </row>
    <row r="42" spans="1:7" x14ac:dyDescent="0.25">
      <c r="A42" s="155"/>
      <c r="B42" s="146"/>
      <c r="C42" s="5">
        <v>70</v>
      </c>
      <c r="D42" s="2">
        <v>33.299999999999997</v>
      </c>
      <c r="E42" s="2">
        <f t="shared" si="0"/>
        <v>33.299999999999997</v>
      </c>
      <c r="F42" s="2">
        <v>3354</v>
      </c>
      <c r="G42" s="2">
        <f t="shared" si="1"/>
        <v>3354</v>
      </c>
    </row>
    <row r="43" spans="1:7" x14ac:dyDescent="0.25">
      <c r="A43" s="155"/>
      <c r="B43" s="146"/>
      <c r="C43" s="5">
        <v>95</v>
      </c>
      <c r="D43" s="2">
        <v>37.4</v>
      </c>
      <c r="E43" s="2">
        <f t="shared" si="0"/>
        <v>37.4</v>
      </c>
      <c r="F43" s="2">
        <v>4442</v>
      </c>
      <c r="G43" s="2">
        <f t="shared" si="1"/>
        <v>4442</v>
      </c>
    </row>
    <row r="44" spans="1:7" x14ac:dyDescent="0.25">
      <c r="A44" s="155"/>
      <c r="B44" s="146"/>
      <c r="C44" s="5">
        <v>120</v>
      </c>
      <c r="D44" s="2">
        <v>40.299999999999997</v>
      </c>
      <c r="E44" s="2">
        <f t="shared" si="0"/>
        <v>40.299999999999997</v>
      </c>
      <c r="F44" s="2">
        <v>5447</v>
      </c>
      <c r="G44" s="2">
        <f t="shared" si="1"/>
        <v>5447</v>
      </c>
    </row>
    <row r="45" spans="1:7" x14ac:dyDescent="0.25">
      <c r="A45" s="155"/>
      <c r="B45" s="146"/>
      <c r="C45" s="5">
        <v>150</v>
      </c>
      <c r="D45" s="2">
        <v>43.6</v>
      </c>
      <c r="E45" s="2">
        <f t="shared" si="0"/>
        <v>43.6</v>
      </c>
      <c r="F45" s="2">
        <v>6682</v>
      </c>
      <c r="G45" s="2">
        <f t="shared" si="1"/>
        <v>6682</v>
      </c>
    </row>
    <row r="46" spans="1:7" x14ac:dyDescent="0.25">
      <c r="A46" s="155"/>
      <c r="B46" s="146"/>
      <c r="C46" s="5">
        <v>185</v>
      </c>
      <c r="D46" s="2">
        <v>47.6</v>
      </c>
      <c r="E46" s="2">
        <f t="shared" si="0"/>
        <v>47.6</v>
      </c>
      <c r="F46" s="2">
        <v>8163</v>
      </c>
      <c r="G46" s="2">
        <f t="shared" si="1"/>
        <v>8163</v>
      </c>
    </row>
    <row r="47" spans="1:7" x14ac:dyDescent="0.25">
      <c r="A47" s="155"/>
      <c r="B47" s="146"/>
      <c r="C47" s="5">
        <v>240</v>
      </c>
      <c r="D47" s="2">
        <v>53</v>
      </c>
      <c r="E47" s="2">
        <f t="shared" si="0"/>
        <v>53</v>
      </c>
      <c r="F47" s="2">
        <v>10433</v>
      </c>
      <c r="G47" s="2">
        <f t="shared" si="1"/>
        <v>10433</v>
      </c>
    </row>
    <row r="48" spans="1:7" x14ac:dyDescent="0.25">
      <c r="A48" s="155"/>
      <c r="B48" s="146">
        <v>5</v>
      </c>
      <c r="C48" s="5">
        <v>1.5</v>
      </c>
      <c r="D48" s="2">
        <v>14.6</v>
      </c>
      <c r="E48" s="2">
        <f t="shared" si="0"/>
        <v>14.6</v>
      </c>
      <c r="F48" s="2">
        <v>336</v>
      </c>
      <c r="G48" s="2">
        <f t="shared" si="1"/>
        <v>336</v>
      </c>
    </row>
    <row r="49" spans="1:7" x14ac:dyDescent="0.25">
      <c r="A49" s="155"/>
      <c r="B49" s="146"/>
      <c r="C49" s="5">
        <v>2.5</v>
      </c>
      <c r="D49" s="2">
        <v>15.7</v>
      </c>
      <c r="E49" s="2">
        <f t="shared" si="0"/>
        <v>15.7</v>
      </c>
      <c r="F49" s="2">
        <v>416</v>
      </c>
      <c r="G49" s="2">
        <f t="shared" si="1"/>
        <v>416</v>
      </c>
    </row>
    <row r="50" spans="1:7" x14ac:dyDescent="0.25">
      <c r="A50" s="155"/>
      <c r="B50" s="146"/>
      <c r="C50" s="5">
        <v>4</v>
      </c>
      <c r="D50" s="2">
        <v>18.5</v>
      </c>
      <c r="E50" s="2">
        <f t="shared" si="0"/>
        <v>18.5</v>
      </c>
      <c r="F50" s="2">
        <v>596</v>
      </c>
      <c r="G50" s="2">
        <f t="shared" si="1"/>
        <v>596</v>
      </c>
    </row>
    <row r="51" spans="1:7" x14ac:dyDescent="0.25">
      <c r="A51" s="155"/>
      <c r="B51" s="146"/>
      <c r="C51" s="5">
        <v>6</v>
      </c>
      <c r="D51" s="2">
        <v>19.899999999999999</v>
      </c>
      <c r="E51" s="2">
        <f t="shared" si="0"/>
        <v>19.899999999999999</v>
      </c>
      <c r="F51" s="2">
        <v>738</v>
      </c>
      <c r="G51" s="2">
        <f t="shared" si="1"/>
        <v>738</v>
      </c>
    </row>
    <row r="52" spans="1:7" x14ac:dyDescent="0.25">
      <c r="A52" s="155"/>
      <c r="B52" s="146"/>
      <c r="C52" s="5">
        <v>10</v>
      </c>
      <c r="D52" s="2">
        <v>22</v>
      </c>
      <c r="E52" s="2">
        <f t="shared" si="0"/>
        <v>22</v>
      </c>
      <c r="F52" s="2">
        <v>1004</v>
      </c>
      <c r="G52" s="2">
        <f t="shared" si="1"/>
        <v>1004</v>
      </c>
    </row>
    <row r="53" spans="1:7" x14ac:dyDescent="0.25">
      <c r="A53" s="155"/>
      <c r="B53" s="146"/>
      <c r="C53" s="5">
        <v>16</v>
      </c>
      <c r="D53" s="2">
        <v>25</v>
      </c>
      <c r="E53" s="2">
        <f t="shared" si="0"/>
        <v>25</v>
      </c>
      <c r="F53" s="2">
        <v>1407</v>
      </c>
      <c r="G53" s="2">
        <f t="shared" si="1"/>
        <v>1407</v>
      </c>
    </row>
    <row r="54" spans="1:7" x14ac:dyDescent="0.25">
      <c r="A54" s="155"/>
      <c r="B54" s="146"/>
      <c r="C54" s="5">
        <v>25</v>
      </c>
      <c r="D54" s="2">
        <v>31</v>
      </c>
      <c r="E54" s="2">
        <f t="shared" si="0"/>
        <v>31</v>
      </c>
      <c r="F54" s="2">
        <v>2146</v>
      </c>
      <c r="G54" s="2">
        <f t="shared" si="1"/>
        <v>2146</v>
      </c>
    </row>
    <row r="55" spans="1:7" x14ac:dyDescent="0.25">
      <c r="A55" s="155"/>
      <c r="B55" s="146"/>
      <c r="C55" s="5">
        <v>35</v>
      </c>
      <c r="D55" s="2">
        <v>34.5</v>
      </c>
      <c r="E55" s="2">
        <f t="shared" si="0"/>
        <v>34.5</v>
      </c>
      <c r="F55" s="2">
        <v>2800</v>
      </c>
      <c r="G55" s="2">
        <f t="shared" si="1"/>
        <v>2800</v>
      </c>
    </row>
    <row r="56" spans="1:7" x14ac:dyDescent="0.25">
      <c r="A56" s="155"/>
      <c r="B56" s="146"/>
      <c r="C56" s="5">
        <v>50</v>
      </c>
      <c r="D56" s="2">
        <v>34.200000000000003</v>
      </c>
      <c r="E56" s="2">
        <f t="shared" si="0"/>
        <v>34.200000000000003</v>
      </c>
      <c r="F56" s="2">
        <v>3138</v>
      </c>
      <c r="G56" s="2">
        <f t="shared" si="1"/>
        <v>3138</v>
      </c>
    </row>
    <row r="57" spans="1:7" x14ac:dyDescent="0.25">
      <c r="A57" s="155"/>
      <c r="B57" s="146"/>
      <c r="C57" s="5">
        <v>70</v>
      </c>
      <c r="D57" s="2">
        <v>37.6</v>
      </c>
      <c r="E57" s="2">
        <f t="shared" si="0"/>
        <v>37.6</v>
      </c>
      <c r="F57" s="2">
        <v>4167</v>
      </c>
      <c r="G57" s="2">
        <f t="shared" si="1"/>
        <v>4167</v>
      </c>
    </row>
    <row r="58" spans="1:7" x14ac:dyDescent="0.25">
      <c r="A58" s="155"/>
      <c r="B58" s="146"/>
      <c r="C58" s="5">
        <v>95</v>
      </c>
      <c r="D58" s="2">
        <v>41.8</v>
      </c>
      <c r="E58" s="2">
        <f t="shared" si="0"/>
        <v>41.8</v>
      </c>
      <c r="F58" s="2">
        <v>5476</v>
      </c>
      <c r="G58" s="2">
        <f t="shared" si="1"/>
        <v>5476</v>
      </c>
    </row>
    <row r="59" spans="1:7" x14ac:dyDescent="0.25">
      <c r="A59" s="155"/>
      <c r="B59" s="146"/>
      <c r="C59" s="5">
        <v>120</v>
      </c>
      <c r="D59" s="2">
        <v>45.3</v>
      </c>
      <c r="E59" s="2">
        <f t="shared" si="0"/>
        <v>45.3</v>
      </c>
      <c r="F59" s="2">
        <v>6775</v>
      </c>
      <c r="G59" s="2">
        <f t="shared" si="1"/>
        <v>6775</v>
      </c>
    </row>
    <row r="60" spans="1:7" x14ac:dyDescent="0.25">
      <c r="A60" s="155"/>
      <c r="B60" s="146"/>
      <c r="C60" s="5">
        <v>150</v>
      </c>
      <c r="D60" s="2">
        <v>49.1</v>
      </c>
      <c r="E60" s="2">
        <f t="shared" si="0"/>
        <v>49.1</v>
      </c>
      <c r="F60" s="2">
        <v>8323</v>
      </c>
      <c r="G60" s="2">
        <f t="shared" si="1"/>
        <v>8323</v>
      </c>
    </row>
    <row r="61" spans="1:7" x14ac:dyDescent="0.25">
      <c r="A61" s="155"/>
      <c r="B61" s="146"/>
      <c r="C61" s="5">
        <v>185</v>
      </c>
      <c r="D61" s="2">
        <v>53.2</v>
      </c>
      <c r="E61" s="2">
        <f t="shared" si="0"/>
        <v>53.2</v>
      </c>
      <c r="F61" s="2">
        <v>10110</v>
      </c>
      <c r="G61" s="2">
        <f t="shared" si="1"/>
        <v>10110</v>
      </c>
    </row>
    <row r="62" spans="1:7" x14ac:dyDescent="0.25">
      <c r="A62" s="155"/>
      <c r="B62" s="146"/>
      <c r="C62" s="5">
        <v>240</v>
      </c>
      <c r="D62" s="2">
        <v>59.7</v>
      </c>
      <c r="E62" s="2">
        <f t="shared" si="0"/>
        <v>59.7</v>
      </c>
      <c r="F62" s="2">
        <v>13001</v>
      </c>
      <c r="G62" s="2">
        <f t="shared" si="1"/>
        <v>13001</v>
      </c>
    </row>
  </sheetData>
  <mergeCells count="16">
    <mergeCell ref="B1:C1"/>
    <mergeCell ref="D1:E1"/>
    <mergeCell ref="F1:G1"/>
    <mergeCell ref="B2:C2"/>
    <mergeCell ref="A3:A11"/>
    <mergeCell ref="B3:B17"/>
    <mergeCell ref="A12:A17"/>
    <mergeCell ref="A48:A55"/>
    <mergeCell ref="B48:B62"/>
    <mergeCell ref="A56:A62"/>
    <mergeCell ref="A18:A26"/>
    <mergeCell ref="B18:B32"/>
    <mergeCell ref="A27:A32"/>
    <mergeCell ref="A33:A40"/>
    <mergeCell ref="B33:B47"/>
    <mergeCell ref="A41:A4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activeCell="L41" sqref="L41"/>
    </sheetView>
  </sheetViews>
  <sheetFormatPr defaultRowHeight="11.25" x14ac:dyDescent="0.25"/>
  <cols>
    <col min="1" max="1" width="2.5" style="8" customWidth="1"/>
    <col min="2" max="2" width="9.75" style="8" customWidth="1"/>
    <col min="3" max="7" width="10.375" style="8" customWidth="1"/>
    <col min="8" max="8" width="9" style="8"/>
    <col min="9" max="9" width="2.5" style="8" customWidth="1"/>
    <col min="10" max="10" width="9.75" style="8" customWidth="1"/>
    <col min="11" max="15" width="10.375" style="8" customWidth="1"/>
    <col min="16" max="16384" width="9" style="8"/>
  </cols>
  <sheetData>
    <row r="1" spans="1:15" ht="52.5" customHeight="1" thickBot="1" x14ac:dyDescent="0.3">
      <c r="A1" s="160" t="s">
        <v>28</v>
      </c>
      <c r="B1" s="161"/>
      <c r="C1" s="161"/>
      <c r="D1" s="161"/>
      <c r="E1" s="161"/>
      <c r="F1" s="161"/>
      <c r="G1" s="162"/>
      <c r="I1" s="160" t="s">
        <v>40</v>
      </c>
      <c r="J1" s="161"/>
      <c r="K1" s="161"/>
      <c r="L1" s="161"/>
      <c r="M1" s="161"/>
      <c r="N1" s="161"/>
      <c r="O1" s="162"/>
    </row>
    <row r="2" spans="1:15" ht="12" thickBot="1" x14ac:dyDescent="0.3">
      <c r="A2" s="163" t="s">
        <v>29</v>
      </c>
      <c r="B2" s="164"/>
      <c r="C2" s="164"/>
      <c r="D2" s="164"/>
      <c r="E2" s="164"/>
      <c r="F2" s="164"/>
      <c r="G2" s="165"/>
      <c r="I2" s="163" t="s">
        <v>41</v>
      </c>
      <c r="J2" s="164"/>
      <c r="K2" s="164"/>
      <c r="L2" s="164"/>
      <c r="M2" s="164"/>
      <c r="N2" s="164"/>
      <c r="O2" s="165"/>
    </row>
    <row r="3" spans="1:15" x14ac:dyDescent="0.25">
      <c r="A3" s="166" t="s">
        <v>37</v>
      </c>
      <c r="B3" s="132" t="s">
        <v>38</v>
      </c>
      <c r="C3" s="132" t="s">
        <v>30</v>
      </c>
      <c r="D3" s="132"/>
      <c r="E3" s="132"/>
      <c r="F3" s="132"/>
      <c r="G3" s="135"/>
      <c r="I3" s="166" t="s">
        <v>37</v>
      </c>
      <c r="J3" s="132" t="s">
        <v>38</v>
      </c>
      <c r="K3" s="132" t="s">
        <v>30</v>
      </c>
      <c r="L3" s="132"/>
      <c r="M3" s="132"/>
      <c r="N3" s="132"/>
      <c r="O3" s="135"/>
    </row>
    <row r="4" spans="1:15" ht="11.25" customHeight="1" x14ac:dyDescent="0.25">
      <c r="A4" s="167"/>
      <c r="B4" s="133"/>
      <c r="C4" s="17" t="s">
        <v>32</v>
      </c>
      <c r="D4" s="133" t="s">
        <v>31</v>
      </c>
      <c r="E4" s="133"/>
      <c r="F4" s="133" t="s">
        <v>33</v>
      </c>
      <c r="G4" s="136"/>
      <c r="I4" s="167"/>
      <c r="J4" s="133"/>
      <c r="K4" s="17" t="s">
        <v>32</v>
      </c>
      <c r="L4" s="133" t="s">
        <v>31</v>
      </c>
      <c r="M4" s="133"/>
      <c r="N4" s="133" t="s">
        <v>33</v>
      </c>
      <c r="O4" s="136"/>
    </row>
    <row r="5" spans="1:15" x14ac:dyDescent="0.25">
      <c r="A5" s="167"/>
      <c r="B5" s="133"/>
      <c r="C5" s="133" t="s">
        <v>34</v>
      </c>
      <c r="D5" s="133"/>
      <c r="E5" s="133"/>
      <c r="F5" s="133"/>
      <c r="G5" s="136"/>
      <c r="I5" s="167"/>
      <c r="J5" s="133"/>
      <c r="K5" s="133" t="s">
        <v>34</v>
      </c>
      <c r="L5" s="133"/>
      <c r="M5" s="133"/>
      <c r="N5" s="133"/>
      <c r="O5" s="136"/>
    </row>
    <row r="6" spans="1:15" ht="12" thickBot="1" x14ac:dyDescent="0.3">
      <c r="A6" s="168"/>
      <c r="B6" s="134"/>
      <c r="C6" s="18" t="s">
        <v>35</v>
      </c>
      <c r="D6" s="18" t="s">
        <v>35</v>
      </c>
      <c r="E6" s="18" t="s">
        <v>36</v>
      </c>
      <c r="F6" s="18" t="s">
        <v>35</v>
      </c>
      <c r="G6" s="19" t="s">
        <v>36</v>
      </c>
      <c r="I6" s="167"/>
      <c r="J6" s="139"/>
      <c r="K6" s="26" t="s">
        <v>35</v>
      </c>
      <c r="L6" s="26" t="s">
        <v>35</v>
      </c>
      <c r="M6" s="26" t="s">
        <v>36</v>
      </c>
      <c r="N6" s="26" t="s">
        <v>35</v>
      </c>
      <c r="O6" s="27" t="s">
        <v>36</v>
      </c>
    </row>
    <row r="7" spans="1:15" x14ac:dyDescent="0.25">
      <c r="A7" s="14">
        <v>1</v>
      </c>
      <c r="B7" s="20">
        <v>1.5</v>
      </c>
      <c r="C7" s="15">
        <v>23</v>
      </c>
      <c r="D7" s="15">
        <v>19</v>
      </c>
      <c r="E7" s="15">
        <v>33</v>
      </c>
      <c r="F7" s="15">
        <v>19</v>
      </c>
      <c r="G7" s="16">
        <v>27</v>
      </c>
      <c r="I7" s="28">
        <v>1</v>
      </c>
      <c r="J7" s="29">
        <v>1.5</v>
      </c>
      <c r="K7" s="30" t="s">
        <v>22</v>
      </c>
      <c r="L7" s="30" t="s">
        <v>22</v>
      </c>
      <c r="M7" s="30" t="s">
        <v>22</v>
      </c>
      <c r="N7" s="30" t="s">
        <v>22</v>
      </c>
      <c r="O7" s="31" t="s">
        <v>22</v>
      </c>
    </row>
    <row r="8" spans="1:15" x14ac:dyDescent="0.25">
      <c r="A8" s="21">
        <v>2</v>
      </c>
      <c r="B8" s="22">
        <v>2.5</v>
      </c>
      <c r="C8" s="23">
        <v>30</v>
      </c>
      <c r="D8" s="23">
        <v>27</v>
      </c>
      <c r="E8" s="23">
        <v>44</v>
      </c>
      <c r="F8" s="23">
        <v>25</v>
      </c>
      <c r="G8" s="24">
        <v>38</v>
      </c>
      <c r="I8" s="21">
        <v>2</v>
      </c>
      <c r="J8" s="22">
        <v>2.5</v>
      </c>
      <c r="K8" s="23">
        <v>23</v>
      </c>
      <c r="L8" s="23">
        <v>21</v>
      </c>
      <c r="M8" s="23">
        <v>34</v>
      </c>
      <c r="N8" s="23">
        <v>19</v>
      </c>
      <c r="O8" s="24">
        <v>29</v>
      </c>
    </row>
    <row r="9" spans="1:15" x14ac:dyDescent="0.25">
      <c r="A9" s="10">
        <v>3</v>
      </c>
      <c r="B9" s="17">
        <v>4</v>
      </c>
      <c r="C9" s="6">
        <v>41</v>
      </c>
      <c r="D9" s="6">
        <v>38</v>
      </c>
      <c r="E9" s="6">
        <v>55</v>
      </c>
      <c r="F9" s="6">
        <v>35</v>
      </c>
      <c r="G9" s="9">
        <v>49</v>
      </c>
      <c r="I9" s="10">
        <v>3</v>
      </c>
      <c r="J9" s="17">
        <v>4</v>
      </c>
      <c r="K9" s="25">
        <v>31</v>
      </c>
      <c r="L9" s="6">
        <v>29</v>
      </c>
      <c r="M9" s="6">
        <v>42</v>
      </c>
      <c r="N9" s="6">
        <v>27</v>
      </c>
      <c r="O9" s="9">
        <v>38</v>
      </c>
    </row>
    <row r="10" spans="1:15" x14ac:dyDescent="0.25">
      <c r="A10" s="21">
        <v>4</v>
      </c>
      <c r="B10" s="22">
        <v>6</v>
      </c>
      <c r="C10" s="23">
        <v>50</v>
      </c>
      <c r="D10" s="23">
        <v>50</v>
      </c>
      <c r="E10" s="23">
        <v>70</v>
      </c>
      <c r="F10" s="23">
        <v>42</v>
      </c>
      <c r="G10" s="24">
        <v>60</v>
      </c>
      <c r="I10" s="21">
        <v>4</v>
      </c>
      <c r="J10" s="22">
        <v>6</v>
      </c>
      <c r="K10" s="23">
        <v>38</v>
      </c>
      <c r="L10" s="23">
        <v>38</v>
      </c>
      <c r="M10" s="23">
        <v>55</v>
      </c>
      <c r="N10" s="23">
        <v>32</v>
      </c>
      <c r="O10" s="24">
        <v>46</v>
      </c>
    </row>
    <row r="11" spans="1:15" x14ac:dyDescent="0.25">
      <c r="A11" s="10">
        <v>5</v>
      </c>
      <c r="B11" s="17">
        <v>10</v>
      </c>
      <c r="C11" s="6">
        <v>80</v>
      </c>
      <c r="D11" s="6">
        <v>70</v>
      </c>
      <c r="E11" s="6">
        <v>105</v>
      </c>
      <c r="F11" s="6">
        <v>55</v>
      </c>
      <c r="G11" s="9">
        <v>90</v>
      </c>
      <c r="I11" s="10">
        <v>5</v>
      </c>
      <c r="J11" s="17">
        <v>10</v>
      </c>
      <c r="K11" s="25">
        <v>60</v>
      </c>
      <c r="L11" s="6">
        <v>55</v>
      </c>
      <c r="M11" s="6">
        <v>80</v>
      </c>
      <c r="N11" s="6">
        <v>42</v>
      </c>
      <c r="O11" s="9">
        <v>70</v>
      </c>
    </row>
    <row r="12" spans="1:15" x14ac:dyDescent="0.25">
      <c r="A12" s="21">
        <v>6</v>
      </c>
      <c r="B12" s="22">
        <v>16</v>
      </c>
      <c r="C12" s="23">
        <v>100</v>
      </c>
      <c r="D12" s="23">
        <v>99</v>
      </c>
      <c r="E12" s="23">
        <v>135</v>
      </c>
      <c r="F12" s="23">
        <v>75</v>
      </c>
      <c r="G12" s="24">
        <v>115</v>
      </c>
      <c r="I12" s="21">
        <v>6</v>
      </c>
      <c r="J12" s="22">
        <v>16</v>
      </c>
      <c r="K12" s="23">
        <v>75</v>
      </c>
      <c r="L12" s="23">
        <v>70</v>
      </c>
      <c r="M12" s="23">
        <v>105</v>
      </c>
      <c r="N12" s="23">
        <v>60</v>
      </c>
      <c r="O12" s="24">
        <v>90</v>
      </c>
    </row>
    <row r="13" spans="1:15" x14ac:dyDescent="0.25">
      <c r="A13" s="10">
        <v>7</v>
      </c>
      <c r="B13" s="17">
        <v>25</v>
      </c>
      <c r="C13" s="6">
        <v>140</v>
      </c>
      <c r="D13" s="6">
        <v>115</v>
      </c>
      <c r="E13" s="6">
        <v>175</v>
      </c>
      <c r="F13" s="6">
        <v>95</v>
      </c>
      <c r="G13" s="9">
        <v>150</v>
      </c>
      <c r="I13" s="10">
        <v>7</v>
      </c>
      <c r="J13" s="17">
        <v>25</v>
      </c>
      <c r="K13" s="25">
        <v>105</v>
      </c>
      <c r="L13" s="6">
        <v>90</v>
      </c>
      <c r="M13" s="6">
        <v>135</v>
      </c>
      <c r="N13" s="6">
        <v>75</v>
      </c>
      <c r="O13" s="9">
        <v>115</v>
      </c>
    </row>
    <row r="14" spans="1:15" x14ac:dyDescent="0.25">
      <c r="A14" s="21">
        <v>8</v>
      </c>
      <c r="B14" s="22">
        <v>35</v>
      </c>
      <c r="C14" s="23">
        <v>170</v>
      </c>
      <c r="D14" s="23">
        <v>140</v>
      </c>
      <c r="E14" s="23">
        <v>210</v>
      </c>
      <c r="F14" s="23">
        <v>120</v>
      </c>
      <c r="G14" s="24">
        <v>180</v>
      </c>
      <c r="I14" s="21">
        <v>8</v>
      </c>
      <c r="J14" s="22">
        <v>35</v>
      </c>
      <c r="K14" s="23">
        <v>130</v>
      </c>
      <c r="L14" s="23">
        <v>105</v>
      </c>
      <c r="M14" s="23">
        <v>160</v>
      </c>
      <c r="N14" s="23">
        <v>90</v>
      </c>
      <c r="O14" s="24">
        <v>140</v>
      </c>
    </row>
    <row r="15" spans="1:15" x14ac:dyDescent="0.25">
      <c r="A15" s="10">
        <v>9</v>
      </c>
      <c r="B15" s="17">
        <v>50</v>
      </c>
      <c r="C15" s="6">
        <v>215</v>
      </c>
      <c r="D15" s="6">
        <v>175</v>
      </c>
      <c r="E15" s="6">
        <v>265</v>
      </c>
      <c r="F15" s="6">
        <v>145</v>
      </c>
      <c r="G15" s="9">
        <v>225</v>
      </c>
      <c r="I15" s="10">
        <v>9</v>
      </c>
      <c r="J15" s="17">
        <v>50</v>
      </c>
      <c r="K15" s="25">
        <v>165</v>
      </c>
      <c r="L15" s="6">
        <v>135</v>
      </c>
      <c r="M15" s="6">
        <v>205</v>
      </c>
      <c r="N15" s="6">
        <v>110</v>
      </c>
      <c r="O15" s="9">
        <v>175</v>
      </c>
    </row>
    <row r="16" spans="1:15" x14ac:dyDescent="0.25">
      <c r="A16" s="21">
        <v>10</v>
      </c>
      <c r="B16" s="22">
        <v>70</v>
      </c>
      <c r="C16" s="23">
        <v>270</v>
      </c>
      <c r="D16" s="23">
        <v>215</v>
      </c>
      <c r="E16" s="23">
        <v>320</v>
      </c>
      <c r="F16" s="23">
        <v>180</v>
      </c>
      <c r="G16" s="24">
        <v>275</v>
      </c>
      <c r="I16" s="21">
        <v>10</v>
      </c>
      <c r="J16" s="22">
        <v>70</v>
      </c>
      <c r="K16" s="23">
        <v>210</v>
      </c>
      <c r="L16" s="23">
        <v>165</v>
      </c>
      <c r="M16" s="23">
        <v>245</v>
      </c>
      <c r="N16" s="23">
        <v>140</v>
      </c>
      <c r="O16" s="24">
        <v>210</v>
      </c>
    </row>
    <row r="17" spans="1:15" x14ac:dyDescent="0.25">
      <c r="A17" s="10">
        <v>11</v>
      </c>
      <c r="B17" s="17">
        <v>95</v>
      </c>
      <c r="C17" s="6">
        <v>325</v>
      </c>
      <c r="D17" s="6">
        <v>260</v>
      </c>
      <c r="E17" s="6">
        <v>385</v>
      </c>
      <c r="F17" s="6">
        <v>220</v>
      </c>
      <c r="G17" s="9">
        <v>330</v>
      </c>
      <c r="I17" s="10">
        <v>11</v>
      </c>
      <c r="J17" s="17">
        <v>95</v>
      </c>
      <c r="K17" s="25">
        <v>250</v>
      </c>
      <c r="L17" s="6">
        <v>200</v>
      </c>
      <c r="M17" s="6">
        <v>295</v>
      </c>
      <c r="N17" s="6">
        <v>170</v>
      </c>
      <c r="O17" s="9">
        <v>255</v>
      </c>
    </row>
    <row r="18" spans="1:15" x14ac:dyDescent="0.25">
      <c r="A18" s="21">
        <v>12</v>
      </c>
      <c r="B18" s="22">
        <v>120</v>
      </c>
      <c r="C18" s="23">
        <v>385</v>
      </c>
      <c r="D18" s="23">
        <v>300</v>
      </c>
      <c r="E18" s="23">
        <v>445</v>
      </c>
      <c r="F18" s="23">
        <v>260</v>
      </c>
      <c r="G18" s="24">
        <v>385</v>
      </c>
      <c r="I18" s="21">
        <v>12</v>
      </c>
      <c r="J18" s="22">
        <v>120</v>
      </c>
      <c r="K18" s="23">
        <v>295</v>
      </c>
      <c r="L18" s="23">
        <v>230</v>
      </c>
      <c r="M18" s="23">
        <v>340</v>
      </c>
      <c r="N18" s="23">
        <v>200</v>
      </c>
      <c r="O18" s="24">
        <v>295</v>
      </c>
    </row>
    <row r="19" spans="1:15" x14ac:dyDescent="0.25">
      <c r="A19" s="10">
        <v>13</v>
      </c>
      <c r="B19" s="17">
        <v>150</v>
      </c>
      <c r="C19" s="6">
        <v>440</v>
      </c>
      <c r="D19" s="6">
        <v>350</v>
      </c>
      <c r="E19" s="6">
        <v>505</v>
      </c>
      <c r="F19" s="6">
        <v>305</v>
      </c>
      <c r="G19" s="9">
        <v>435</v>
      </c>
      <c r="I19" s="10">
        <v>13</v>
      </c>
      <c r="J19" s="17">
        <v>150</v>
      </c>
      <c r="K19" s="25">
        <v>340</v>
      </c>
      <c r="L19" s="6">
        <v>270</v>
      </c>
      <c r="M19" s="6">
        <v>390</v>
      </c>
      <c r="N19" s="6">
        <v>235</v>
      </c>
      <c r="O19" s="9">
        <v>335</v>
      </c>
    </row>
    <row r="20" spans="1:15" x14ac:dyDescent="0.25">
      <c r="A20" s="21">
        <v>14</v>
      </c>
      <c r="B20" s="22">
        <v>185</v>
      </c>
      <c r="C20" s="23">
        <v>510</v>
      </c>
      <c r="D20" s="23">
        <v>405</v>
      </c>
      <c r="E20" s="23">
        <v>570</v>
      </c>
      <c r="F20" s="23">
        <v>350</v>
      </c>
      <c r="G20" s="24">
        <v>500</v>
      </c>
      <c r="I20" s="21">
        <v>14</v>
      </c>
      <c r="J20" s="22">
        <v>185</v>
      </c>
      <c r="K20" s="23">
        <v>390</v>
      </c>
      <c r="L20" s="23">
        <v>310</v>
      </c>
      <c r="M20" s="23">
        <v>440</v>
      </c>
      <c r="N20" s="23">
        <v>270</v>
      </c>
      <c r="O20" s="24">
        <v>385</v>
      </c>
    </row>
    <row r="21" spans="1:15" ht="12" thickBot="1" x14ac:dyDescent="0.3">
      <c r="A21" s="11">
        <v>15</v>
      </c>
      <c r="B21" s="18">
        <v>240</v>
      </c>
      <c r="C21" s="12">
        <v>605</v>
      </c>
      <c r="D21" s="12" t="s">
        <v>22</v>
      </c>
      <c r="E21" s="12" t="s">
        <v>22</v>
      </c>
      <c r="F21" s="12" t="s">
        <v>22</v>
      </c>
      <c r="G21" s="13" t="s">
        <v>22</v>
      </c>
      <c r="I21" s="11">
        <v>15</v>
      </c>
      <c r="J21" s="18">
        <v>240</v>
      </c>
      <c r="K21" s="32">
        <v>465</v>
      </c>
      <c r="L21" s="12" t="s">
        <v>22</v>
      </c>
      <c r="M21" s="12" t="s">
        <v>22</v>
      </c>
      <c r="N21" s="12" t="s">
        <v>22</v>
      </c>
      <c r="O21" s="13" t="s">
        <v>22</v>
      </c>
    </row>
    <row r="31" spans="1:15" x14ac:dyDescent="0.25">
      <c r="K31" s="8" t="s">
        <v>39</v>
      </c>
    </row>
  </sheetData>
  <mergeCells count="16">
    <mergeCell ref="A1:G1"/>
    <mergeCell ref="A2:G2"/>
    <mergeCell ref="A3:A6"/>
    <mergeCell ref="B3:B6"/>
    <mergeCell ref="C3:G3"/>
    <mergeCell ref="D4:E4"/>
    <mergeCell ref="F4:G4"/>
    <mergeCell ref="C5:G5"/>
    <mergeCell ref="I1:O1"/>
    <mergeCell ref="I2:O2"/>
    <mergeCell ref="I3:I6"/>
    <mergeCell ref="J3:J6"/>
    <mergeCell ref="K3:O3"/>
    <mergeCell ref="L4:M4"/>
    <mergeCell ref="N4:O4"/>
    <mergeCell ref="K5:O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workbookViewId="0">
      <pane ySplit="23" topLeftCell="A24" activePane="bottomLeft" state="frozen"/>
      <selection pane="bottomLeft" activeCell="M8" sqref="M8"/>
    </sheetView>
  </sheetViews>
  <sheetFormatPr defaultRowHeight="11.25" x14ac:dyDescent="0.25"/>
  <cols>
    <col min="1" max="1" width="14.375" style="8" customWidth="1"/>
    <col min="2" max="2" width="3.125" style="8" bestFit="1" customWidth="1"/>
    <col min="3" max="3" width="3.5" style="8" bestFit="1" customWidth="1"/>
    <col min="4" max="10" width="3.125" style="8" bestFit="1" customWidth="1"/>
    <col min="11" max="11" width="9" style="8"/>
    <col min="12" max="12" width="14.375" style="8" customWidth="1"/>
    <col min="13" max="13" width="3.125" style="8" bestFit="1" customWidth="1"/>
    <col min="14" max="14" width="3.5" style="8" bestFit="1" customWidth="1"/>
    <col min="15" max="21" width="3.125" style="8" bestFit="1" customWidth="1"/>
    <col min="22" max="22" width="9" style="8"/>
    <col min="23" max="23" width="14.375" style="8" customWidth="1"/>
    <col min="24" max="32" width="3.125" style="8" bestFit="1" customWidth="1"/>
    <col min="33" max="16384" width="9" style="8"/>
  </cols>
  <sheetData>
    <row r="1" spans="1:33" ht="13.5" customHeight="1" x14ac:dyDescent="0.25">
      <c r="A1" s="174" t="s">
        <v>42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6"/>
      <c r="AG1" s="41"/>
    </row>
    <row r="2" spans="1:33" ht="16.5" customHeight="1" thickBot="1" x14ac:dyDescent="0.3">
      <c r="A2" s="177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9"/>
      <c r="AG2" s="42"/>
    </row>
    <row r="3" spans="1:33" ht="12" thickBot="1" x14ac:dyDescent="0.3">
      <c r="A3" s="43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2"/>
    </row>
    <row r="4" spans="1:33" x14ac:dyDescent="0.25">
      <c r="A4" s="169" t="s">
        <v>45</v>
      </c>
      <c r="B4" s="170"/>
      <c r="C4" s="170"/>
      <c r="D4" s="170"/>
      <c r="E4" s="170"/>
      <c r="F4" s="170"/>
      <c r="G4" s="170"/>
      <c r="H4" s="170"/>
      <c r="I4" s="170"/>
      <c r="J4" s="171"/>
      <c r="K4" s="44"/>
      <c r="L4" s="169" t="s">
        <v>46</v>
      </c>
      <c r="M4" s="170"/>
      <c r="N4" s="170"/>
      <c r="O4" s="170"/>
      <c r="P4" s="170"/>
      <c r="Q4" s="170"/>
      <c r="R4" s="170"/>
      <c r="S4" s="170"/>
      <c r="T4" s="170"/>
      <c r="U4" s="171"/>
      <c r="V4" s="44"/>
      <c r="W4" s="169" t="s">
        <v>47</v>
      </c>
      <c r="X4" s="170"/>
      <c r="Y4" s="170"/>
      <c r="Z4" s="170"/>
      <c r="AA4" s="170"/>
      <c r="AB4" s="170"/>
      <c r="AC4" s="170"/>
      <c r="AD4" s="170"/>
      <c r="AE4" s="170"/>
      <c r="AF4" s="171"/>
      <c r="AG4" s="42"/>
    </row>
    <row r="5" spans="1:33" x14ac:dyDescent="0.25">
      <c r="A5" s="172" t="s">
        <v>43</v>
      </c>
      <c r="B5" s="155" t="s">
        <v>44</v>
      </c>
      <c r="C5" s="155"/>
      <c r="D5" s="155"/>
      <c r="E5" s="155"/>
      <c r="F5" s="155"/>
      <c r="G5" s="155"/>
      <c r="H5" s="155"/>
      <c r="I5" s="155"/>
      <c r="J5" s="173"/>
      <c r="K5" s="44"/>
      <c r="L5" s="172" t="s">
        <v>43</v>
      </c>
      <c r="M5" s="155" t="s">
        <v>44</v>
      </c>
      <c r="N5" s="155"/>
      <c r="O5" s="155"/>
      <c r="P5" s="155"/>
      <c r="Q5" s="155"/>
      <c r="R5" s="155"/>
      <c r="S5" s="155"/>
      <c r="T5" s="155"/>
      <c r="U5" s="173"/>
      <c r="V5" s="44"/>
      <c r="W5" s="172" t="s">
        <v>43</v>
      </c>
      <c r="X5" s="155" t="s">
        <v>44</v>
      </c>
      <c r="Y5" s="155"/>
      <c r="Z5" s="155"/>
      <c r="AA5" s="155"/>
      <c r="AB5" s="155"/>
      <c r="AC5" s="155"/>
      <c r="AD5" s="155"/>
      <c r="AE5" s="155"/>
      <c r="AF5" s="173"/>
      <c r="AG5" s="42"/>
    </row>
    <row r="6" spans="1:33" x14ac:dyDescent="0.25">
      <c r="A6" s="172"/>
      <c r="B6" s="34">
        <v>1.5</v>
      </c>
      <c r="C6" s="34">
        <v>2.5</v>
      </c>
      <c r="D6" s="34">
        <v>4</v>
      </c>
      <c r="E6" s="34">
        <v>6</v>
      </c>
      <c r="F6" s="34">
        <v>10</v>
      </c>
      <c r="G6" s="34">
        <v>16</v>
      </c>
      <c r="H6" s="34">
        <v>25</v>
      </c>
      <c r="I6" s="34">
        <v>35</v>
      </c>
      <c r="J6" s="35">
        <v>50</v>
      </c>
      <c r="K6" s="44"/>
      <c r="L6" s="172"/>
      <c r="M6" s="34">
        <v>1.5</v>
      </c>
      <c r="N6" s="34">
        <v>2.5</v>
      </c>
      <c r="O6" s="34">
        <v>4</v>
      </c>
      <c r="P6" s="34">
        <v>6</v>
      </c>
      <c r="Q6" s="34">
        <v>10</v>
      </c>
      <c r="R6" s="34">
        <v>16</v>
      </c>
      <c r="S6" s="34">
        <v>25</v>
      </c>
      <c r="T6" s="34">
        <v>35</v>
      </c>
      <c r="U6" s="35">
        <v>50</v>
      </c>
      <c r="V6" s="44"/>
      <c r="W6" s="172"/>
      <c r="X6" s="34">
        <v>1.5</v>
      </c>
      <c r="Y6" s="34">
        <v>2.5</v>
      </c>
      <c r="Z6" s="34">
        <v>4</v>
      </c>
      <c r="AA6" s="34">
        <v>6</v>
      </c>
      <c r="AB6" s="34">
        <v>10</v>
      </c>
      <c r="AC6" s="34">
        <v>16</v>
      </c>
      <c r="AD6" s="34">
        <v>25</v>
      </c>
      <c r="AE6" s="34">
        <v>35</v>
      </c>
      <c r="AF6" s="35">
        <v>50</v>
      </c>
      <c r="AG6" s="42"/>
    </row>
    <row r="7" spans="1:33" x14ac:dyDescent="0.25">
      <c r="A7" s="33">
        <v>1</v>
      </c>
      <c r="B7" s="7" t="s">
        <v>22</v>
      </c>
      <c r="C7" s="7" t="s">
        <v>22</v>
      </c>
      <c r="D7" s="7" t="s">
        <v>22</v>
      </c>
      <c r="E7" s="7" t="s">
        <v>22</v>
      </c>
      <c r="F7" s="7" t="s">
        <v>22</v>
      </c>
      <c r="G7" s="7" t="s">
        <v>22</v>
      </c>
      <c r="H7" s="7" t="s">
        <v>22</v>
      </c>
      <c r="I7" s="7" t="s">
        <v>22</v>
      </c>
      <c r="J7" s="9" t="s">
        <v>22</v>
      </c>
      <c r="K7" s="44"/>
      <c r="L7" s="33">
        <v>1</v>
      </c>
      <c r="M7" s="7" t="s">
        <v>22</v>
      </c>
      <c r="N7" s="7" t="s">
        <v>22</v>
      </c>
      <c r="O7" s="7" t="s">
        <v>22</v>
      </c>
      <c r="P7" s="7" t="s">
        <v>22</v>
      </c>
      <c r="Q7" s="7" t="s">
        <v>22</v>
      </c>
      <c r="R7" s="7" t="s">
        <v>22</v>
      </c>
      <c r="S7" s="7" t="s">
        <v>22</v>
      </c>
      <c r="T7" s="7" t="s">
        <v>22</v>
      </c>
      <c r="U7" s="9" t="s">
        <v>22</v>
      </c>
      <c r="V7" s="44"/>
      <c r="W7" s="33">
        <v>1</v>
      </c>
      <c r="X7" s="6">
        <v>429</v>
      </c>
      <c r="Y7" s="6">
        <v>714</v>
      </c>
      <c r="Z7" s="6" t="s">
        <v>22</v>
      </c>
      <c r="AA7" s="6" t="s">
        <v>22</v>
      </c>
      <c r="AB7" s="6" t="s">
        <v>22</v>
      </c>
      <c r="AC7" s="6" t="s">
        <v>22</v>
      </c>
      <c r="AD7" s="6" t="s">
        <v>22</v>
      </c>
      <c r="AE7" s="6" t="s">
        <v>22</v>
      </c>
      <c r="AF7" s="9" t="s">
        <v>22</v>
      </c>
      <c r="AG7" s="42"/>
    </row>
    <row r="8" spans="1:33" x14ac:dyDescent="0.25">
      <c r="A8" s="36">
        <v>2</v>
      </c>
      <c r="B8" s="23" t="s">
        <v>22</v>
      </c>
      <c r="C8" s="23" t="s">
        <v>22</v>
      </c>
      <c r="D8" s="23" t="s">
        <v>22</v>
      </c>
      <c r="E8" s="23" t="s">
        <v>22</v>
      </c>
      <c r="F8" s="23" t="s">
        <v>22</v>
      </c>
      <c r="G8" s="23" t="s">
        <v>22</v>
      </c>
      <c r="H8" s="23" t="s">
        <v>22</v>
      </c>
      <c r="I8" s="23" t="s">
        <v>22</v>
      </c>
      <c r="J8" s="24" t="s">
        <v>22</v>
      </c>
      <c r="K8" s="44"/>
      <c r="L8" s="36">
        <v>2</v>
      </c>
      <c r="M8" s="23" t="s">
        <v>22</v>
      </c>
      <c r="N8" s="23" t="s">
        <v>22</v>
      </c>
      <c r="O8" s="23" t="s">
        <v>22</v>
      </c>
      <c r="P8" s="23" t="s">
        <v>22</v>
      </c>
      <c r="Q8" s="23" t="s">
        <v>22</v>
      </c>
      <c r="R8" s="23" t="s">
        <v>22</v>
      </c>
      <c r="S8" s="23" t="s">
        <v>22</v>
      </c>
      <c r="T8" s="23" t="s">
        <v>22</v>
      </c>
      <c r="U8" s="24" t="s">
        <v>22</v>
      </c>
      <c r="V8" s="44"/>
      <c r="W8" s="36">
        <v>2</v>
      </c>
      <c r="X8" s="23">
        <v>214</v>
      </c>
      <c r="Y8" s="23">
        <v>357</v>
      </c>
      <c r="Z8" s="23">
        <v>571</v>
      </c>
      <c r="AA8" s="23">
        <v>857</v>
      </c>
      <c r="AB8" s="23" t="s">
        <v>22</v>
      </c>
      <c r="AC8" s="23" t="s">
        <v>22</v>
      </c>
      <c r="AD8" s="23" t="s">
        <v>22</v>
      </c>
      <c r="AE8" s="23" t="s">
        <v>22</v>
      </c>
      <c r="AF8" s="24" t="s">
        <v>22</v>
      </c>
      <c r="AG8" s="42"/>
    </row>
    <row r="9" spans="1:33" x14ac:dyDescent="0.25">
      <c r="A9" s="33">
        <v>3</v>
      </c>
      <c r="B9" s="7" t="s">
        <v>22</v>
      </c>
      <c r="C9" s="7" t="s">
        <v>22</v>
      </c>
      <c r="D9" s="7" t="s">
        <v>22</v>
      </c>
      <c r="E9" s="7" t="s">
        <v>22</v>
      </c>
      <c r="F9" s="7" t="s">
        <v>22</v>
      </c>
      <c r="G9" s="7" t="s">
        <v>22</v>
      </c>
      <c r="H9" s="7" t="s">
        <v>22</v>
      </c>
      <c r="I9" s="7" t="s">
        <v>22</v>
      </c>
      <c r="J9" s="9" t="s">
        <v>22</v>
      </c>
      <c r="K9" s="44"/>
      <c r="L9" s="33">
        <v>3</v>
      </c>
      <c r="M9" s="7" t="s">
        <v>22</v>
      </c>
      <c r="N9" s="7" t="s">
        <v>22</v>
      </c>
      <c r="O9" s="7" t="s">
        <v>22</v>
      </c>
      <c r="P9" s="7" t="s">
        <v>22</v>
      </c>
      <c r="Q9" s="7" t="s">
        <v>22</v>
      </c>
      <c r="R9" s="7" t="s">
        <v>22</v>
      </c>
      <c r="S9" s="7" t="s">
        <v>22</v>
      </c>
      <c r="T9" s="7" t="s">
        <v>22</v>
      </c>
      <c r="U9" s="9" t="s">
        <v>22</v>
      </c>
      <c r="V9" s="44"/>
      <c r="W9" s="33">
        <v>3</v>
      </c>
      <c r="X9" s="6">
        <v>143</v>
      </c>
      <c r="Y9" s="6">
        <v>238</v>
      </c>
      <c r="Z9" s="6">
        <v>381</v>
      </c>
      <c r="AA9" s="6">
        <v>571</v>
      </c>
      <c r="AB9" s="6">
        <v>952</v>
      </c>
      <c r="AC9" s="6" t="s">
        <v>22</v>
      </c>
      <c r="AD9" s="6" t="s">
        <v>22</v>
      </c>
      <c r="AE9" s="6" t="s">
        <v>22</v>
      </c>
      <c r="AF9" s="9" t="s">
        <v>22</v>
      </c>
      <c r="AG9" s="42"/>
    </row>
    <row r="10" spans="1:33" x14ac:dyDescent="0.25">
      <c r="A10" s="36">
        <v>4</v>
      </c>
      <c r="B10" s="23" t="s">
        <v>22</v>
      </c>
      <c r="C10" s="23" t="s">
        <v>22</v>
      </c>
      <c r="D10" s="23" t="s">
        <v>22</v>
      </c>
      <c r="E10" s="23" t="s">
        <v>22</v>
      </c>
      <c r="F10" s="23" t="s">
        <v>22</v>
      </c>
      <c r="G10" s="23" t="s">
        <v>22</v>
      </c>
      <c r="H10" s="23" t="s">
        <v>22</v>
      </c>
      <c r="I10" s="23" t="s">
        <v>22</v>
      </c>
      <c r="J10" s="24" t="s">
        <v>22</v>
      </c>
      <c r="K10" s="44"/>
      <c r="L10" s="36">
        <v>4</v>
      </c>
      <c r="M10" s="23" t="s">
        <v>22</v>
      </c>
      <c r="N10" s="23" t="s">
        <v>22</v>
      </c>
      <c r="O10" s="23" t="s">
        <v>22</v>
      </c>
      <c r="P10" s="23" t="s">
        <v>22</v>
      </c>
      <c r="Q10" s="23" t="s">
        <v>22</v>
      </c>
      <c r="R10" s="23" t="s">
        <v>22</v>
      </c>
      <c r="S10" s="23" t="s">
        <v>22</v>
      </c>
      <c r="T10" s="23" t="s">
        <v>22</v>
      </c>
      <c r="U10" s="24" t="s">
        <v>22</v>
      </c>
      <c r="V10" s="44"/>
      <c r="W10" s="36">
        <v>4</v>
      </c>
      <c r="X10" s="23">
        <v>107</v>
      </c>
      <c r="Y10" s="23">
        <v>179</v>
      </c>
      <c r="Z10" s="23">
        <v>286</v>
      </c>
      <c r="AA10" s="23">
        <v>429</v>
      </c>
      <c r="AB10" s="23">
        <v>714</v>
      </c>
      <c r="AC10" s="23" t="s">
        <v>22</v>
      </c>
      <c r="AD10" s="23" t="s">
        <v>22</v>
      </c>
      <c r="AE10" s="23" t="s">
        <v>22</v>
      </c>
      <c r="AF10" s="24" t="s">
        <v>22</v>
      </c>
      <c r="AG10" s="42"/>
    </row>
    <row r="11" spans="1:33" x14ac:dyDescent="0.25">
      <c r="A11" s="33">
        <v>6</v>
      </c>
      <c r="B11" s="6">
        <v>200</v>
      </c>
      <c r="C11" s="6">
        <v>333</v>
      </c>
      <c r="D11" s="6">
        <v>533</v>
      </c>
      <c r="E11" s="6">
        <v>800</v>
      </c>
      <c r="F11" s="6" t="s">
        <v>22</v>
      </c>
      <c r="G11" s="6" t="s">
        <v>22</v>
      </c>
      <c r="H11" s="6" t="s">
        <v>22</v>
      </c>
      <c r="I11" s="6" t="s">
        <v>22</v>
      </c>
      <c r="J11" s="9" t="s">
        <v>22</v>
      </c>
      <c r="K11" s="44"/>
      <c r="L11" s="33">
        <v>6</v>
      </c>
      <c r="M11" s="7" t="s">
        <v>22</v>
      </c>
      <c r="N11" s="7" t="s">
        <v>22</v>
      </c>
      <c r="O11" s="7" t="s">
        <v>22</v>
      </c>
      <c r="P11" s="7" t="s">
        <v>22</v>
      </c>
      <c r="Q11" s="7" t="s">
        <v>22</v>
      </c>
      <c r="R11" s="7" t="s">
        <v>22</v>
      </c>
      <c r="S11" s="7" t="s">
        <v>22</v>
      </c>
      <c r="T11" s="7" t="s">
        <v>22</v>
      </c>
      <c r="U11" s="9" t="s">
        <v>22</v>
      </c>
      <c r="V11" s="44"/>
      <c r="W11" s="33">
        <v>6</v>
      </c>
      <c r="X11" s="6">
        <v>71</v>
      </c>
      <c r="Y11" s="6">
        <v>119</v>
      </c>
      <c r="Z11" s="6">
        <v>190</v>
      </c>
      <c r="AA11" s="6">
        <v>286</v>
      </c>
      <c r="AB11" s="6">
        <v>476</v>
      </c>
      <c r="AC11" s="25">
        <v>762</v>
      </c>
      <c r="AD11" s="6" t="s">
        <v>22</v>
      </c>
      <c r="AE11" s="6" t="s">
        <v>22</v>
      </c>
      <c r="AF11" s="9" t="s">
        <v>22</v>
      </c>
      <c r="AG11" s="42"/>
    </row>
    <row r="12" spans="1:33" x14ac:dyDescent="0.25">
      <c r="A12" s="36">
        <v>10</v>
      </c>
      <c r="B12" s="23">
        <v>120</v>
      </c>
      <c r="C12" s="23">
        <v>200</v>
      </c>
      <c r="D12" s="23">
        <v>320</v>
      </c>
      <c r="E12" s="23">
        <v>480</v>
      </c>
      <c r="F12" s="23">
        <v>800</v>
      </c>
      <c r="G12" s="23" t="s">
        <v>22</v>
      </c>
      <c r="H12" s="23" t="s">
        <v>22</v>
      </c>
      <c r="I12" s="23" t="s">
        <v>22</v>
      </c>
      <c r="J12" s="24" t="s">
        <v>22</v>
      </c>
      <c r="K12" s="44"/>
      <c r="L12" s="36">
        <v>10</v>
      </c>
      <c r="M12" s="23">
        <v>60</v>
      </c>
      <c r="N12" s="23">
        <v>100</v>
      </c>
      <c r="O12" s="23">
        <v>160</v>
      </c>
      <c r="P12" s="23">
        <v>240</v>
      </c>
      <c r="Q12" s="23">
        <v>400</v>
      </c>
      <c r="R12" s="23">
        <v>640</v>
      </c>
      <c r="S12" s="23" t="s">
        <v>22</v>
      </c>
      <c r="T12" s="23" t="s">
        <v>22</v>
      </c>
      <c r="U12" s="24" t="s">
        <v>22</v>
      </c>
      <c r="V12" s="44"/>
      <c r="W12" s="36">
        <v>10</v>
      </c>
      <c r="X12" s="23">
        <v>43</v>
      </c>
      <c r="Y12" s="23">
        <v>71</v>
      </c>
      <c r="Z12" s="23">
        <v>114</v>
      </c>
      <c r="AA12" s="23">
        <v>171</v>
      </c>
      <c r="AB12" s="23">
        <v>286</v>
      </c>
      <c r="AC12" s="23">
        <v>457</v>
      </c>
      <c r="AD12" s="23">
        <v>714</v>
      </c>
      <c r="AE12" s="23" t="s">
        <v>22</v>
      </c>
      <c r="AF12" s="24" t="s">
        <v>22</v>
      </c>
      <c r="AG12" s="42"/>
    </row>
    <row r="13" spans="1:33" x14ac:dyDescent="0.25">
      <c r="A13" s="33">
        <v>16</v>
      </c>
      <c r="B13" s="6">
        <v>75</v>
      </c>
      <c r="C13" s="6">
        <v>125</v>
      </c>
      <c r="D13" s="6">
        <v>200</v>
      </c>
      <c r="E13" s="6">
        <v>300</v>
      </c>
      <c r="F13" s="6">
        <v>500</v>
      </c>
      <c r="G13" s="6">
        <v>800</v>
      </c>
      <c r="H13" s="6" t="s">
        <v>22</v>
      </c>
      <c r="I13" s="6" t="s">
        <v>22</v>
      </c>
      <c r="J13" s="9" t="s">
        <v>22</v>
      </c>
      <c r="K13" s="44"/>
      <c r="L13" s="33">
        <v>16</v>
      </c>
      <c r="M13" s="7">
        <v>37</v>
      </c>
      <c r="N13" s="7">
        <v>62</v>
      </c>
      <c r="O13" s="7">
        <v>100</v>
      </c>
      <c r="P13" s="7">
        <v>150</v>
      </c>
      <c r="Q13" s="7">
        <v>250</v>
      </c>
      <c r="R13" s="7">
        <v>400</v>
      </c>
      <c r="S13" s="7">
        <v>625</v>
      </c>
      <c r="T13" s="7">
        <v>875</v>
      </c>
      <c r="U13" s="9" t="s">
        <v>22</v>
      </c>
      <c r="V13" s="44"/>
      <c r="W13" s="33">
        <v>16</v>
      </c>
      <c r="X13" s="6">
        <v>27</v>
      </c>
      <c r="Y13" s="6">
        <v>45</v>
      </c>
      <c r="Z13" s="6">
        <v>71</v>
      </c>
      <c r="AA13" s="6">
        <v>107</v>
      </c>
      <c r="AB13" s="6">
        <v>179</v>
      </c>
      <c r="AC13" s="25">
        <v>286</v>
      </c>
      <c r="AD13" s="6">
        <v>446</v>
      </c>
      <c r="AE13" s="6">
        <v>625</v>
      </c>
      <c r="AF13" s="9">
        <v>848</v>
      </c>
      <c r="AG13" s="42"/>
    </row>
    <row r="14" spans="1:33" x14ac:dyDescent="0.25">
      <c r="A14" s="36">
        <v>20</v>
      </c>
      <c r="B14" s="23">
        <v>60</v>
      </c>
      <c r="C14" s="23">
        <v>100</v>
      </c>
      <c r="D14" s="23">
        <v>160</v>
      </c>
      <c r="E14" s="23">
        <v>240</v>
      </c>
      <c r="F14" s="23">
        <v>400</v>
      </c>
      <c r="G14" s="23">
        <v>640</v>
      </c>
      <c r="H14" s="23" t="s">
        <v>22</v>
      </c>
      <c r="I14" s="23" t="s">
        <v>22</v>
      </c>
      <c r="J14" s="24" t="s">
        <v>22</v>
      </c>
      <c r="K14" s="44"/>
      <c r="L14" s="36">
        <v>20</v>
      </c>
      <c r="M14" s="23">
        <v>30</v>
      </c>
      <c r="N14" s="23">
        <v>50</v>
      </c>
      <c r="O14" s="23">
        <v>80</v>
      </c>
      <c r="P14" s="23">
        <v>120</v>
      </c>
      <c r="Q14" s="23">
        <v>200</v>
      </c>
      <c r="R14" s="23">
        <v>320</v>
      </c>
      <c r="S14" s="23">
        <v>500</v>
      </c>
      <c r="T14" s="23">
        <v>700</v>
      </c>
      <c r="U14" s="24" t="s">
        <v>22</v>
      </c>
      <c r="V14" s="44"/>
      <c r="W14" s="36">
        <v>20</v>
      </c>
      <c r="X14" s="23">
        <v>21</v>
      </c>
      <c r="Y14" s="23">
        <v>36</v>
      </c>
      <c r="Z14" s="23">
        <v>57</v>
      </c>
      <c r="AA14" s="23">
        <v>86</v>
      </c>
      <c r="AB14" s="23">
        <v>143</v>
      </c>
      <c r="AC14" s="23">
        <v>229</v>
      </c>
      <c r="AD14" s="23">
        <v>357</v>
      </c>
      <c r="AE14" s="23">
        <v>500</v>
      </c>
      <c r="AF14" s="24">
        <v>679</v>
      </c>
      <c r="AG14" s="42"/>
    </row>
    <row r="15" spans="1:33" x14ac:dyDescent="0.25">
      <c r="A15" s="33">
        <v>25</v>
      </c>
      <c r="B15" s="6">
        <v>48</v>
      </c>
      <c r="C15" s="6">
        <v>80</v>
      </c>
      <c r="D15" s="6">
        <v>128</v>
      </c>
      <c r="E15" s="6">
        <v>192</v>
      </c>
      <c r="F15" s="6">
        <v>320</v>
      </c>
      <c r="G15" s="6">
        <v>512</v>
      </c>
      <c r="H15" s="6">
        <v>800</v>
      </c>
      <c r="I15" s="6" t="s">
        <v>22</v>
      </c>
      <c r="J15" s="9" t="s">
        <v>22</v>
      </c>
      <c r="K15" s="44"/>
      <c r="L15" s="33">
        <v>25</v>
      </c>
      <c r="M15" s="7">
        <v>24</v>
      </c>
      <c r="N15" s="7">
        <v>40</v>
      </c>
      <c r="O15" s="7">
        <v>64</v>
      </c>
      <c r="P15" s="7">
        <v>96</v>
      </c>
      <c r="Q15" s="7">
        <v>160</v>
      </c>
      <c r="R15" s="7">
        <v>256</v>
      </c>
      <c r="S15" s="7">
        <v>400</v>
      </c>
      <c r="T15" s="7">
        <v>560</v>
      </c>
      <c r="U15" s="9">
        <v>760</v>
      </c>
      <c r="V15" s="44"/>
      <c r="W15" s="33">
        <v>25</v>
      </c>
      <c r="X15" s="6">
        <v>17</v>
      </c>
      <c r="Y15" s="6">
        <v>29</v>
      </c>
      <c r="Z15" s="6">
        <v>46</v>
      </c>
      <c r="AA15" s="6">
        <v>69</v>
      </c>
      <c r="AB15" s="6">
        <v>114</v>
      </c>
      <c r="AC15" s="25">
        <v>183</v>
      </c>
      <c r="AD15" s="6">
        <v>286</v>
      </c>
      <c r="AE15" s="6">
        <v>400</v>
      </c>
      <c r="AF15" s="9">
        <v>543</v>
      </c>
      <c r="AG15" s="42"/>
    </row>
    <row r="16" spans="1:33" x14ac:dyDescent="0.25">
      <c r="A16" s="36">
        <v>32</v>
      </c>
      <c r="B16" s="23">
        <v>37</v>
      </c>
      <c r="C16" s="23">
        <v>62</v>
      </c>
      <c r="D16" s="23">
        <v>100</v>
      </c>
      <c r="E16" s="23">
        <v>150</v>
      </c>
      <c r="F16" s="23">
        <v>250</v>
      </c>
      <c r="G16" s="23">
        <v>400</v>
      </c>
      <c r="H16" s="23">
        <v>625</v>
      </c>
      <c r="I16" s="23">
        <v>875</v>
      </c>
      <c r="J16" s="24" t="s">
        <v>22</v>
      </c>
      <c r="K16" s="44"/>
      <c r="L16" s="36">
        <v>32</v>
      </c>
      <c r="M16" s="23">
        <v>18</v>
      </c>
      <c r="N16" s="23">
        <v>31</v>
      </c>
      <c r="O16" s="23">
        <v>50</v>
      </c>
      <c r="P16" s="23">
        <v>75</v>
      </c>
      <c r="Q16" s="23">
        <v>125</v>
      </c>
      <c r="R16" s="23">
        <v>200</v>
      </c>
      <c r="S16" s="23">
        <v>313</v>
      </c>
      <c r="T16" s="23">
        <v>438</v>
      </c>
      <c r="U16" s="24">
        <v>594</v>
      </c>
      <c r="V16" s="44"/>
      <c r="W16" s="36">
        <v>32</v>
      </c>
      <c r="X16" s="23">
        <v>13</v>
      </c>
      <c r="Y16" s="23">
        <v>22</v>
      </c>
      <c r="Z16" s="23">
        <v>36</v>
      </c>
      <c r="AA16" s="23">
        <v>54</v>
      </c>
      <c r="AB16" s="23">
        <v>89</v>
      </c>
      <c r="AC16" s="23">
        <v>143</v>
      </c>
      <c r="AD16" s="23">
        <v>223</v>
      </c>
      <c r="AE16" s="23">
        <v>313</v>
      </c>
      <c r="AF16" s="24">
        <v>424</v>
      </c>
      <c r="AG16" s="42"/>
    </row>
    <row r="17" spans="1:33" x14ac:dyDescent="0.25">
      <c r="A17" s="33">
        <v>40</v>
      </c>
      <c r="B17" s="6">
        <v>30</v>
      </c>
      <c r="C17" s="6">
        <v>50</v>
      </c>
      <c r="D17" s="6">
        <v>80</v>
      </c>
      <c r="E17" s="6">
        <v>120</v>
      </c>
      <c r="F17" s="6">
        <v>200</v>
      </c>
      <c r="G17" s="6">
        <v>320</v>
      </c>
      <c r="H17" s="6">
        <v>500</v>
      </c>
      <c r="I17" s="6">
        <v>700</v>
      </c>
      <c r="J17" s="9" t="s">
        <v>22</v>
      </c>
      <c r="K17" s="44"/>
      <c r="L17" s="33">
        <v>40</v>
      </c>
      <c r="M17" s="7">
        <v>15</v>
      </c>
      <c r="N17" s="7">
        <v>25</v>
      </c>
      <c r="O17" s="7">
        <v>40</v>
      </c>
      <c r="P17" s="7">
        <v>60</v>
      </c>
      <c r="Q17" s="7">
        <v>100</v>
      </c>
      <c r="R17" s="7">
        <v>160</v>
      </c>
      <c r="S17" s="7">
        <v>250</v>
      </c>
      <c r="T17" s="7">
        <v>350</v>
      </c>
      <c r="U17" s="9">
        <v>475</v>
      </c>
      <c r="V17" s="44"/>
      <c r="W17" s="33">
        <v>40</v>
      </c>
      <c r="X17" s="6">
        <v>11</v>
      </c>
      <c r="Y17" s="6">
        <v>18</v>
      </c>
      <c r="Z17" s="6">
        <v>29</v>
      </c>
      <c r="AA17" s="6">
        <v>43</v>
      </c>
      <c r="AB17" s="6">
        <v>71</v>
      </c>
      <c r="AC17" s="25">
        <v>114</v>
      </c>
      <c r="AD17" s="6">
        <v>179</v>
      </c>
      <c r="AE17" s="6">
        <v>250</v>
      </c>
      <c r="AF17" s="9">
        <v>339</v>
      </c>
      <c r="AG17" s="42"/>
    </row>
    <row r="18" spans="1:33" x14ac:dyDescent="0.25">
      <c r="A18" s="36">
        <v>50</v>
      </c>
      <c r="B18" s="23">
        <v>24</v>
      </c>
      <c r="C18" s="23">
        <v>40</v>
      </c>
      <c r="D18" s="23">
        <v>64</v>
      </c>
      <c r="E18" s="23">
        <v>96</v>
      </c>
      <c r="F18" s="23">
        <v>160</v>
      </c>
      <c r="G18" s="23">
        <v>256</v>
      </c>
      <c r="H18" s="23">
        <v>400</v>
      </c>
      <c r="I18" s="23">
        <v>560</v>
      </c>
      <c r="J18" s="24">
        <v>760</v>
      </c>
      <c r="K18" s="44"/>
      <c r="L18" s="36">
        <v>50</v>
      </c>
      <c r="M18" s="23">
        <v>12</v>
      </c>
      <c r="N18" s="23">
        <v>20</v>
      </c>
      <c r="O18" s="23">
        <v>32</v>
      </c>
      <c r="P18" s="23">
        <v>48</v>
      </c>
      <c r="Q18" s="23">
        <v>80</v>
      </c>
      <c r="R18" s="23">
        <v>128</v>
      </c>
      <c r="S18" s="23">
        <v>200</v>
      </c>
      <c r="T18" s="23">
        <v>280</v>
      </c>
      <c r="U18" s="24">
        <v>380</v>
      </c>
      <c r="V18" s="44"/>
      <c r="W18" s="36">
        <v>50</v>
      </c>
      <c r="X18" s="23">
        <v>9</v>
      </c>
      <c r="Y18" s="23">
        <v>14</v>
      </c>
      <c r="Z18" s="23">
        <v>23</v>
      </c>
      <c r="AA18" s="23">
        <v>34</v>
      </c>
      <c r="AB18" s="23">
        <v>57</v>
      </c>
      <c r="AC18" s="23">
        <v>91</v>
      </c>
      <c r="AD18" s="23">
        <v>143</v>
      </c>
      <c r="AE18" s="23">
        <v>200</v>
      </c>
      <c r="AF18" s="24">
        <v>271</v>
      </c>
      <c r="AG18" s="42"/>
    </row>
    <row r="19" spans="1:33" x14ac:dyDescent="0.25">
      <c r="A19" s="33">
        <v>63</v>
      </c>
      <c r="B19" s="6">
        <v>19</v>
      </c>
      <c r="C19" s="6">
        <v>32</v>
      </c>
      <c r="D19" s="6">
        <v>51</v>
      </c>
      <c r="E19" s="6">
        <v>76</v>
      </c>
      <c r="F19" s="6">
        <v>127</v>
      </c>
      <c r="G19" s="6">
        <v>203</v>
      </c>
      <c r="H19" s="6">
        <v>317</v>
      </c>
      <c r="I19" s="6">
        <v>444</v>
      </c>
      <c r="J19" s="9">
        <v>603</v>
      </c>
      <c r="K19" s="44"/>
      <c r="L19" s="33">
        <v>63</v>
      </c>
      <c r="M19" s="7">
        <v>9.5</v>
      </c>
      <c r="N19" s="7">
        <v>16</v>
      </c>
      <c r="O19" s="7">
        <v>26</v>
      </c>
      <c r="P19" s="7">
        <v>38</v>
      </c>
      <c r="Q19" s="7">
        <v>64</v>
      </c>
      <c r="R19" s="7">
        <v>102</v>
      </c>
      <c r="S19" s="7">
        <v>159</v>
      </c>
      <c r="T19" s="7">
        <v>222</v>
      </c>
      <c r="U19" s="9">
        <v>302</v>
      </c>
      <c r="V19" s="44"/>
      <c r="W19" s="33">
        <v>63</v>
      </c>
      <c r="X19" s="6">
        <v>7</v>
      </c>
      <c r="Y19" s="6">
        <v>11</v>
      </c>
      <c r="Z19" s="6">
        <v>18</v>
      </c>
      <c r="AA19" s="6">
        <v>27</v>
      </c>
      <c r="AB19" s="6">
        <v>45</v>
      </c>
      <c r="AC19" s="25">
        <v>73</v>
      </c>
      <c r="AD19" s="6">
        <v>113</v>
      </c>
      <c r="AE19" s="6">
        <v>159</v>
      </c>
      <c r="AF19" s="9">
        <v>215</v>
      </c>
      <c r="AG19" s="42"/>
    </row>
    <row r="20" spans="1:33" x14ac:dyDescent="0.25">
      <c r="A20" s="36">
        <v>80</v>
      </c>
      <c r="B20" s="23">
        <v>15</v>
      </c>
      <c r="C20" s="23">
        <v>25</v>
      </c>
      <c r="D20" s="23">
        <v>40</v>
      </c>
      <c r="E20" s="23">
        <v>60</v>
      </c>
      <c r="F20" s="23">
        <v>100</v>
      </c>
      <c r="G20" s="23">
        <v>160</v>
      </c>
      <c r="H20" s="23">
        <v>250</v>
      </c>
      <c r="I20" s="23">
        <v>350</v>
      </c>
      <c r="J20" s="24">
        <v>475</v>
      </c>
      <c r="K20" s="44"/>
      <c r="L20" s="36">
        <v>80</v>
      </c>
      <c r="M20" s="23">
        <v>7.5</v>
      </c>
      <c r="N20" s="23">
        <v>12.5</v>
      </c>
      <c r="O20" s="23">
        <v>20</v>
      </c>
      <c r="P20" s="23">
        <v>30</v>
      </c>
      <c r="Q20" s="23">
        <v>50</v>
      </c>
      <c r="R20" s="23">
        <v>80</v>
      </c>
      <c r="S20" s="23">
        <v>125</v>
      </c>
      <c r="T20" s="23">
        <v>175</v>
      </c>
      <c r="U20" s="24">
        <v>238</v>
      </c>
      <c r="V20" s="44"/>
      <c r="W20" s="36">
        <v>80</v>
      </c>
      <c r="X20" s="23">
        <v>5</v>
      </c>
      <c r="Y20" s="23">
        <v>9</v>
      </c>
      <c r="Z20" s="23">
        <v>14</v>
      </c>
      <c r="AA20" s="23">
        <v>21</v>
      </c>
      <c r="AB20" s="23">
        <v>36</v>
      </c>
      <c r="AC20" s="23">
        <v>57</v>
      </c>
      <c r="AD20" s="23">
        <v>89</v>
      </c>
      <c r="AE20" s="23">
        <v>125</v>
      </c>
      <c r="AF20" s="24">
        <v>170</v>
      </c>
      <c r="AG20" s="42"/>
    </row>
    <row r="21" spans="1:33" x14ac:dyDescent="0.25">
      <c r="A21" s="33">
        <v>100</v>
      </c>
      <c r="B21" s="6">
        <v>12</v>
      </c>
      <c r="C21" s="6">
        <v>20</v>
      </c>
      <c r="D21" s="6">
        <v>32</v>
      </c>
      <c r="E21" s="6">
        <v>48</v>
      </c>
      <c r="F21" s="6">
        <v>80</v>
      </c>
      <c r="G21" s="6">
        <v>128</v>
      </c>
      <c r="H21" s="6">
        <v>200</v>
      </c>
      <c r="I21" s="6">
        <v>280</v>
      </c>
      <c r="J21" s="9">
        <v>380</v>
      </c>
      <c r="K21" s="44"/>
      <c r="L21" s="33">
        <v>100</v>
      </c>
      <c r="M21" s="7">
        <v>6</v>
      </c>
      <c r="N21" s="7">
        <v>10</v>
      </c>
      <c r="O21" s="7">
        <v>16</v>
      </c>
      <c r="P21" s="7">
        <v>24</v>
      </c>
      <c r="Q21" s="7">
        <v>40</v>
      </c>
      <c r="R21" s="7">
        <v>64</v>
      </c>
      <c r="S21" s="7">
        <v>100</v>
      </c>
      <c r="T21" s="7">
        <v>140</v>
      </c>
      <c r="U21" s="9">
        <v>190</v>
      </c>
      <c r="V21" s="44"/>
      <c r="W21" s="33">
        <v>100</v>
      </c>
      <c r="X21" s="6">
        <v>4</v>
      </c>
      <c r="Y21" s="6">
        <v>7</v>
      </c>
      <c r="Z21" s="6">
        <v>11</v>
      </c>
      <c r="AA21" s="6">
        <v>17</v>
      </c>
      <c r="AB21" s="6">
        <v>29</v>
      </c>
      <c r="AC21" s="25">
        <v>46</v>
      </c>
      <c r="AD21" s="6">
        <v>71</v>
      </c>
      <c r="AE21" s="6">
        <v>100</v>
      </c>
      <c r="AF21" s="9">
        <v>136</v>
      </c>
      <c r="AG21" s="42"/>
    </row>
    <row r="22" spans="1:33" ht="12" thickBot="1" x14ac:dyDescent="0.3">
      <c r="A22" s="37">
        <v>125</v>
      </c>
      <c r="B22" s="38">
        <v>10</v>
      </c>
      <c r="C22" s="38">
        <v>16</v>
      </c>
      <c r="D22" s="38">
        <v>26</v>
      </c>
      <c r="E22" s="38">
        <v>38</v>
      </c>
      <c r="F22" s="38">
        <v>64</v>
      </c>
      <c r="G22" s="38">
        <v>102</v>
      </c>
      <c r="H22" s="38">
        <v>160</v>
      </c>
      <c r="I22" s="38">
        <v>224</v>
      </c>
      <c r="J22" s="39">
        <v>304</v>
      </c>
      <c r="K22" s="44"/>
      <c r="L22" s="37">
        <v>125</v>
      </c>
      <c r="M22" s="38">
        <v>5</v>
      </c>
      <c r="N22" s="38">
        <v>8</v>
      </c>
      <c r="O22" s="38">
        <v>13</v>
      </c>
      <c r="P22" s="38">
        <v>19</v>
      </c>
      <c r="Q22" s="38">
        <v>32</v>
      </c>
      <c r="R22" s="38">
        <v>51</v>
      </c>
      <c r="S22" s="38">
        <v>80</v>
      </c>
      <c r="T22" s="38">
        <v>112</v>
      </c>
      <c r="U22" s="39">
        <v>152</v>
      </c>
      <c r="V22" s="44"/>
      <c r="W22" s="37">
        <v>125</v>
      </c>
      <c r="X22" s="38">
        <v>3</v>
      </c>
      <c r="Y22" s="38">
        <v>6</v>
      </c>
      <c r="Z22" s="38">
        <v>9</v>
      </c>
      <c r="AA22" s="38">
        <v>14</v>
      </c>
      <c r="AB22" s="38">
        <v>23</v>
      </c>
      <c r="AC22" s="38">
        <v>37</v>
      </c>
      <c r="AD22" s="38">
        <v>57</v>
      </c>
      <c r="AE22" s="38">
        <v>80</v>
      </c>
      <c r="AF22" s="39">
        <v>109</v>
      </c>
      <c r="AG22" s="42"/>
    </row>
    <row r="23" spans="1:33" ht="12" thickBot="1" x14ac:dyDescent="0.3">
      <c r="A23" s="45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7"/>
    </row>
  </sheetData>
  <mergeCells count="10">
    <mergeCell ref="A4:J4"/>
    <mergeCell ref="A5:A6"/>
    <mergeCell ref="B5:J5"/>
    <mergeCell ref="A1:AF2"/>
    <mergeCell ref="L4:U4"/>
    <mergeCell ref="L5:L6"/>
    <mergeCell ref="M5:U5"/>
    <mergeCell ref="W4:AF4"/>
    <mergeCell ref="W5:W6"/>
    <mergeCell ref="X5:A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Расчет</vt:lpstr>
      <vt:lpstr>ВВГнг-LS</vt:lpstr>
      <vt:lpstr>ВВГнг-FRLS</vt:lpstr>
      <vt:lpstr>Допустимый ток по ПУЭ</vt:lpstr>
      <vt:lpstr>Проверка по длине кабеля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Dementyev</dc:creator>
  <cp:lastModifiedBy>Кобелев Павел Игоревич</cp:lastModifiedBy>
  <dcterms:created xsi:type="dcterms:W3CDTF">2014-05-21T09:23:56Z</dcterms:created>
  <dcterms:modified xsi:type="dcterms:W3CDTF">2014-07-31T10:20:44Z</dcterms:modified>
</cp:coreProperties>
</file>