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192" yWindow="96" windowWidth="16128" windowHeight="5664" tabRatio="865"/>
  </bookViews>
  <sheets>
    <sheet name="СВОД" sheetId="3" r:id="rId1"/>
    <sheet name="Заказы" sheetId="4" r:id="rId2"/>
  </sheets>
  <definedNames>
    <definedName name="_xlnm._FilterDatabase" localSheetId="1" hidden="1">Заказы!$A$5:$AY$7</definedName>
  </definedNames>
  <calcPr calcId="125725"/>
  <pivotCaches>
    <pivotCache cacheId="371" r:id="rId3"/>
  </pivotCaches>
</workbook>
</file>

<file path=xl/calcChain.xml><?xml version="1.0" encoding="utf-8"?>
<calcChain xmlns="http://schemas.openxmlformats.org/spreadsheetml/2006/main">
  <c r="AY7" i="4"/>
  <c r="AI7"/>
  <c r="AL7"/>
  <c r="AH7"/>
  <c r="AG7"/>
  <c r="AF7"/>
  <c r="AE7"/>
  <c r="AD7"/>
  <c r="AY6"/>
  <c r="AI6"/>
  <c r="AL6"/>
  <c r="AH6"/>
  <c r="AG6"/>
  <c r="AF6"/>
  <c r="AE6"/>
  <c r="AD6"/>
  <c r="AN5"/>
  <c r="F3" i="3"/>
  <c r="D3"/>
  <c r="F2"/>
  <c r="D2"/>
  <c r="AP6" i="4"/>
  <c r="AP7"/>
  <c r="AX7"/>
  <c r="C3" i="3"/>
  <c r="AW6" i="4"/>
  <c r="AX6"/>
  <c r="AW7"/>
  <c r="AJ6"/>
  <c r="AK6"/>
  <c r="AJ7"/>
  <c r="AK7"/>
  <c r="AQ7"/>
  <c r="AS7"/>
  <c r="AU7"/>
  <c r="AV7"/>
  <c r="AM6"/>
  <c r="AR6"/>
  <c r="AN6"/>
  <c r="AO6"/>
  <c r="AQ6"/>
  <c r="AS6"/>
  <c r="AU6"/>
  <c r="AR7"/>
  <c r="AT7"/>
  <c r="AN7"/>
  <c r="AO7"/>
  <c r="AM7"/>
  <c r="AV6"/>
  <c r="AT6"/>
</calcChain>
</file>

<file path=xl/sharedStrings.xml><?xml version="1.0" encoding="utf-8"?>
<sst xmlns="http://schemas.openxmlformats.org/spreadsheetml/2006/main" count="104" uniqueCount="75">
  <si>
    <t>EUR</t>
  </si>
  <si>
    <t>курс межбанка грн/USD</t>
  </si>
  <si>
    <t>Євро</t>
  </si>
  <si>
    <t>курс межбанка грн/EUR</t>
  </si>
  <si>
    <t>График оплаты</t>
  </si>
  <si>
    <t>В ИНТЕРВАЛЕ ДАТ</t>
  </si>
  <si>
    <t>Фирма</t>
  </si>
  <si>
    <t>Покупатель</t>
  </si>
  <si>
    <t>ЕГРПОУ</t>
  </si>
  <si>
    <t>Вид стоп - цены</t>
  </si>
  <si>
    <t>Менеджер</t>
  </si>
  <si>
    <t>Регион</t>
  </si>
  <si>
    <t>Ответственный</t>
  </si>
  <si>
    <t>Сезон</t>
  </si>
  <si>
    <t>Договор</t>
  </si>
  <si>
    <t>Дата заказа</t>
  </si>
  <si>
    <t>Номер заказа</t>
  </si>
  <si>
    <t>Статус заказа</t>
  </si>
  <si>
    <t>Сумма заказа</t>
  </si>
  <si>
    <t>%</t>
  </si>
  <si>
    <t>дата</t>
  </si>
  <si>
    <t>Оплата/ Возврат товара</t>
  </si>
  <si>
    <t>Отгружено</t>
  </si>
  <si>
    <t>Дата отгрузки</t>
  </si>
  <si>
    <t>Валюта 
(экв)</t>
  </si>
  <si>
    <t>Курс из документа</t>
  </si>
  <si>
    <t>Комментарий</t>
  </si>
  <si>
    <t>дата1</t>
  </si>
  <si>
    <t>дата2</t>
  </si>
  <si>
    <t>дата3</t>
  </si>
  <si>
    <t>дата4</t>
  </si>
  <si>
    <t>дата5</t>
  </si>
  <si>
    <t>Долг по оплате</t>
  </si>
  <si>
    <t>К оплате</t>
  </si>
  <si>
    <t>Сумма просрочки</t>
  </si>
  <si>
    <t>Долг с индексацией курса</t>
  </si>
  <si>
    <t>Просрочено с индексацией курса</t>
  </si>
  <si>
    <t>Всего к оплате</t>
  </si>
  <si>
    <t>Расчет</t>
  </si>
  <si>
    <t>Расчет2</t>
  </si>
  <si>
    <t>Просрочка</t>
  </si>
  <si>
    <t>Сумма к оплате за период</t>
  </si>
  <si>
    <t>Сумма к оплате за период с просрочкой</t>
  </si>
  <si>
    <t>В интервале дат</t>
  </si>
  <si>
    <t>Примечание</t>
  </si>
  <si>
    <t>Дата оплаты текущая</t>
  </si>
  <si>
    <t>Дата оплаты конечная</t>
  </si>
  <si>
    <t>Дата, заказ, курс, валюта</t>
  </si>
  <si>
    <t>Разрешено</t>
  </si>
  <si>
    <t>$</t>
  </si>
  <si>
    <t>01.10.2014</t>
  </si>
  <si>
    <t>14.07.2014</t>
  </si>
  <si>
    <t>01.08.2014</t>
  </si>
  <si>
    <t>02.07.2014</t>
  </si>
  <si>
    <t>13.06.2014</t>
  </si>
  <si>
    <t>Херсон</t>
  </si>
  <si>
    <t>01.09.2014</t>
  </si>
  <si>
    <t>17.07.2014</t>
  </si>
  <si>
    <t>АБ000001517</t>
  </si>
  <si>
    <t>АБ000001364</t>
  </si>
  <si>
    <t>15.07.2014</t>
  </si>
  <si>
    <t>Пример</t>
  </si>
  <si>
    <t>Общий итог</t>
  </si>
  <si>
    <t>13.06.2014, АБ000001364, 12 $</t>
  </si>
  <si>
    <t>14.07.2014, АБ000001517, 11,93 $</t>
  </si>
  <si>
    <t>2014.09.01</t>
  </si>
  <si>
    <t>2014.10.01</t>
  </si>
  <si>
    <t>Покупатели по безналу с графиком платежей в интервале дат</t>
  </si>
  <si>
    <t>*Дата оплаты только текущая и конечная.</t>
  </si>
  <si>
    <t>(Все)</t>
  </si>
  <si>
    <t>ИСТИНА</t>
  </si>
  <si>
    <t>К оплате за период с просрочкой</t>
  </si>
  <si>
    <t>Херсон Итог</t>
  </si>
  <si>
    <t>Иванов</t>
  </si>
  <si>
    <t>Заказы</t>
  </si>
</sst>
</file>

<file path=xl/styles.xml><?xml version="1.0" encoding="utf-8"?>
<styleSheet xmlns="http://schemas.openxmlformats.org/spreadsheetml/2006/main">
  <numFmts count="6">
    <numFmt numFmtId="164" formatCode="dd\.mm\.yy;@"/>
    <numFmt numFmtId="165" formatCode="0.0%"/>
    <numFmt numFmtId="166" formatCode="dd/mm/yy;@"/>
    <numFmt numFmtId="167" formatCode="dd\.mm\.yyyy;@"/>
    <numFmt numFmtId="168" formatCode="00000000"/>
    <numFmt numFmtId="169" formatCode="_-* #,##0.00_₴_-;\-* #,##0.00_₴_-;_-* &quot;-&quot;??_₴_-;_-@_-"/>
  </numFmts>
  <fonts count="17"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</font>
    <font>
      <sz val="10"/>
      <color indexed="8"/>
      <name val="Arial"/>
      <family val="2"/>
      <charset val="204"/>
    </font>
    <font>
      <b/>
      <sz val="9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sz val="6"/>
      <name val="Arial"/>
      <family val="2"/>
    </font>
    <font>
      <b/>
      <sz val="6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6"/>
      <color rgb="FF00B050"/>
      <name val="Arial"/>
      <family val="2"/>
      <charset val="204"/>
    </font>
    <font>
      <b/>
      <sz val="6"/>
      <color theme="1"/>
      <name val="Arial"/>
      <family val="2"/>
    </font>
    <font>
      <b/>
      <sz val="6"/>
      <color rgb="FFFF0000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0" fontId="6" fillId="0" borderId="0">
      <alignment vertical="top"/>
    </xf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6" fillId="0" borderId="0" applyFont="0" applyFill="0" applyBorder="0" applyAlignment="0" applyProtection="0">
      <alignment vertical="top"/>
    </xf>
  </cellStyleXfs>
  <cellXfs count="82">
    <xf numFmtId="0" fontId="0" fillId="0" borderId="0" xfId="0"/>
    <xf numFmtId="49" fontId="3" fillId="0" borderId="0" xfId="0" applyNumberFormat="1" applyFont="1" applyFill="1"/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3" fillId="0" borderId="2" xfId="0" applyNumberFormat="1" applyFont="1" applyFill="1" applyBorder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Fill="1"/>
    <xf numFmtId="0" fontId="9" fillId="0" borderId="0" xfId="0" applyFont="1"/>
    <xf numFmtId="14" fontId="13" fillId="0" borderId="0" xfId="0" applyNumberFormat="1" applyFont="1" applyFill="1" applyAlignment="1">
      <alignment horizontal="left" wrapText="1"/>
    </xf>
    <xf numFmtId="4" fontId="14" fillId="2" borderId="1" xfId="0" applyNumberFormat="1" applyFont="1" applyFill="1" applyBorder="1"/>
    <xf numFmtId="14" fontId="15" fillId="0" borderId="0" xfId="0" applyNumberFormat="1" applyFont="1" applyFill="1" applyAlignment="1">
      <alignment horizontal="left"/>
    </xf>
    <xf numFmtId="0" fontId="10" fillId="0" borderId="0" xfId="0" applyFont="1"/>
    <xf numFmtId="0" fontId="8" fillId="0" borderId="0" xfId="0" applyFont="1" applyAlignment="1">
      <alignment horizontal="left" indent="1"/>
    </xf>
    <xf numFmtId="0" fontId="10" fillId="0" borderId="0" xfId="0" applyFont="1" applyAlignment="1">
      <alignment horizontal="left"/>
    </xf>
    <xf numFmtId="0" fontId="10" fillId="0" borderId="0" xfId="0" applyFont="1" applyFill="1"/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4" fontId="10" fillId="0" borderId="1" xfId="0" applyNumberFormat="1" applyFont="1" applyFill="1" applyBorder="1"/>
    <xf numFmtId="0" fontId="10" fillId="0" borderId="6" xfId="0" applyFont="1" applyBorder="1"/>
    <xf numFmtId="4" fontId="10" fillId="0" borderId="0" xfId="0" applyNumberFormat="1" applyFont="1"/>
    <xf numFmtId="0" fontId="10" fillId="0" borderId="7" xfId="0" applyFont="1" applyBorder="1"/>
    <xf numFmtId="0" fontId="10" fillId="0" borderId="1" xfId="0" applyFont="1" applyBorder="1" applyAlignment="1">
      <alignment wrapText="1"/>
    </xf>
    <xf numFmtId="0" fontId="11" fillId="0" borderId="0" xfId="0" applyFont="1"/>
    <xf numFmtId="0" fontId="10" fillId="0" borderId="0" xfId="0" pivotButton="1" applyFont="1"/>
    <xf numFmtId="0" fontId="10" fillId="0" borderId="1" xfId="0" pivotButton="1" applyFont="1" applyBorder="1" applyAlignment="1">
      <alignment vertical="top" wrapText="1"/>
    </xf>
    <xf numFmtId="0" fontId="10" fillId="0" borderId="5" xfId="0" pivotButton="1" applyFont="1" applyBorder="1" applyAlignment="1">
      <alignment vertical="top" wrapText="1"/>
    </xf>
    <xf numFmtId="0" fontId="10" fillId="0" borderId="8" xfId="0" pivotButton="1" applyFont="1" applyBorder="1" applyAlignment="1">
      <alignment vertical="top" wrapText="1"/>
    </xf>
    <xf numFmtId="0" fontId="10" fillId="0" borderId="7" xfId="0" pivotButton="1" applyFont="1" applyBorder="1" applyAlignment="1">
      <alignment vertical="top"/>
    </xf>
    <xf numFmtId="0" fontId="10" fillId="0" borderId="2" xfId="0" pivotButton="1" applyFont="1" applyBorder="1"/>
    <xf numFmtId="0" fontId="3" fillId="0" borderId="0" xfId="0" applyFont="1" applyFill="1"/>
    <xf numFmtId="1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/>
    <xf numFmtId="2" fontId="4" fillId="0" borderId="0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" fontId="4" fillId="0" borderId="0" xfId="3" applyNumberFormat="1" applyFont="1" applyFill="1" applyAlignment="1">
      <alignment wrapText="1"/>
    </xf>
    <xf numFmtId="0" fontId="4" fillId="0" borderId="0" xfId="3" applyFont="1" applyFill="1" applyAlignment="1">
      <alignment wrapText="1"/>
    </xf>
    <xf numFmtId="166" fontId="4" fillId="0" borderId="0" xfId="3" applyNumberFormat="1" applyFont="1" applyFill="1" applyAlignment="1">
      <alignment wrapText="1"/>
    </xf>
    <xf numFmtId="167" fontId="4" fillId="0" borderId="0" xfId="3" applyNumberFormat="1" applyFont="1" applyFill="1" applyAlignment="1">
      <alignment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168" fontId="5" fillId="0" borderId="1" xfId="0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left"/>
    </xf>
    <xf numFmtId="0" fontId="0" fillId="0" borderId="0" xfId="0" applyFont="1" applyFill="1"/>
    <xf numFmtId="0" fontId="2" fillId="0" borderId="0" xfId="0" applyFont="1" applyFill="1"/>
    <xf numFmtId="49" fontId="2" fillId="0" borderId="0" xfId="0" applyNumberFormat="1" applyFont="1" applyFill="1"/>
    <xf numFmtId="164" fontId="0" fillId="0" borderId="0" xfId="0" applyNumberFormat="1" applyFont="1" applyFill="1" applyAlignment="1">
      <alignment horizontal="right"/>
    </xf>
    <xf numFmtId="164" fontId="0" fillId="0" borderId="0" xfId="0" applyNumberFormat="1" applyFont="1" applyFill="1"/>
    <xf numFmtId="4" fontId="0" fillId="0" borderId="0" xfId="0" applyNumberFormat="1" applyFont="1" applyFill="1"/>
    <xf numFmtId="1" fontId="0" fillId="0" borderId="0" xfId="0" applyNumberFormat="1" applyFont="1" applyFill="1"/>
    <xf numFmtId="2" fontId="0" fillId="0" borderId="0" xfId="0" applyNumberFormat="1" applyFont="1" applyFill="1"/>
    <xf numFmtId="2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/>
    <xf numFmtId="14" fontId="2" fillId="0" borderId="0" xfId="0" applyNumberFormat="1" applyFont="1" applyFill="1"/>
    <xf numFmtId="2" fontId="4" fillId="0" borderId="0" xfId="0" applyNumberFormat="1" applyFont="1" applyFill="1"/>
    <xf numFmtId="0" fontId="16" fillId="0" borderId="0" xfId="0" applyFont="1" applyFill="1"/>
    <xf numFmtId="165" fontId="0" fillId="0" borderId="0" xfId="0" applyNumberFormat="1" applyFont="1" applyFill="1"/>
    <xf numFmtId="4" fontId="0" fillId="0" borderId="2" xfId="0" applyNumberFormat="1" applyFont="1" applyFill="1" applyBorder="1"/>
    <xf numFmtId="4" fontId="0" fillId="0" borderId="1" xfId="0" applyNumberFormat="1" applyFont="1" applyFill="1" applyBorder="1"/>
    <xf numFmtId="4" fontId="0" fillId="0" borderId="0" xfId="0" applyNumberFormat="1" applyFont="1" applyFill="1" applyBorder="1"/>
    <xf numFmtId="14" fontId="0" fillId="0" borderId="0" xfId="0" applyNumberFormat="1" applyFont="1" applyFill="1"/>
    <xf numFmtId="167" fontId="0" fillId="0" borderId="0" xfId="0" applyNumberFormat="1" applyFont="1" applyFill="1"/>
    <xf numFmtId="4" fontId="0" fillId="3" borderId="2" xfId="0" applyNumberFormat="1" applyFont="1" applyFill="1" applyBorder="1"/>
    <xf numFmtId="4" fontId="0" fillId="3" borderId="1" xfId="0" applyNumberFormat="1" applyFont="1" applyFill="1" applyBorder="1"/>
    <xf numFmtId="49" fontId="0" fillId="0" borderId="0" xfId="0" applyNumberFormat="1" applyFont="1" applyFill="1"/>
    <xf numFmtId="0" fontId="0" fillId="0" borderId="0" xfId="0" applyNumberFormat="1" applyFont="1" applyFill="1"/>
    <xf numFmtId="10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7">
    <cellStyle name="Обычный" xfId="0" builtinId="0"/>
    <cellStyle name="Обычный 10" xfId="1"/>
    <cellStyle name="Обычный 2" xfId="2"/>
    <cellStyle name="Обычный 2 2" xfId="3"/>
    <cellStyle name="Обычный 3" xfId="4"/>
    <cellStyle name="Обычный 4" xfId="5"/>
    <cellStyle name="Обычный 4 2" xfId="6"/>
    <cellStyle name="Обычный 4 3" xfId="7"/>
    <cellStyle name="Обычный 4 4" xfId="8"/>
    <cellStyle name="Обычный 4 5" xfId="9"/>
    <cellStyle name="Обычный 5" xfId="10"/>
    <cellStyle name="Обычный 6" xfId="11"/>
    <cellStyle name="Обычный 7" xfId="12"/>
    <cellStyle name="Обычный 8" xfId="13"/>
    <cellStyle name="Обычный 8 2" xfId="14"/>
    <cellStyle name="Обычный 9" xfId="15"/>
    <cellStyle name="Финансовый 2" xfId="16"/>
  </cellStyles>
  <dxfs count="91"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indexed="65"/>
        </patternFill>
      </fill>
    </dxf>
    <dxf>
      <alignment wrapText="1" readingOrder="0"/>
    </dxf>
    <dxf>
      <alignment wrapText="1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wrapText="0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font>
        <sz val="6"/>
      </font>
    </dxf>
    <dxf>
      <border>
        <right style="thin">
          <color indexed="64"/>
        </right>
        <top style="thin">
          <color indexed="64"/>
        </top>
      </border>
    </dxf>
    <dxf>
      <alignment vertical="top" wrapText="1" readingOrder="0"/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alignment wrapText="1" readingOrder="0"/>
    </dxf>
    <dxf>
      <font>
        <sz val="7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top style="thin">
          <color indexed="64"/>
        </top>
        <bottom style="thin">
          <color indexed="64"/>
        </bottom>
      </border>
    </dxf>
    <dxf>
      <alignment vertical="top" wrapText="1" readingOrder="0"/>
    </dxf>
    <dxf>
      <font>
        <b val="0"/>
      </font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top" wrapText="1" readingOrder="0"/>
    </dxf>
    <dxf>
      <alignment vertical="top" wrapText="1" readingOrder="0"/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alignment vertical="top" wrapText="1" readingOrder="0"/>
    </dxf>
    <dxf>
      <alignment vertical="top" wrapText="1" readingOrder="0"/>
    </dxf>
    <dxf>
      <border>
        <top style="thin">
          <color indexed="64"/>
        </top>
      </border>
    </dxf>
    <dxf>
      <alignment wrapText="1" readingOrder="0"/>
    </dxf>
    <dxf>
      <alignment wrapText="1" readingOrder="0"/>
    </dxf>
    <dxf>
      <alignment wrapText="1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top" readingOrder="0"/>
    </dxf>
    <dxf>
      <alignment vertical="top" readingOrder="0"/>
    </dxf>
    <dxf>
      <alignment vertical="top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wrapText="1" readingOrder="0"/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1858.480267824074" createdVersion="3" refreshedVersion="3" minRefreshableVersion="3" recordCount="2">
  <cacheSource type="worksheet">
    <worksheetSource ref="A5:AY7" sheet="Заказы"/>
  </cacheSource>
  <cacheFields count="51">
    <cacheField name="Фирма" numFmtId="0">
      <sharedItems containsNonDate="0" containsString="0" containsBlank="1" count="1">
        <m/>
      </sharedItems>
    </cacheField>
    <cacheField name="Покупатель" numFmtId="0">
      <sharedItems count="1">
        <s v="Пример"/>
      </sharedItems>
    </cacheField>
    <cacheField name="ЕГРПОУ" numFmtId="0">
      <sharedItems containsNonDate="0" containsString="0" containsBlank="1"/>
    </cacheField>
    <cacheField name="Вид стоп - цены" numFmtId="0">
      <sharedItems containsNonDate="0" containsString="0" containsBlank="1"/>
    </cacheField>
    <cacheField name="Менеджер" numFmtId="0">
      <sharedItems count="1">
        <s v="Иванов"/>
      </sharedItems>
    </cacheField>
    <cacheField name="Регион" numFmtId="0">
      <sharedItems count="1">
        <s v="Херсон"/>
      </sharedItems>
    </cacheField>
    <cacheField name="Ответственный" numFmtId="0">
      <sharedItems containsNonDate="0" containsString="0" containsBlank="1"/>
    </cacheField>
    <cacheField name="Сезон" numFmtId="0">
      <sharedItems containsSemiMixedTypes="0" containsString="0" containsNumber="1" containsInteger="1" minValue="2014" maxValue="2014" count="1">
        <n v="2014"/>
      </sharedItems>
    </cacheField>
    <cacheField name="Договор" numFmtId="0">
      <sharedItems containsNonDate="0" containsString="0" containsBlank="1"/>
    </cacheField>
    <cacheField name="Дата заказа" numFmtId="0">
      <sharedItems/>
    </cacheField>
    <cacheField name="Номер заказа" numFmtId="0">
      <sharedItems count="2">
        <s v="АБ000001517"/>
        <s v="АБ000001364"/>
      </sharedItems>
    </cacheField>
    <cacheField name="Статус заказа" numFmtId="0">
      <sharedItems/>
    </cacheField>
    <cacheField name="Сумма заказа" numFmtId="0">
      <sharedItems containsSemiMixedTypes="0" containsString="0" containsNumber="1" minValue="3991.68" maxValue="214637.28"/>
    </cacheField>
    <cacheField name="%" numFmtId="0">
      <sharedItems containsSemiMixedTypes="0" containsString="0" containsNumber="1" containsInteger="1" minValue="30" maxValue="30"/>
    </cacheField>
    <cacheField name="дата" numFmtId="0">
      <sharedItems/>
    </cacheField>
    <cacheField name="%2" numFmtId="0">
      <sharedItems containsSemiMixedTypes="0" containsString="0" containsNumber="1" containsInteger="1" minValue="20" maxValue="20"/>
    </cacheField>
    <cacheField name="дата2" numFmtId="0">
      <sharedItems/>
    </cacheField>
    <cacheField name="%3" numFmtId="0">
      <sharedItems containsSemiMixedTypes="0" containsString="0" containsNumber="1" containsInteger="1" minValue="50" maxValue="50"/>
    </cacheField>
    <cacheField name="дата3" numFmtId="0">
      <sharedItems/>
    </cacheField>
    <cacheField name="%4" numFmtId="0">
      <sharedItems containsNonDate="0" containsString="0" containsBlank="1"/>
    </cacheField>
    <cacheField name="дата4" numFmtId="0">
      <sharedItems containsNonDate="0" containsString="0" containsBlank="1"/>
    </cacheField>
    <cacheField name="%5" numFmtId="0">
      <sharedItems containsNonDate="0" containsString="0" containsBlank="1"/>
    </cacheField>
    <cacheField name="дата5" numFmtId="0">
      <sharedItems containsNonDate="0" containsString="0" containsBlank="1"/>
    </cacheField>
    <cacheField name="Оплата/ Возврат товара" numFmtId="0">
      <sharedItems containsNonDate="0" containsString="0" containsBlank="1"/>
    </cacheField>
    <cacheField name="Отгружено" numFmtId="0">
      <sharedItems containsSemiMixedTypes="0" containsString="0" containsNumber="1" minValue="3991.68" maxValue="214637.28"/>
    </cacheField>
    <cacheField name="Дата отгрузки" numFmtId="0">
      <sharedItems containsBlank="1"/>
    </cacheField>
    <cacheField name="Валюта _x000a_(экв)" numFmtId="0">
      <sharedItems/>
    </cacheField>
    <cacheField name="Курс из документа" numFmtId="0">
      <sharedItems containsSemiMixedTypes="0" containsString="0" containsNumber="1" minValue="11.93" maxValue="12"/>
    </cacheField>
    <cacheField name="Комментарий" numFmtId="0">
      <sharedItems containsNonDate="0" containsString="0" containsBlank="1"/>
    </cacheField>
    <cacheField name="дата1" numFmtId="0">
      <sharedItems containsSemiMixedTypes="0" containsNonDate="0" containsDate="1" containsString="0" minDate="2014-07-15T00:00:00" maxDate="2014-07-18T00:00:00"/>
    </cacheField>
    <cacheField name="дата22" numFmtId="0">
      <sharedItems containsSemiMixedTypes="0" containsNonDate="0" containsDate="1" containsString="0" minDate="2014-08-01T00:00:00" maxDate="2014-09-02T00:00:00"/>
    </cacheField>
    <cacheField name="дата32" numFmtId="0">
      <sharedItems containsSemiMixedTypes="0" containsNonDate="0" containsDate="1" containsString="0" minDate="2014-10-01T00:00:00" maxDate="2014-10-02T00:00:00"/>
    </cacheField>
    <cacheField name="дата42" numFmtId="0">
      <sharedItems/>
    </cacheField>
    <cacheField name="дата52" numFmtId="0">
      <sharedItems/>
    </cacheField>
    <cacheField name="Долг по оплате" numFmtId="0">
      <sharedItems containsSemiMixedTypes="0" containsString="0" containsNumber="1" minValue="3991.68" maxValue="214637.28" count="2">
        <n v="3991.68"/>
        <n v="214637.28"/>
      </sharedItems>
    </cacheField>
    <cacheField name="К оплате" numFmtId="0">
      <sharedItems containsSemiMixedTypes="0" containsString="0" containsNumber="1" minValue="1995.84" maxValue="64391.183999999994"/>
    </cacheField>
    <cacheField name="Сумма просрочки" numFmtId="0">
      <sharedItems containsSemiMixedTypes="0" containsString="0" containsNumber="1" minValue="1995.84" maxValue="64391.183999999994" count="2">
        <n v="1995.84"/>
        <n v="64391.183999999994"/>
      </sharedItems>
    </cacheField>
    <cacheField name="Долг с индексацией курса" numFmtId="0">
      <sharedItems containsSemiMixedTypes="0" containsString="0" containsNumber="1" minValue="4249.32" maxValue="227157.79"/>
    </cacheField>
    <cacheField name="Просрочено с индексацией курса" numFmtId="0">
      <sharedItems containsSemiMixedTypes="0" containsString="0" containsNumber="1" minValue="2124.66" maxValue="68147.34"/>
    </cacheField>
    <cacheField name="Штраф за просрочку 20%" numFmtId="0">
      <sharedItems containsSemiMixedTypes="0" containsString="0" containsNumber="1" minValue="399.16800000000001" maxValue="12878.236799999999"/>
    </cacheField>
    <cacheField name="Всего к оплате" numFmtId="0">
      <sharedItems containsSemiMixedTypes="0" containsString="0" containsNumber="1" minValue="4648.4879999999994" maxValue="240036.02679999999"/>
    </cacheField>
    <cacheField name="Расчет" numFmtId="0">
      <sharedItems/>
    </cacheField>
    <cacheField name="Расчет2" numFmtId="0">
      <sharedItems containsSemiMixedTypes="0" containsString="0" containsNumber="1" minValue="1995.84" maxValue="150246.09600000002"/>
    </cacheField>
    <cacheField name="Просрочка" numFmtId="0">
      <sharedItems containsSemiMixedTypes="0" containsString="0" containsNumber="1" minValue="1995.84" maxValue="64391.183999999994"/>
    </cacheField>
    <cacheField name="Сумма к оплате за период" numFmtId="0">
      <sharedItems containsSemiMixedTypes="0" containsString="0" containsNumber="1" minValue="1995.84" maxValue="150246.09600000002"/>
    </cacheField>
    <cacheField name="Сумма к оплате за период с просрочкой" numFmtId="0">
      <sharedItems containsSemiMixedTypes="0" containsString="0" containsNumber="1" minValue="3991.68" maxValue="214637.28000000003"/>
    </cacheField>
    <cacheField name="В интервале дат" numFmtId="0">
      <sharedItems count="1">
        <s v="ИСТИНА"/>
      </sharedItems>
    </cacheField>
    <cacheField name="Примечание" numFmtId="0">
      <sharedItems count="2">
        <s v="Внимание"/>
        <s v=""/>
      </sharedItems>
    </cacheField>
    <cacheField name="Дата оплаты текущая" numFmtId="0">
      <sharedItems count="2">
        <s v="2014.10.01"/>
        <s v="2014.09.01"/>
      </sharedItems>
    </cacheField>
    <cacheField name="Дата оплаты конечная" numFmtId="0">
      <sharedItems count="1">
        <s v="2014.10.01"/>
      </sharedItems>
    </cacheField>
    <cacheField name="Дата, заказ, курс, валюта" numFmtId="0">
      <sharedItems count="2">
        <s v="14.07.2014, АБ000001517, 11,93 $"/>
        <s v="13.06.2014, АБ000001364, 12 $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x v="0"/>
    <x v="0"/>
    <m/>
    <m/>
    <x v="0"/>
    <x v="0"/>
    <m/>
    <x v="0"/>
    <m/>
    <s v="14.07.2014"/>
    <x v="0"/>
    <s v="Разрешено"/>
    <n v="3991.68"/>
    <n v="30"/>
    <s v="17.07.2014"/>
    <n v="20"/>
    <s v="01.08.2014"/>
    <n v="50"/>
    <s v="01.10.2014"/>
    <m/>
    <m/>
    <m/>
    <m/>
    <m/>
    <n v="3991.68"/>
    <m/>
    <s v="$"/>
    <n v="11.93"/>
    <m/>
    <d v="2014-07-17T00:00:00"/>
    <d v="2014-08-01T00:00:00"/>
    <d v="2014-10-01T00:00:00"/>
    <s v=""/>
    <s v=""/>
    <x v="0"/>
    <n v="1995.84"/>
    <x v="0"/>
    <n v="4249.32"/>
    <n v="2124.66"/>
    <n v="399.16800000000001"/>
    <n v="4648.4879999999994"/>
    <s v="ИСТИНА"/>
    <n v="1995.84"/>
    <n v="1995.84"/>
    <n v="1995.84"/>
    <n v="3991.68"/>
    <x v="0"/>
    <x v="0"/>
    <x v="0"/>
    <x v="0"/>
    <x v="0"/>
  </r>
  <r>
    <x v="0"/>
    <x v="0"/>
    <m/>
    <m/>
    <x v="0"/>
    <x v="0"/>
    <m/>
    <x v="0"/>
    <m/>
    <s v="13.06.2014"/>
    <x v="1"/>
    <s v="Разрешено"/>
    <n v="214637.28"/>
    <n v="30"/>
    <s v="15.07.2014"/>
    <n v="20"/>
    <s v="01.09.2014"/>
    <n v="50"/>
    <s v="01.10.2014"/>
    <m/>
    <m/>
    <m/>
    <m/>
    <m/>
    <n v="214637.28"/>
    <s v="02.07.2014"/>
    <s v="$"/>
    <n v="12"/>
    <m/>
    <d v="2014-07-15T00:00:00"/>
    <d v="2014-09-01T00:00:00"/>
    <d v="2014-10-01T00:00:00"/>
    <s v=""/>
    <s v=""/>
    <x v="1"/>
    <n v="64391.183999999994"/>
    <x v="1"/>
    <n v="227157.79"/>
    <n v="68147.34"/>
    <n v="12878.236799999999"/>
    <n v="240036.02679999999"/>
    <s v="ИСТИНА"/>
    <n v="150246.09600000002"/>
    <n v="64391.183999999994"/>
    <n v="150246.09600000002"/>
    <n v="214637.28000000003"/>
    <x v="0"/>
    <x v="1"/>
    <x v="1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71" applyNumberFormats="0" applyBorderFormats="0" applyFontFormats="0" applyPatternFormats="0" applyAlignmentFormats="0" applyWidthHeightFormats="1" dataCaption="Значения" updatedVersion="3" minRefreshableVersion="3" showCalcMbrs="0" itemPrintTitles="1" createdVersion="3" indent="0" compact="0" compactData="0" multipleFieldFilters="0" rowHeaderCaption="Регион">
  <location ref="A10:I15" firstHeaderRow="1" firstDataRow="2" firstDataCol="6" rowPageCount="3" colPageCount="1"/>
  <pivotFields count="51">
    <pivotField axis="axisPage" compact="0" outline="0" showAll="0">
      <items count="2">
        <item x="0"/>
        <item t="default"/>
      </items>
    </pivotField>
    <pivotField axis="axisRow" compact="0" outline="0" showAll="0" sortType="ascending" defaultSubtotal="0">
      <items count="1">
        <item x="0"/>
      </items>
    </pivotField>
    <pivotField compact="0" outline="0" showAll="0"/>
    <pivotField compact="0" outline="0" showAll="0"/>
    <pivotField axis="axisRow" compact="0" outline="0" showAll="0" defaultSubtotal="0">
      <items count="1">
        <item x="0"/>
      </items>
    </pivotField>
    <pivotField axis="axisRow" compact="0" outline="0" showAll="0">
      <items count="2">
        <item x="0"/>
        <item t="default"/>
      </items>
    </pivotField>
    <pivotField compact="0" outline="0" showAll="0"/>
    <pivotField axis="axisPage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 defaultSubtotal="0">
      <items count="2">
        <item x="1"/>
        <item x="0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axis="axisRow" compact="0" numFmtId="4" outline="0" showAll="0" defaultSubtotal="0">
      <items count="2">
        <item x="0"/>
        <item x="1"/>
      </items>
    </pivotField>
    <pivotField compact="0" outline="0" showAll="0" defaultSubtotal="0"/>
    <pivotField axis="axisRow" compact="0" numFmtId="4" outline="0" showAll="0">
      <items count="3">
        <item x="0"/>
        <item x="1"/>
        <item t="default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axis="axisPage" compact="0" outline="0" showAll="0">
      <items count="2">
        <item x="0"/>
        <item t="default"/>
      </items>
    </pivotField>
    <pivotField compact="0" outline="0" showAll="0" defaultSubtotal="0">
      <items count="2">
        <item x="1"/>
        <item x="0"/>
      </items>
    </pivotField>
    <pivotField axis="axisCol" compact="0" outline="0" showAll="0" sortType="ascending" defaultSubtotal="0">
      <items count="2">
        <item x="1"/>
        <item x="0"/>
      </items>
    </pivotField>
    <pivotField compact="0" outline="0" showAll="0" defaultSubtotal="0">
      <items count="1">
        <item x="0"/>
      </items>
    </pivotField>
    <pivotField axis="axisRow" compact="0" outline="0" showAll="0" defaultSubtotal="0">
      <items count="2">
        <item sd="0" x="1"/>
        <item x="0"/>
      </items>
    </pivotField>
  </pivotFields>
  <rowFields count="6">
    <field x="5"/>
    <field x="4"/>
    <field x="1"/>
    <field x="50"/>
    <field x="34"/>
    <field x="36"/>
  </rowFields>
  <rowItems count="4">
    <i>
      <x/>
      <x/>
      <x/>
      <x/>
    </i>
    <i r="3">
      <x v="1"/>
      <x/>
      <x/>
    </i>
    <i t="default">
      <x/>
    </i>
    <i t="grand">
      <x/>
    </i>
  </rowItems>
  <colFields count="1">
    <field x="48"/>
  </colFields>
  <colItems count="3">
    <i>
      <x/>
    </i>
    <i>
      <x v="1"/>
    </i>
    <i t="grand">
      <x/>
    </i>
  </colItems>
  <pageFields count="3">
    <pageField fld="0" hier="0"/>
    <pageField fld="7" hier="0"/>
    <pageField fld="46" hier="0"/>
  </pageFields>
  <dataFields count="1">
    <dataField name="К оплате за период с просрочкой" fld="45" baseField="0" baseItem="0"/>
  </dataFields>
  <formats count="84">
    <format dxfId="90">
      <pivotArea outline="0" collapsedLevelsAreSubtotals="1" fieldPosition="0"/>
    </format>
    <format dxfId="89">
      <pivotArea outline="0" collapsedLevelsAreSubtotals="1" fieldPosition="0"/>
    </format>
    <format dxfId="88">
      <pivotArea field="5" type="button" dataOnly="0" labelOnly="1" outline="0" axis="axisRow" fieldPosition="0"/>
    </format>
    <format dxfId="87">
      <pivotArea dataOnly="0" labelOnly="1" grandRow="1" outline="0" fieldPosition="0"/>
    </format>
    <format dxfId="86">
      <pivotArea field="5" type="button" dataOnly="0" labelOnly="1" outline="0" axis="axisRow" fieldPosition="0"/>
    </format>
    <format dxfId="85">
      <pivotArea field="1" type="button" dataOnly="0" labelOnly="1" outline="0" axis="axisRow" fieldPosition="2"/>
    </format>
    <format dxfId="84">
      <pivotArea dataOnly="0" labelOnly="1" grandRow="1" outline="0" fieldPosition="0"/>
    </format>
    <format dxfId="83">
      <pivotArea dataOnly="0" labelOnly="1" grandRow="1" outline="0" fieldPosition="0"/>
    </format>
    <format dxfId="82">
      <pivotArea outline="0" collapsedLevelsAreSubtotals="1" fieldPosition="0"/>
    </format>
    <format dxfId="81">
      <pivotArea field="5" type="button" dataOnly="0" labelOnly="1" outline="0" axis="axisRow" fieldPosition="0"/>
    </format>
    <format dxfId="80">
      <pivotArea field="4" type="button" dataOnly="0" labelOnly="1" outline="0" axis="axisRow" fieldPosition="1"/>
    </format>
    <format dxfId="79">
      <pivotArea field="1" type="button" dataOnly="0" labelOnly="1" outline="0" axis="axisRow" fieldPosition="2"/>
    </format>
    <format dxfId="78">
      <pivotArea field="5" type="button" dataOnly="0" labelOnly="1" outline="0" axis="axisRow" fieldPosition="0"/>
    </format>
    <format dxfId="77">
      <pivotArea field="4" type="button" dataOnly="0" labelOnly="1" outline="0" axis="axisRow" fieldPosition="1"/>
    </format>
    <format dxfId="76">
      <pivotArea field="1" type="button" dataOnly="0" labelOnly="1" outline="0" axis="axisRow" fieldPosition="2"/>
    </format>
    <format dxfId="75">
      <pivotArea field="5" type="button" dataOnly="0" labelOnly="1" outline="0" axis="axisRow" fieldPosition="0"/>
    </format>
    <format dxfId="74">
      <pivotArea field="4" type="button" dataOnly="0" labelOnly="1" outline="0" axis="axisRow" fieldPosition="1"/>
    </format>
    <format dxfId="73">
      <pivotArea field="1" type="button" dataOnly="0" labelOnly="1" outline="0" axis="axisRow" fieldPosition="2"/>
    </format>
    <format dxfId="72">
      <pivotArea field="5" type="button" dataOnly="0" labelOnly="1" outline="0" axis="axisRow" fieldPosition="0"/>
    </format>
    <format dxfId="71">
      <pivotArea field="4" type="button" dataOnly="0" labelOnly="1" outline="0" axis="axisRow" fieldPosition="1"/>
    </format>
    <format dxfId="70">
      <pivotArea field="1" type="button" dataOnly="0" labelOnly="1" outline="0" axis="axisRow" fieldPosition="2"/>
    </format>
    <format dxfId="69">
      <pivotArea field="10" type="button" dataOnly="0" labelOnly="1" outline="0"/>
    </format>
    <format dxfId="68">
      <pivotArea field="10" type="button" dataOnly="0" labelOnly="1" outline="0"/>
    </format>
    <format dxfId="67">
      <pivotArea field="47" type="button" dataOnly="0" labelOnly="1" outline="0"/>
    </format>
    <format dxfId="66">
      <pivotArea outline="0" collapsedLevelsAreSubtotals="1" fieldPosition="0"/>
    </format>
    <format dxfId="65">
      <pivotArea field="4" type="button" dataOnly="0" labelOnly="1" outline="0" axis="axisRow" fieldPosition="1"/>
    </format>
    <format dxfId="64">
      <pivotArea field="1" type="button" dataOnly="0" labelOnly="1" outline="0" axis="axisRow" fieldPosition="2"/>
    </format>
    <format dxfId="63">
      <pivotArea field="10" type="button" dataOnly="0" labelOnly="1" outline="0"/>
    </format>
    <format dxfId="62">
      <pivotArea field="47" type="button" dataOnly="0" labelOnly="1" outline="0"/>
    </format>
    <format dxfId="61">
      <pivotArea dataOnly="0" labelOnly="1" grandRow="1" outline="0" offset="B256:IV256" fieldPosition="0"/>
    </format>
    <format dxfId="60">
      <pivotArea field="48" type="button" dataOnly="0" labelOnly="1" outline="0" axis="axisCol" fieldPosition="0"/>
    </format>
    <format dxfId="59">
      <pivotArea field="49" type="button" dataOnly="0" labelOnly="1" outline="0"/>
    </format>
    <format dxfId="58">
      <pivotArea outline="0" collapsedLevelsAreSubtotals="1" fieldPosition="0"/>
    </format>
    <format dxfId="57">
      <pivotArea field="1" type="button" dataOnly="0" labelOnly="1" outline="0" axis="axisRow" fieldPosition="2"/>
    </format>
    <format dxfId="56">
      <pivotArea field="47" type="button" dataOnly="0" labelOnly="1" outline="0"/>
    </format>
    <format dxfId="55">
      <pivotArea field="48" type="button" dataOnly="0" labelOnly="1" outline="0" axis="axisCol" fieldPosition="0"/>
    </format>
    <format dxfId="54">
      <pivotArea field="49" type="button" dataOnly="0" labelOnly="1" outline="0"/>
    </format>
    <format dxfId="53">
      <pivotArea field="7" type="button" dataOnly="0" labelOnly="1" outline="0" axis="axisPage" fieldPosition="1"/>
    </format>
    <format dxfId="52">
      <pivotArea field="50" type="button" dataOnly="0" labelOnly="1" outline="0" axis="axisRow" fieldPosition="3"/>
    </format>
    <format dxfId="51">
      <pivotArea field="50" type="button" dataOnly="0" labelOnly="1" outline="0" axis="axisRow" fieldPosition="3"/>
    </format>
    <format dxfId="50">
      <pivotArea outline="0" collapsedLevelsAreSubtotals="1" fieldPosition="0"/>
    </format>
    <format dxfId="49">
      <pivotArea field="5" type="button" dataOnly="0" labelOnly="1" outline="0" axis="axisRow" fieldPosition="0"/>
    </format>
    <format dxfId="48">
      <pivotArea field="4" type="button" dataOnly="0" labelOnly="1" outline="0" axis="axisRow" fieldPosition="1"/>
    </format>
    <format dxfId="47">
      <pivotArea field="1" type="button" dataOnly="0" labelOnly="1" outline="0" axis="axisRow" fieldPosition="2"/>
    </format>
    <format dxfId="46">
      <pivotArea field="50" type="button" dataOnly="0" labelOnly="1" outline="0" axis="axisRow" fieldPosition="3"/>
    </format>
    <format dxfId="45">
      <pivotArea field="47" type="button" dataOnly="0" labelOnly="1" outline="0"/>
    </format>
    <format dxfId="44">
      <pivotArea field="48" type="button" dataOnly="0" labelOnly="1" outline="0" axis="axisCol" fieldPosition="0"/>
    </format>
    <format dxfId="43">
      <pivotArea field="49" type="button" dataOnly="0" labelOnly="1" outline="0"/>
    </format>
    <format dxfId="42">
      <pivotArea dataOnly="0" labelOnly="1" outline="0" fieldPosition="0">
        <references count="1">
          <reference field="5" count="1">
            <x v="0"/>
          </reference>
        </references>
      </pivotArea>
    </format>
    <format dxfId="41">
      <pivotArea dataOnly="0" labelOnly="1" outline="0" fieldPosition="0">
        <references count="1">
          <reference field="5" count="1" defaultSubtotal="1">
            <x v="0"/>
          </reference>
        </references>
      </pivotArea>
    </format>
    <format dxfId="40">
      <pivotArea dataOnly="0" labelOnly="1" grandRow="1" outline="0" fieldPosition="0"/>
    </format>
    <format dxfId="39">
      <pivotArea type="all" dataOnly="0" outline="0" collapsedLevelsAreSubtotals="1" fieldPosition="0"/>
    </format>
    <format dxfId="38">
      <pivotArea field="1" type="button" dataOnly="0" labelOnly="1" outline="0" axis="axisRow" fieldPosition="2"/>
    </format>
    <format dxfId="37">
      <pivotArea outline="0" collapsedLevelsAreSubtotals="1" fieldPosition="0"/>
    </format>
    <format dxfId="36">
      <pivotArea field="-2" type="button" dataOnly="0" labelOnly="1" outline="0" axis="axisValues" fieldPosition="0"/>
    </format>
    <format dxfId="35">
      <pivotArea type="topRight" dataOnly="0" labelOnly="1" outline="0" fieldPosition="0"/>
    </format>
    <format dxfId="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2">
      <pivotArea type="all" dataOnly="0" outline="0" collapsedLevelsAreSubtotals="1" fieldPosition="0"/>
    </format>
    <format dxfId="31">
      <pivotArea outline="0" collapsedLevelsAreSubtotals="1" fieldPosition="0"/>
    </format>
    <format dxfId="30">
      <pivotArea field="5" type="button" dataOnly="0" labelOnly="1" outline="0" axis="axisRow" fieldPosition="0"/>
    </format>
    <format dxfId="29">
      <pivotArea field="4" type="button" dataOnly="0" labelOnly="1" outline="0" axis="axisRow" fieldPosition="1"/>
    </format>
    <format dxfId="28">
      <pivotArea field="1" type="button" dataOnly="0" labelOnly="1" outline="0" axis="axisRow" fieldPosition="2"/>
    </format>
    <format dxfId="27">
      <pivotArea dataOnly="0" labelOnly="1" outline="0" fieldPosition="0">
        <references count="1">
          <reference field="5" count="1">
            <x v="0"/>
          </reference>
        </references>
      </pivotArea>
    </format>
    <format dxfId="26">
      <pivotArea dataOnly="0" labelOnly="1" outline="0" fieldPosition="0">
        <references count="1">
          <reference field="5" count="1" defaultSubtotal="1">
            <x v="0"/>
          </reference>
        </references>
      </pivotArea>
    </format>
    <format dxfId="25">
      <pivotArea dataOnly="0" labelOnly="1" grandRow="1" outline="0" fieldPosition="0"/>
    </format>
    <format dxfId="24">
      <pivotArea dataOnly="0" labelOnly="1" grandCol="1" outline="0" fieldPosition="0"/>
    </format>
    <format dxfId="23">
      <pivotArea outline="0" collapsedLevelsAreSubtotals="1" fieldPosition="0">
        <references count="1">
          <reference field="5" count="1" selected="0" defaultSubtotal="1">
            <x v="0"/>
          </reference>
        </references>
      </pivotArea>
    </format>
    <format dxfId="22">
      <pivotArea dataOnly="0" labelOnly="1" outline="0" fieldPosition="0">
        <references count="1">
          <reference field="48" count="1">
            <x v="0"/>
          </reference>
        </references>
      </pivotArea>
    </format>
    <format dxfId="21">
      <pivotArea field="48" type="button" dataOnly="0" labelOnly="1" outline="0" axis="axisCol" fieldPosition="0"/>
    </format>
    <format dxfId="20">
      <pivotArea outline="0" collapsedLevelsAreSubtotals="1" fieldPosition="0"/>
    </format>
    <format dxfId="19">
      <pivotArea field="5" type="button" dataOnly="0" labelOnly="1" outline="0" axis="axisRow" fieldPosition="0"/>
    </format>
    <format dxfId="18">
      <pivotArea field="4" type="button" dataOnly="0" labelOnly="1" outline="0" axis="axisRow" fieldPosition="1"/>
    </format>
    <format dxfId="17">
      <pivotArea field="1" type="button" dataOnly="0" labelOnly="1" outline="0" axis="axisRow" fieldPosition="2"/>
    </format>
    <format dxfId="16">
      <pivotArea dataOnly="0" labelOnly="1" outline="0" fieldPosition="0">
        <references count="1">
          <reference field="5" count="1">
            <x v="0"/>
          </reference>
        </references>
      </pivotArea>
    </format>
    <format dxfId="15">
      <pivotArea dataOnly="0" labelOnly="1" outline="0" fieldPosition="0">
        <references count="1">
          <reference field="5" count="1" defaultSubtotal="1">
            <x v="0"/>
          </reference>
        </references>
      </pivotArea>
    </format>
    <format dxfId="14">
      <pivotArea dataOnly="0" labelOnly="1" grandRow="1" outline="0" fieldPosition="0"/>
    </format>
    <format dxfId="13">
      <pivotArea dataOnly="0" labelOnly="1" outline="0" fieldPosition="0">
        <references count="1">
          <reference field="48" count="2">
            <x v="0"/>
            <x v="1"/>
          </reference>
        </references>
      </pivotArea>
    </format>
    <format dxfId="12">
      <pivotArea dataOnly="0" labelOnly="1" grandCol="1" outline="0" fieldPosition="0"/>
    </format>
    <format dxfId="11">
      <pivotArea field="34" type="button" dataOnly="0" labelOnly="1" outline="0" axis="axisRow" fieldPosition="4"/>
    </format>
    <format dxfId="10">
      <pivotArea field="36" type="button" dataOnly="0" labelOnly="1" outline="0" axis="axisRow" fieldPosition="5"/>
    </format>
    <format dxfId="9">
      <pivotArea field="1" type="button" dataOnly="0" labelOnly="1" outline="0" axis="axisRow" fieldPosition="2"/>
    </format>
    <format dxfId="8">
      <pivotArea dataOnly="0" labelOnly="1" grandRow="1" outline="0" fieldPosition="0"/>
    </format>
    <format dxfId="7">
      <pivotArea dataOnly="0" labelOnly="1" outline="0" offset="B256:IV256" fieldPosition="0">
        <references count="4">
          <reference field="1" count="0" selected="0"/>
          <reference field="4" count="0" selected="0"/>
          <reference field="5" count="0" selected="0"/>
          <reference field="50" count="1">
            <x v="0"/>
          </reference>
        </references>
      </pivotArea>
    </format>
  </formats>
  <pivotTableStyleInfo name="PivotStyleLight8" showRowHeaders="1" showColHeaders="1" showRowStripes="0" showColStripes="0" showLastColumn="1"/>
  <filters count="1">
    <filter fld="1" type="captionContains" evalOrder="-1" id="2">
      <autoFilter ref="A1">
        <filterColumn colId="0">
          <customFilters>
            <customFilter val="**"/>
          </customFilters>
        </filterColumn>
      </autoFilter>
    </filter>
  </filters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AZ522"/>
  <sheetViews>
    <sheetView tabSelected="1" zoomScale="120" zoomScaleNormal="120" workbookViewId="0">
      <pane ySplit="11" topLeftCell="A12" activePane="bottomLeft" state="frozen"/>
      <selection activeCell="E12" sqref="E12"/>
      <selection pane="bottomLeft" activeCell="E12" sqref="E12"/>
    </sheetView>
  </sheetViews>
  <sheetFormatPr defaultColWidth="12.28515625" defaultRowHeight="8.4"/>
  <cols>
    <col min="1" max="1" width="12.5703125" style="6" customWidth="1"/>
    <col min="2" max="2" width="12.85546875" style="6" customWidth="1"/>
    <col min="3" max="3" width="14.5703125" style="7" customWidth="1"/>
    <col min="4" max="4" width="29" style="6" customWidth="1"/>
    <col min="5" max="5" width="11.85546875" style="6" customWidth="1"/>
    <col min="6" max="6" width="9.85546875" style="6" customWidth="1"/>
    <col min="7" max="7" width="8.7109375" style="6" bestFit="1" customWidth="1"/>
    <col min="8" max="8" width="8.7109375" style="8" bestFit="1" customWidth="1"/>
    <col min="9" max="9" width="10" style="8" bestFit="1" customWidth="1"/>
    <col min="10" max="10" width="10.85546875" style="8" bestFit="1" customWidth="1"/>
    <col min="11" max="11" width="10" style="6" bestFit="1" customWidth="1"/>
    <col min="12" max="12" width="10.85546875" style="6" bestFit="1" customWidth="1"/>
    <col min="13" max="13" width="10.7109375" style="6" customWidth="1"/>
    <col min="14" max="15" width="10" style="6" bestFit="1" customWidth="1"/>
    <col min="16" max="18" width="10.85546875" style="6" bestFit="1" customWidth="1"/>
    <col min="19" max="16384" width="12.28515625" style="6"/>
  </cols>
  <sheetData>
    <row r="1" spans="1:52" ht="12">
      <c r="A1" s="5" t="s">
        <v>67</v>
      </c>
    </row>
    <row r="2" spans="1:52" ht="9.6">
      <c r="A2" s="9" t="s">
        <v>68</v>
      </c>
      <c r="C2" s="10"/>
      <c r="D2" s="11">
        <f>GETPIVOTDATA("Сумма к оплате за период с просрочкой",$A$10)</f>
        <v>218628.96000000002</v>
      </c>
      <c r="F2" s="12">
        <f>Заказы!B2</f>
        <v>41855</v>
      </c>
    </row>
    <row r="3" spans="1:52" ht="9.6">
      <c r="A3" s="9"/>
      <c r="C3" s="11">
        <f>D2-D3</f>
        <v>214637.28000000003</v>
      </c>
      <c r="D3" s="11">
        <f>SUM(E12:E427)</f>
        <v>3991.68</v>
      </c>
      <c r="E3" s="12"/>
      <c r="F3" s="12">
        <f>Заказы!B3</f>
        <v>42004</v>
      </c>
    </row>
    <row r="4" spans="1:52" ht="10.199999999999999">
      <c r="A4"/>
      <c r="B4"/>
      <c r="G4" s="14"/>
    </row>
    <row r="5" spans="1:52" ht="10.199999999999999">
      <c r="A5"/>
      <c r="B5"/>
    </row>
    <row r="6" spans="1:52">
      <c r="A6" s="26" t="s">
        <v>6</v>
      </c>
      <c r="B6" s="13" t="s">
        <v>69</v>
      </c>
    </row>
    <row r="7" spans="1:52">
      <c r="A7" s="26" t="s">
        <v>13</v>
      </c>
      <c r="B7" s="15">
        <v>2014</v>
      </c>
    </row>
    <row r="8" spans="1:52">
      <c r="A8" s="26" t="s">
        <v>43</v>
      </c>
      <c r="B8" s="13" t="s">
        <v>70</v>
      </c>
    </row>
    <row r="10" spans="1:52" ht="10.199999999999999">
      <c r="A10" s="26" t="s">
        <v>71</v>
      </c>
      <c r="B10" s="13"/>
      <c r="C10" s="13"/>
      <c r="D10" s="13"/>
      <c r="E10" s="13"/>
      <c r="F10" s="13"/>
      <c r="G10" s="30" t="s">
        <v>45</v>
      </c>
      <c r="H10" s="16"/>
      <c r="I10" s="16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</row>
    <row r="11" spans="1:52" ht="10.199999999999999">
      <c r="A11" s="27" t="s">
        <v>11</v>
      </c>
      <c r="B11" s="28" t="s">
        <v>10</v>
      </c>
      <c r="C11" s="28" t="s">
        <v>7</v>
      </c>
      <c r="D11" s="29" t="s">
        <v>47</v>
      </c>
      <c r="E11" s="31" t="s">
        <v>32</v>
      </c>
      <c r="F11" s="31" t="s">
        <v>34</v>
      </c>
      <c r="G11" s="17" t="s">
        <v>65</v>
      </c>
      <c r="H11" s="17" t="s">
        <v>66</v>
      </c>
      <c r="I11" s="18" t="s">
        <v>62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</row>
    <row r="12" spans="1:52" ht="10.199999999999999">
      <c r="A12" s="19" t="s">
        <v>55</v>
      </c>
      <c r="B12" s="13" t="s">
        <v>73</v>
      </c>
      <c r="C12" s="13" t="s">
        <v>61</v>
      </c>
      <c r="D12" s="13" t="s">
        <v>63</v>
      </c>
      <c r="E12" s="13"/>
      <c r="F12" s="13"/>
      <c r="G12" s="20">
        <v>214637.28000000003</v>
      </c>
      <c r="H12" s="20"/>
      <c r="I12" s="20">
        <v>214637.28000000003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</row>
    <row r="13" spans="1:52" ht="10.199999999999999">
      <c r="A13" s="21"/>
      <c r="B13" s="13"/>
      <c r="C13" s="13"/>
      <c r="D13" s="13" t="s">
        <v>64</v>
      </c>
      <c r="E13" s="22">
        <v>3991.68</v>
      </c>
      <c r="F13" s="22">
        <v>1995.84</v>
      </c>
      <c r="G13" s="20"/>
      <c r="H13" s="20">
        <v>3991.68</v>
      </c>
      <c r="I13" s="20">
        <v>3991.68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</row>
    <row r="14" spans="1:52" ht="10.199999999999999">
      <c r="A14" s="23" t="s">
        <v>72</v>
      </c>
      <c r="B14" s="17"/>
      <c r="C14" s="17"/>
      <c r="D14" s="17"/>
      <c r="E14" s="17"/>
      <c r="F14" s="18"/>
      <c r="G14" s="20">
        <v>214637.28000000003</v>
      </c>
      <c r="H14" s="20">
        <v>3991.68</v>
      </c>
      <c r="I14" s="20">
        <v>218628.96000000002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</row>
    <row r="15" spans="1:52" ht="10.199999999999999">
      <c r="A15" s="24" t="s">
        <v>62</v>
      </c>
      <c r="B15" s="24"/>
      <c r="C15" s="24"/>
      <c r="D15" s="24"/>
      <c r="E15" s="24"/>
      <c r="F15" s="24"/>
      <c r="G15" s="20">
        <v>214637.28000000003</v>
      </c>
      <c r="H15" s="20">
        <v>3991.68</v>
      </c>
      <c r="I15" s="20">
        <v>218628.96000000002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</row>
    <row r="16" spans="1:52" ht="10.199999999999999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</row>
    <row r="17" spans="1:52" s="25" customFormat="1" ht="10.199999999999999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 ht="10.199999999999999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</row>
    <row r="19" spans="1:52" ht="10.199999999999999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</row>
    <row r="20" spans="1:52" ht="10.199999999999999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</row>
    <row r="21" spans="1:52" ht="10.199999999999999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</row>
    <row r="22" spans="1:52" ht="10.199999999999999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</row>
    <row r="23" spans="1:52" ht="10.199999999999999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</row>
    <row r="24" spans="1:52" ht="10.199999999999999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</row>
    <row r="25" spans="1:52" ht="10.199999999999999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</row>
    <row r="26" spans="1:52" ht="10.199999999999999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</row>
    <row r="27" spans="1:52" ht="10.199999999999999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</row>
    <row r="28" spans="1:52" ht="10.199999999999999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ht="10.199999999999999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ht="10.199999999999999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ht="10.199999999999999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ht="10.199999999999999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1:52" ht="10.199999999999999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1:52" ht="10.199999999999999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1:52" ht="10.199999999999999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1:52" ht="10.199999999999999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1:52" ht="10.199999999999999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1:52" ht="10.199999999999999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1:52" ht="10.199999999999999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1:52" ht="10.199999999999999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1:52" ht="10.199999999999999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1:52" ht="10.199999999999999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1:52" ht="10.199999999999999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1:52" ht="10.199999999999999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1:52" ht="10.199999999999999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1:52" ht="10.199999999999999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1:52" ht="10.199999999999999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1:52" ht="10.199999999999999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1:52" ht="10.199999999999999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1:52" ht="10.199999999999999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1:52" ht="10.199999999999999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1:52" ht="10.199999999999999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1:52" ht="10.199999999999999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1:52" ht="10.199999999999999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1:52" ht="10.199999999999999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  <row r="56" spans="1:52" ht="10.199999999999999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</row>
    <row r="57" spans="1:52" ht="10.199999999999999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52" ht="10.199999999999999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52" ht="10.199999999999999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52" ht="10.199999999999999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52" ht="10.199999999999999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52" ht="10.199999999999999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52" ht="10.199999999999999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52" ht="10.199999999999999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ht="10.199999999999999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ht="10.199999999999999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0.199999999999999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10.199999999999999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ht="10.199999999999999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ht="10.199999999999999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 ht="10.199999999999999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1:19" ht="10.199999999999999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1:19" ht="10.199999999999999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1:19" ht="10.199999999999999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 ht="10.199999999999999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 ht="10.199999999999999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ht="10.199999999999999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ht="10.199999999999999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 ht="10.199999999999999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 ht="10.199999999999999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 ht="10.199999999999999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1:19" ht="10.199999999999999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ht="10.199999999999999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 ht="10.199999999999999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19" ht="10.199999999999999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19" ht="10.199999999999999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 ht="10.199999999999999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 ht="10.199999999999999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 ht="10.199999999999999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 ht="10.199999999999999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19" ht="10.199999999999999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 ht="10.199999999999999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 ht="10.199999999999999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ht="10.199999999999999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 ht="10.199999999999999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 ht="10.199999999999999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ht="10.199999999999999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1:19" ht="10.199999999999999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1:19" ht="10.199999999999999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1:19" ht="10.199999999999999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ht="10.199999999999999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 ht="10.199999999999999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 ht="10.199999999999999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ht="10.199999999999999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ht="10.199999999999999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ht="10.199999999999999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ht="10.199999999999999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ht="10.199999999999999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ht="10.199999999999999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ht="10.199999999999999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ht="10.199999999999999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ht="10.199999999999999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ht="10.199999999999999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0.199999999999999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0.199999999999999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ht="10.199999999999999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ht="10.199999999999999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ht="10.199999999999999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ht="10.199999999999999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ht="10.199999999999999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ht="10.199999999999999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ht="10.199999999999999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ht="10.199999999999999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ht="10.199999999999999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ht="10.199999999999999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ht="10.199999999999999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 ht="10.199999999999999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 ht="10.199999999999999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 ht="10.199999999999999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1:19" ht="10.199999999999999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1:19" ht="10.199999999999999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1:19" ht="10.199999999999999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 ht="10.199999999999999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1:19" ht="10.199999999999999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 ht="10.199999999999999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 ht="10.199999999999999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 ht="10.199999999999999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19" ht="10.199999999999999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1:19" ht="10.199999999999999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1:19" ht="10.199999999999999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1:19" ht="10.199999999999999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1:19" ht="10.199999999999999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1:19" ht="10.199999999999999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1:19" ht="10.199999999999999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1:19" ht="10.199999999999999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1:19" ht="10.199999999999999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1:19" ht="10.199999999999999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1:19" ht="10.199999999999999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1:19" ht="10.199999999999999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1:19" ht="10.199999999999999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1:19" ht="10.199999999999999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1:19" ht="10.199999999999999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1:19" ht="10.199999999999999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1:19" ht="10.199999999999999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1:19" ht="10.199999999999999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1:19" ht="10.199999999999999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1:19" ht="10.199999999999999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1:19" ht="10.199999999999999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1:19" ht="10.199999999999999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1:19" ht="10.199999999999999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1:19" ht="10.199999999999999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1:19" ht="10.199999999999999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1:19" ht="10.199999999999999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1:19" ht="10.199999999999999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1:19" ht="10.199999999999999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1:19" ht="10.199999999999999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1:19" ht="10.199999999999999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1:19" ht="10.199999999999999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1:19" ht="10.199999999999999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1:19" ht="10.199999999999999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1:19" ht="10.199999999999999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1:19" ht="10.199999999999999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1:19" ht="10.199999999999999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1:19" ht="10.199999999999999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1:19" ht="10.199999999999999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1:19" ht="10.199999999999999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1:19" ht="10.199999999999999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1:19" ht="10.199999999999999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1:19" ht="10.199999999999999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1:19" ht="10.199999999999999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1:19" ht="10.199999999999999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1:19" ht="10.199999999999999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1:19" ht="10.199999999999999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1:19" ht="10.199999999999999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1:19" ht="10.199999999999999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1:19" ht="10.199999999999999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1:19" ht="10.199999999999999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1:19" ht="10.199999999999999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1:19" ht="10.199999999999999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1:19" ht="10.199999999999999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1:19" ht="10.199999999999999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1:19" ht="10.199999999999999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1:19" ht="10.199999999999999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1:19" ht="10.199999999999999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1:19" ht="10.199999999999999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1:19" ht="10.199999999999999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1:19" ht="10.199999999999999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1:19" ht="10.199999999999999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1:19" ht="10.199999999999999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1:19" ht="10.199999999999999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1:19" ht="10.199999999999999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1:19" ht="10.199999999999999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1:19" ht="10.199999999999999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1:19" ht="10.199999999999999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1:19" ht="10.199999999999999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1:19" ht="10.199999999999999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1:19" ht="10.199999999999999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1:19" ht="10.199999999999999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1:19" ht="10.199999999999999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1:19" ht="10.199999999999999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1:19" ht="10.199999999999999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1:19" ht="10.199999999999999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1:19" ht="10.199999999999999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</row>
    <row r="214" spans="1:19" ht="10.199999999999999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</row>
    <row r="215" spans="1:19" ht="10.199999999999999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</row>
    <row r="216" spans="1:19" ht="10.199999999999999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</row>
    <row r="217" spans="1:19" ht="10.199999999999999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</row>
    <row r="218" spans="1:19" ht="10.199999999999999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1:19" ht="10.199999999999999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1:19" ht="10.199999999999999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</row>
    <row r="221" spans="1:19" ht="10.199999999999999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</row>
    <row r="222" spans="1:19" ht="10.199999999999999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</row>
    <row r="223" spans="1:19" ht="10.199999999999999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</row>
    <row r="224" spans="1:19" ht="10.199999999999999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</row>
    <row r="225" spans="1:19" ht="10.199999999999999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</row>
    <row r="226" spans="1:19" ht="10.199999999999999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</row>
    <row r="227" spans="1:19" ht="10.199999999999999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</row>
    <row r="228" spans="1:19" ht="10.199999999999999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</row>
    <row r="229" spans="1:19" ht="10.199999999999999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</row>
    <row r="230" spans="1:19" ht="10.199999999999999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</row>
    <row r="231" spans="1:19" ht="10.199999999999999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</row>
    <row r="232" spans="1:19" ht="10.199999999999999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</row>
    <row r="233" spans="1:19" ht="10.199999999999999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</row>
    <row r="234" spans="1:19" ht="10.199999999999999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</row>
    <row r="235" spans="1:19" ht="10.199999999999999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</row>
    <row r="236" spans="1:19" ht="10.199999999999999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</row>
    <row r="237" spans="1:19" ht="10.199999999999999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</row>
    <row r="238" spans="1:19" ht="10.199999999999999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</row>
    <row r="239" spans="1:19" ht="10.199999999999999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</row>
    <row r="240" spans="1:19" ht="10.199999999999999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</row>
    <row r="241" spans="1:19" ht="10.199999999999999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1:19" ht="10.199999999999999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</row>
    <row r="243" spans="1:19" ht="10.199999999999999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</row>
    <row r="244" spans="1:19" ht="10.199999999999999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</row>
    <row r="245" spans="1:19" ht="10.199999999999999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1:19" ht="10.199999999999999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1:19" ht="10.199999999999999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</row>
    <row r="248" spans="1:19" ht="10.199999999999999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</row>
    <row r="249" spans="1:19" ht="10.199999999999999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</row>
    <row r="250" spans="1:19" ht="10.199999999999999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</row>
    <row r="251" spans="1:19" ht="10.199999999999999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</row>
    <row r="252" spans="1:19" ht="10.199999999999999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</row>
    <row r="253" spans="1:19" ht="10.199999999999999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</row>
    <row r="254" spans="1:19" ht="10.199999999999999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</row>
    <row r="255" spans="1:19" ht="10.199999999999999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</row>
    <row r="256" spans="1:19" ht="10.199999999999999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</row>
    <row r="257" spans="1:19" ht="10.199999999999999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</row>
    <row r="258" spans="1:19" ht="10.199999999999999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</row>
    <row r="259" spans="1:19" ht="10.199999999999999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</row>
    <row r="260" spans="1:19" ht="10.199999999999999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</row>
    <row r="261" spans="1:19" ht="10.199999999999999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</row>
    <row r="262" spans="1:19" ht="10.199999999999999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</row>
    <row r="263" spans="1:19" ht="10.199999999999999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</row>
    <row r="264" spans="1:19" ht="10.199999999999999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</row>
    <row r="265" spans="1:19" ht="10.199999999999999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</row>
    <row r="266" spans="1:19" ht="10.199999999999999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</row>
    <row r="267" spans="1:19" ht="10.199999999999999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</row>
    <row r="268" spans="1:19" ht="10.199999999999999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</row>
    <row r="269" spans="1:19" ht="10.199999999999999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</row>
    <row r="270" spans="1:19" ht="10.199999999999999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</row>
    <row r="271" spans="1:19" ht="10.199999999999999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</row>
    <row r="272" spans="1:19" ht="10.199999999999999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</row>
    <row r="273" spans="1:19" ht="10.199999999999999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</row>
    <row r="274" spans="1:19" ht="10.199999999999999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</row>
    <row r="275" spans="1:19" ht="10.199999999999999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</row>
    <row r="276" spans="1:19" ht="10.199999999999999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</row>
    <row r="277" spans="1:19" ht="10.199999999999999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</row>
    <row r="278" spans="1:19" ht="10.199999999999999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</row>
    <row r="279" spans="1:19" ht="10.199999999999999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</row>
    <row r="280" spans="1:19" ht="10.199999999999999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</row>
    <row r="281" spans="1:19" ht="10.199999999999999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</row>
    <row r="282" spans="1:19" ht="10.199999999999999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</row>
    <row r="283" spans="1:19" ht="10.199999999999999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</row>
    <row r="284" spans="1:19" ht="10.199999999999999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</row>
    <row r="285" spans="1:19" ht="10.199999999999999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</row>
    <row r="286" spans="1:19" ht="10.199999999999999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</row>
    <row r="287" spans="1:19" ht="10.199999999999999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</row>
    <row r="288" spans="1:19" ht="10.199999999999999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</row>
    <row r="289" spans="1:19" ht="10.199999999999999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</row>
    <row r="290" spans="1:19" ht="10.199999999999999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</row>
    <row r="291" spans="1:19" ht="10.199999999999999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</row>
    <row r="292" spans="1:19" ht="10.199999999999999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</row>
    <row r="293" spans="1:19" ht="10.199999999999999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</row>
    <row r="294" spans="1:19" ht="10.199999999999999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</row>
    <row r="295" spans="1:19" ht="10.199999999999999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</row>
    <row r="296" spans="1:19" ht="10.199999999999999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</row>
    <row r="297" spans="1:19" ht="10.199999999999999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</row>
    <row r="298" spans="1:19" ht="10.199999999999999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</row>
    <row r="299" spans="1:19" ht="10.199999999999999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</row>
    <row r="300" spans="1:19" ht="10.199999999999999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</row>
    <row r="301" spans="1:19" ht="10.199999999999999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</row>
    <row r="302" spans="1:19" ht="10.199999999999999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</row>
    <row r="303" spans="1:19" ht="10.199999999999999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</row>
    <row r="304" spans="1:19" ht="10.199999999999999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</row>
    <row r="305" spans="1:19" ht="10.199999999999999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</row>
    <row r="306" spans="1:19" ht="10.199999999999999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</row>
    <row r="307" spans="1:19" ht="10.199999999999999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</row>
    <row r="308" spans="1:19" ht="10.199999999999999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</row>
    <row r="309" spans="1:19" ht="10.199999999999999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</row>
    <row r="310" spans="1:19" ht="10.199999999999999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</row>
    <row r="311" spans="1:19" ht="10.199999999999999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</row>
    <row r="312" spans="1:19" ht="10.199999999999999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</row>
    <row r="313" spans="1:19" ht="10.199999999999999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</row>
    <row r="314" spans="1:19" ht="10.199999999999999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</row>
    <row r="315" spans="1:19" ht="10.199999999999999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</row>
    <row r="316" spans="1:19" ht="10.199999999999999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</row>
    <row r="317" spans="1:19" ht="10.199999999999999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</row>
    <row r="318" spans="1:19" ht="10.199999999999999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</row>
    <row r="319" spans="1:19" ht="10.199999999999999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</row>
    <row r="320" spans="1:19" ht="10.199999999999999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</row>
    <row r="321" spans="1:19" ht="10.199999999999999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</row>
    <row r="322" spans="1:19" ht="10.199999999999999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</row>
    <row r="323" spans="1:19" ht="10.199999999999999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</row>
    <row r="324" spans="1:19" ht="10.199999999999999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</row>
    <row r="325" spans="1:19" ht="10.199999999999999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</row>
    <row r="326" spans="1:19" ht="10.199999999999999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</row>
    <row r="327" spans="1:19" ht="10.199999999999999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</row>
    <row r="328" spans="1:19" ht="10.199999999999999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</row>
    <row r="329" spans="1:19" ht="10.199999999999999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</row>
    <row r="330" spans="1:19" ht="10.199999999999999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</row>
    <row r="331" spans="1:19" ht="10.199999999999999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</row>
    <row r="332" spans="1:19" ht="10.199999999999999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</row>
    <row r="333" spans="1:19" ht="10.199999999999999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</row>
    <row r="334" spans="1:19" ht="10.199999999999999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</row>
    <row r="335" spans="1:19" ht="10.199999999999999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</row>
    <row r="336" spans="1:19" ht="10.199999999999999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</row>
    <row r="337" spans="1:19" ht="10.199999999999999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</row>
    <row r="338" spans="1:19" ht="10.199999999999999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</row>
    <row r="339" spans="1:19" ht="10.199999999999999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</row>
    <row r="340" spans="1:19" ht="10.199999999999999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</row>
    <row r="341" spans="1:19" ht="10.199999999999999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</row>
    <row r="342" spans="1:19" ht="10.199999999999999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</row>
    <row r="343" spans="1:19" ht="10.199999999999999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</row>
    <row r="344" spans="1:19" ht="10.199999999999999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</row>
    <row r="345" spans="1:19" ht="10.199999999999999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</row>
    <row r="346" spans="1:19" ht="10.199999999999999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</row>
    <row r="347" spans="1:19" ht="10.199999999999999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</row>
    <row r="348" spans="1:19" ht="10.199999999999999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</row>
    <row r="349" spans="1:19" ht="10.199999999999999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</row>
    <row r="350" spans="1:19" ht="10.199999999999999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</row>
    <row r="351" spans="1:19" ht="10.199999999999999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</row>
    <row r="352" spans="1:19" ht="10.199999999999999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</row>
    <row r="353" spans="1:19" ht="10.199999999999999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</row>
    <row r="354" spans="1:19" ht="10.199999999999999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</row>
    <row r="355" spans="1:19" ht="10.199999999999999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</row>
    <row r="356" spans="1:19" ht="10.199999999999999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</row>
    <row r="357" spans="1:19" ht="10.199999999999999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</row>
    <row r="358" spans="1:19" ht="10.199999999999999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</row>
    <row r="359" spans="1:19" ht="10.199999999999999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</row>
    <row r="360" spans="1:19" ht="10.199999999999999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</row>
    <row r="361" spans="1:19" ht="10.199999999999999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</row>
    <row r="362" spans="1:19" ht="10.199999999999999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</row>
    <row r="363" spans="1:19" ht="10.199999999999999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</row>
    <row r="364" spans="1:19" ht="10.199999999999999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</row>
    <row r="365" spans="1:19" ht="10.199999999999999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</row>
    <row r="366" spans="1:19" ht="10.199999999999999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</row>
    <row r="367" spans="1:19" ht="10.199999999999999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</row>
    <row r="368" spans="1:19" ht="10.199999999999999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</row>
    <row r="369" spans="1:19" ht="10.199999999999999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</row>
    <row r="370" spans="1:19" ht="10.199999999999999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</row>
    <row r="371" spans="1:19" ht="10.199999999999999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</row>
    <row r="372" spans="1:19" ht="10.199999999999999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</row>
    <row r="373" spans="1:19" ht="10.199999999999999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</row>
    <row r="374" spans="1:19" ht="10.199999999999999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</row>
    <row r="375" spans="1:19" ht="10.199999999999999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</row>
    <row r="376" spans="1:19" ht="10.199999999999999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</row>
    <row r="377" spans="1:19" ht="10.199999999999999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</row>
    <row r="378" spans="1:19" ht="10.199999999999999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</row>
    <row r="379" spans="1:19" ht="10.199999999999999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</row>
    <row r="380" spans="1:19" ht="10.199999999999999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</row>
    <row r="381" spans="1:19" ht="10.199999999999999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</row>
    <row r="382" spans="1:19" ht="10.199999999999999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</row>
    <row r="383" spans="1:19" ht="10.199999999999999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</row>
    <row r="384" spans="1:19" ht="10.199999999999999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</row>
    <row r="385" spans="1:19" ht="10.199999999999999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</row>
    <row r="386" spans="1:19" ht="10.199999999999999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</row>
    <row r="387" spans="1:19" ht="10.199999999999999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</row>
    <row r="388" spans="1:19" ht="10.199999999999999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</row>
    <row r="389" spans="1:19" ht="10.199999999999999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</row>
    <row r="390" spans="1:19" ht="10.199999999999999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</row>
    <row r="391" spans="1:19" ht="10.199999999999999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</row>
    <row r="392" spans="1:19" ht="10.199999999999999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</row>
    <row r="393" spans="1:19" ht="10.199999999999999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</row>
    <row r="394" spans="1:19" ht="10.199999999999999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</row>
    <row r="395" spans="1:19" ht="10.199999999999999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</row>
    <row r="396" spans="1:19" ht="10.199999999999999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</row>
    <row r="397" spans="1:19" ht="10.199999999999999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</row>
    <row r="398" spans="1:19" ht="10.199999999999999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</row>
    <row r="399" spans="1:19" ht="10.199999999999999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</row>
    <row r="400" spans="1:19" ht="10.199999999999999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</row>
    <row r="401" spans="1:19" ht="10.199999999999999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</row>
    <row r="402" spans="1:19" ht="10.199999999999999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</row>
    <row r="403" spans="1:19" ht="10.199999999999999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</row>
    <row r="404" spans="1:19" ht="10.199999999999999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</row>
    <row r="405" spans="1:19" ht="10.199999999999999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</row>
    <row r="406" spans="1:19" ht="10.199999999999999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</row>
    <row r="407" spans="1:19" ht="10.199999999999999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</row>
    <row r="408" spans="1:19" ht="10.199999999999999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</row>
    <row r="409" spans="1:19" ht="10.199999999999999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</row>
    <row r="410" spans="1:19" ht="10.199999999999999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</row>
    <row r="411" spans="1:19" ht="10.199999999999999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</row>
    <row r="412" spans="1:19" ht="10.199999999999999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</row>
    <row r="413" spans="1:19" ht="10.199999999999999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</row>
    <row r="414" spans="1:19" ht="10.199999999999999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</row>
    <row r="415" spans="1:19" ht="10.199999999999999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</row>
    <row r="416" spans="1:19" ht="10.199999999999999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</row>
    <row r="417" spans="1:19" ht="10.199999999999999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</row>
    <row r="418" spans="1:19" ht="10.199999999999999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</row>
    <row r="419" spans="1:19" ht="10.199999999999999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</row>
    <row r="420" spans="1:19" ht="10.199999999999999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</row>
    <row r="421" spans="1:19" ht="10.199999999999999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</row>
    <row r="422" spans="1:19" ht="10.199999999999999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</row>
    <row r="423" spans="1:19" ht="10.199999999999999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</row>
    <row r="424" spans="1:19" ht="10.199999999999999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</row>
    <row r="425" spans="1:19" ht="10.199999999999999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</row>
    <row r="426" spans="1:19" ht="10.199999999999999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</row>
    <row r="427" spans="1:19" ht="10.199999999999999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</row>
    <row r="428" spans="1:19" ht="10.199999999999999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9" ht="10.199999999999999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9" ht="10.199999999999999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9" ht="10.199999999999999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9" ht="10.199999999999999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ht="10.199999999999999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ht="10.199999999999999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ht="10.199999999999999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ht="10.199999999999999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ht="10.199999999999999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ht="10.199999999999999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ht="10.199999999999999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ht="10.199999999999999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ht="10.199999999999999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ht="10.199999999999999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ht="10.199999999999999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ht="10.199999999999999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ht="10.199999999999999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ht="10.199999999999999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ht="10.199999999999999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ht="10.199999999999999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ht="10.199999999999999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ht="10.199999999999999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ht="10.199999999999999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ht="10.199999999999999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ht="10.199999999999999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ht="10.199999999999999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ht="10.199999999999999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ht="10.199999999999999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ht="10.199999999999999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ht="10.199999999999999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ht="10.199999999999999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ht="10.199999999999999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ht="10.199999999999999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ht="10.199999999999999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ht="10.199999999999999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ht="10.199999999999999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ht="10.199999999999999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ht="10.199999999999999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ht="10.199999999999999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ht="10.199999999999999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ht="10.199999999999999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ht="10.199999999999999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ht="10.199999999999999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ht="10.199999999999999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ht="10.199999999999999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ht="10.199999999999999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ht="10.199999999999999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ht="10.199999999999999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ht="10.199999999999999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ht="10.199999999999999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ht="10.199999999999999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ht="10.199999999999999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ht="10.199999999999999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ht="10.199999999999999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ht="10.199999999999999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ht="10.199999999999999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ht="10.199999999999999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ht="10.199999999999999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ht="10.199999999999999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ht="10.199999999999999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ht="10.199999999999999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ht="10.199999999999999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ht="10.199999999999999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ht="10.199999999999999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ht="10.199999999999999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ht="10.199999999999999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ht="10.199999999999999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ht="10.199999999999999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ht="10.199999999999999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ht="10.199999999999999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ht="10.199999999999999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ht="10.199999999999999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ht="10.199999999999999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ht="10.199999999999999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ht="10.199999999999999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ht="10.199999999999999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ht="10.199999999999999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ht="10.199999999999999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ht="10.199999999999999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ht="10.199999999999999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ht="10.199999999999999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ht="10.199999999999999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ht="10.199999999999999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ht="10.199999999999999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ht="10.199999999999999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ht="10.199999999999999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ht="10.199999999999999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ht="10.199999999999999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ht="10.199999999999999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ht="10.199999999999999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ht="10.199999999999999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ht="10.199999999999999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ht="10.199999999999999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ht="10.199999999999999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</sheetData>
  <conditionalFormatting sqref="B8">
    <cfRule type="containsText" dxfId="6" priority="7" operator="containsText" text="ИСТИНА">
      <formula>NOT(ISERROR(SEARCH("ИСТИНА",B8)))</formula>
    </cfRule>
  </conditionalFormatting>
  <conditionalFormatting sqref="B7">
    <cfRule type="containsText" dxfId="5" priority="6" operator="containsText" text="(пусто)">
      <formula>NOT(ISERROR(SEARCH("(пусто)",B7)))</formula>
    </cfRule>
  </conditionalFormatting>
  <conditionalFormatting sqref="B5">
    <cfRule type="containsText" dxfId="4" priority="4" operator="containsText" text="2014">
      <formula>NOT(ISERROR(SEARCH("2014",B5)))</formula>
    </cfRule>
    <cfRule type="containsText" dxfId="3" priority="5" operator="containsText" text="(Все)">
      <formula>NOT(ISERROR(SEARCH("(Все)",B5)))</formula>
    </cfRule>
  </conditionalFormatting>
  <conditionalFormatting sqref="B6">
    <cfRule type="cellIs" dxfId="2" priority="3" operator="equal">
      <formula>2014</formula>
    </cfRule>
  </conditionalFormatting>
  <conditionalFormatting sqref="I1">
    <cfRule type="containsText" dxfId="1" priority="1" operator="containsText" text="ЛОЖЬ">
      <formula>NOT(ISERROR(SEARCH("ЛОЖЬ",I1)))</formula>
    </cfRule>
    <cfRule type="containsText" dxfId="0" priority="2" operator="containsText" text="ИСТИНА">
      <formula>NOT(ISERROR(SEARCH("ИСТИНА",I1)))</formula>
    </cfRule>
  </conditionalFormatting>
  <pageMargins left="0" right="0" top="0" bottom="0.39370078740157483" header="0" footer="0"/>
  <pageSetup paperSize="9" fitToHeight="20" orientation="landscape" r:id="rId2"/>
  <headerFooter>
    <oddFooter>&amp;RСтраница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7"/>
  <sheetViews>
    <sheetView zoomScale="110" zoomScaleNormal="110" workbookViewId="0">
      <pane xSplit="2" ySplit="5" topLeftCell="AD6" activePane="bottomRight" state="frozen"/>
      <selection activeCell="E12" sqref="E12"/>
      <selection pane="topRight" activeCell="E12" sqref="E12"/>
      <selection pane="bottomLeft" activeCell="E12" sqref="E12"/>
      <selection pane="bottomRight" activeCell="AK7" sqref="AK7"/>
    </sheetView>
  </sheetViews>
  <sheetFormatPr defaultRowHeight="10.199999999999999"/>
  <cols>
    <col min="1" max="1" width="7.7109375" style="55" customWidth="1"/>
    <col min="2" max="2" width="19.42578125" style="55" customWidth="1"/>
    <col min="3" max="3" width="15.28515625" style="76" bestFit="1" customWidth="1"/>
    <col min="4" max="4" width="5.42578125" style="55" customWidth="1"/>
    <col min="5" max="5" width="14.28515625" style="55" customWidth="1"/>
    <col min="6" max="6" width="13" style="55" customWidth="1"/>
    <col min="7" max="7" width="4.28515625" style="55" customWidth="1"/>
    <col min="8" max="8" width="9.140625" style="55" customWidth="1"/>
    <col min="9" max="9" width="11.28515625" style="55" customWidth="1"/>
    <col min="10" max="10" width="10.5703125" style="58" customWidth="1"/>
    <col min="11" max="11" width="12.85546875" style="77" bestFit="1" customWidth="1"/>
    <col min="12" max="12" width="8.85546875" style="59" hidden="1" customWidth="1"/>
    <col min="13" max="13" width="12.85546875" style="60" bestFit="1" customWidth="1"/>
    <col min="14" max="14" width="4" style="61" customWidth="1"/>
    <col min="15" max="15" width="10.7109375" style="58" customWidth="1"/>
    <col min="16" max="16" width="7.85546875" style="62" bestFit="1" customWidth="1"/>
    <col min="17" max="17" width="10.7109375" style="58" customWidth="1"/>
    <col min="18" max="18" width="7.85546875" style="62" bestFit="1" customWidth="1"/>
    <col min="19" max="19" width="10.7109375" style="58" customWidth="1"/>
    <col min="20" max="20" width="6.5703125" style="63" customWidth="1"/>
    <col min="21" max="21" width="10.7109375" style="58" customWidth="1"/>
    <col min="22" max="22" width="5.5703125" style="63" customWidth="1"/>
    <col min="23" max="23" width="10.7109375" style="58" bestFit="1" customWidth="1"/>
    <col min="24" max="25" width="12.140625" style="60" bestFit="1" customWidth="1"/>
    <col min="26" max="27" width="9.5703125" style="60" customWidth="1"/>
    <col min="28" max="28" width="12.28515625" style="60" customWidth="1"/>
    <col min="29" max="29" width="4.28515625" style="64" customWidth="1"/>
    <col min="30" max="30" width="8.42578125" style="59" customWidth="1"/>
    <col min="31" max="33" width="8.140625" style="59" bestFit="1" customWidth="1"/>
    <col min="34" max="34" width="9.28515625" style="59" customWidth="1"/>
    <col min="35" max="36" width="12.85546875" style="60" customWidth="1"/>
    <col min="37" max="41" width="13.7109375" style="60" customWidth="1"/>
    <col min="42" max="42" width="12.42578125" style="55" customWidth="1"/>
    <col min="43" max="47" width="15.85546875" style="60" customWidth="1"/>
    <col min="48" max="48" width="10.85546875" style="55" bestFit="1" customWidth="1"/>
    <col min="49" max="49" width="11.42578125" style="55" customWidth="1"/>
    <col min="50" max="50" width="10.42578125" style="55" customWidth="1"/>
    <col min="51" max="51" width="34" style="55" bestFit="1" customWidth="1"/>
    <col min="52" max="16384" width="9.140625" style="55"/>
  </cols>
  <sheetData>
    <row r="1" spans="1:51" ht="13.2">
      <c r="B1" s="56" t="s">
        <v>74</v>
      </c>
      <c r="C1" s="57"/>
      <c r="D1" s="56"/>
      <c r="AK1" s="32"/>
      <c r="AL1" s="32"/>
      <c r="AM1" s="32"/>
      <c r="AN1" s="32"/>
      <c r="AO1" s="32"/>
    </row>
    <row r="2" spans="1:51" ht="13.2">
      <c r="B2" s="65">
        <v>41855</v>
      </c>
      <c r="C2" s="1" t="s">
        <v>0</v>
      </c>
      <c r="D2" s="65"/>
      <c r="E2" s="66">
        <v>12.7</v>
      </c>
      <c r="F2" s="67" t="s">
        <v>1</v>
      </c>
      <c r="I2" s="59"/>
      <c r="N2" s="33"/>
      <c r="O2" s="34"/>
      <c r="P2" s="35"/>
      <c r="Q2" s="34"/>
      <c r="R2" s="35"/>
      <c r="S2" s="34"/>
      <c r="T2" s="36"/>
      <c r="U2" s="34"/>
      <c r="V2" s="36"/>
      <c r="W2" s="34"/>
      <c r="AK2" s="32"/>
      <c r="AL2" s="32"/>
      <c r="AM2" s="32"/>
      <c r="AN2" s="32"/>
      <c r="AO2" s="32"/>
      <c r="AP2" s="32"/>
    </row>
    <row r="3" spans="1:51" ht="13.2">
      <c r="B3" s="65">
        <v>42004</v>
      </c>
      <c r="C3" s="1" t="s">
        <v>2</v>
      </c>
      <c r="D3" s="65"/>
      <c r="E3" s="66">
        <v>17</v>
      </c>
      <c r="F3" s="67" t="s">
        <v>3</v>
      </c>
      <c r="I3" s="59"/>
      <c r="N3" s="33"/>
      <c r="O3" s="34"/>
      <c r="P3" s="35"/>
      <c r="Q3" s="34"/>
      <c r="R3" s="35"/>
      <c r="S3" s="34"/>
      <c r="T3" s="36"/>
      <c r="U3" s="34"/>
      <c r="V3" s="36"/>
      <c r="W3" s="34"/>
    </row>
    <row r="4" spans="1:51" ht="13.2">
      <c r="B4" s="65"/>
      <c r="C4" s="57"/>
      <c r="D4" s="65"/>
      <c r="F4" s="59"/>
      <c r="G4" s="59"/>
      <c r="H4" s="59"/>
      <c r="I4" s="59"/>
      <c r="N4" s="78" t="s">
        <v>4</v>
      </c>
      <c r="O4" s="78"/>
      <c r="P4" s="78"/>
      <c r="Q4" s="78"/>
      <c r="R4" s="78"/>
      <c r="S4" s="78"/>
      <c r="T4" s="37"/>
      <c r="U4" s="38"/>
      <c r="V4" s="37"/>
      <c r="W4" s="38"/>
      <c r="AD4" s="79" t="s">
        <v>4</v>
      </c>
      <c r="AE4" s="79"/>
      <c r="AF4" s="79"/>
      <c r="AG4" s="39"/>
      <c r="AH4" s="39"/>
      <c r="AN4" s="68">
        <v>0.2</v>
      </c>
      <c r="AO4" s="68"/>
      <c r="AP4" s="80" t="s">
        <v>5</v>
      </c>
      <c r="AQ4" s="81"/>
      <c r="AR4" s="81"/>
      <c r="AS4" s="81"/>
      <c r="AT4" s="81"/>
      <c r="AU4" s="81"/>
      <c r="AV4" s="81"/>
      <c r="AW4" s="81"/>
      <c r="AX4" s="81"/>
    </row>
    <row r="5" spans="1:51" s="52" customFormat="1" ht="30.6" customHeight="1">
      <c r="A5" s="2" t="s">
        <v>6</v>
      </c>
      <c r="B5" s="2" t="s">
        <v>7</v>
      </c>
      <c r="C5" s="40" t="s">
        <v>8</v>
      </c>
      <c r="D5" s="2" t="s">
        <v>9</v>
      </c>
      <c r="E5" s="2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41" t="s">
        <v>15</v>
      </c>
      <c r="K5" s="46" t="s">
        <v>16</v>
      </c>
      <c r="L5" s="2" t="s">
        <v>17</v>
      </c>
      <c r="M5" s="2" t="s">
        <v>18</v>
      </c>
      <c r="N5" s="42" t="s">
        <v>19</v>
      </c>
      <c r="O5" s="43" t="s">
        <v>20</v>
      </c>
      <c r="P5" s="44" t="s">
        <v>19</v>
      </c>
      <c r="Q5" s="43" t="s">
        <v>20</v>
      </c>
      <c r="R5" s="44" t="s">
        <v>19</v>
      </c>
      <c r="S5" s="43" t="s">
        <v>20</v>
      </c>
      <c r="T5" s="44" t="s">
        <v>19</v>
      </c>
      <c r="U5" s="43" t="s">
        <v>20</v>
      </c>
      <c r="V5" s="44" t="s">
        <v>19</v>
      </c>
      <c r="W5" s="43" t="s">
        <v>20</v>
      </c>
      <c r="X5" s="2" t="s">
        <v>21</v>
      </c>
      <c r="Y5" s="2" t="s">
        <v>22</v>
      </c>
      <c r="Z5" s="2" t="s">
        <v>23</v>
      </c>
      <c r="AA5" s="2" t="s">
        <v>24</v>
      </c>
      <c r="AB5" s="2" t="s">
        <v>25</v>
      </c>
      <c r="AC5" s="45" t="s">
        <v>26</v>
      </c>
      <c r="AD5" s="46" t="s">
        <v>27</v>
      </c>
      <c r="AE5" s="46" t="s">
        <v>28</v>
      </c>
      <c r="AF5" s="46" t="s">
        <v>29</v>
      </c>
      <c r="AG5" s="46" t="s">
        <v>30</v>
      </c>
      <c r="AH5" s="46" t="s">
        <v>31</v>
      </c>
      <c r="AI5" s="2" t="s">
        <v>32</v>
      </c>
      <c r="AJ5" s="2" t="s">
        <v>33</v>
      </c>
      <c r="AK5" s="2" t="s">
        <v>34</v>
      </c>
      <c r="AL5" s="2" t="s">
        <v>35</v>
      </c>
      <c r="AM5" s="2" t="s">
        <v>36</v>
      </c>
      <c r="AN5" s="2" t="str">
        <f>CONCATENATE("Штраф за просрочку"," ",AN4*100,"%")</f>
        <v>Штраф за просрочку 20%</v>
      </c>
      <c r="AO5" s="2" t="s">
        <v>37</v>
      </c>
      <c r="AP5" s="47" t="s">
        <v>38</v>
      </c>
      <c r="AQ5" s="47" t="s">
        <v>39</v>
      </c>
      <c r="AR5" s="47" t="s">
        <v>40</v>
      </c>
      <c r="AS5" s="47" t="s">
        <v>41</v>
      </c>
      <c r="AT5" s="47" t="s">
        <v>42</v>
      </c>
      <c r="AU5" s="48" t="s">
        <v>43</v>
      </c>
      <c r="AV5" s="47" t="s">
        <v>44</v>
      </c>
      <c r="AW5" s="49" t="s">
        <v>45</v>
      </c>
      <c r="AX5" s="50" t="s">
        <v>46</v>
      </c>
      <c r="AY5" s="51" t="s">
        <v>47</v>
      </c>
    </row>
    <row r="6" spans="1:51" ht="11.4">
      <c r="B6" s="55" t="s">
        <v>61</v>
      </c>
      <c r="C6" s="53"/>
      <c r="E6" s="55" t="s">
        <v>73</v>
      </c>
      <c r="F6" s="55" t="s">
        <v>55</v>
      </c>
      <c r="H6" s="55">
        <v>2014</v>
      </c>
      <c r="J6" s="58" t="s">
        <v>51</v>
      </c>
      <c r="K6" s="77" t="s">
        <v>58</v>
      </c>
      <c r="L6" s="59" t="s">
        <v>48</v>
      </c>
      <c r="M6" s="60">
        <v>3991.68</v>
      </c>
      <c r="N6" s="61">
        <v>30</v>
      </c>
      <c r="O6" s="58" t="s">
        <v>57</v>
      </c>
      <c r="P6" s="62">
        <v>20</v>
      </c>
      <c r="Q6" s="58" t="s">
        <v>52</v>
      </c>
      <c r="R6" s="62">
        <v>50</v>
      </c>
      <c r="S6" s="58" t="s">
        <v>50</v>
      </c>
      <c r="Y6" s="60">
        <v>3991.68</v>
      </c>
      <c r="AA6" s="60" t="s">
        <v>49</v>
      </c>
      <c r="AB6" s="60">
        <v>11.93</v>
      </c>
      <c r="AD6" s="4">
        <f>IF(O6&gt;0,O6*1,"")</f>
        <v>41837</v>
      </c>
      <c r="AE6" s="4">
        <f>IF(Q6&gt;0,Q6*1,"")</f>
        <v>41852</v>
      </c>
      <c r="AF6" s="4">
        <f>IF(S6&gt;0,S6*1,"")</f>
        <v>41913</v>
      </c>
      <c r="AG6" s="4" t="str">
        <f>IF(U6&gt;0,U6*1,"")</f>
        <v/>
      </c>
      <c r="AH6" s="4" t="str">
        <f>IF(W6&gt;0,W6*1,"")</f>
        <v/>
      </c>
      <c r="AI6" s="69">
        <f>Y6-X6</f>
        <v>3991.68</v>
      </c>
      <c r="AJ6" s="69">
        <f>IF(Y6&gt;0,IF($B$2&gt;AD6,Y6*N6%,0)+IF($B$2&gt;AE6,Y6*P6%,0)+IF($B$2&gt;AF6,Y6*R6%,0)+IF($B$2&gt;AG6,Y6*T6%,0)+IF($B$2&gt;AH6,Y6*V6%,0),0)</f>
        <v>1995.84</v>
      </c>
      <c r="AK6" s="70">
        <f>AJ6-X6</f>
        <v>1995.84</v>
      </c>
      <c r="AL6" s="70">
        <f>IF(AI6&gt;0,IF(AB6&lt;&gt;0,ROUND(IF(OR(AA6=$C$2,AA6=$C$3),IF(AB6&lt;$E$3,AI6/AB6*$E$3,AI6),IF(AB6&lt;$E$2,AI6/AB6*$E$2,AI6)),2),"ошибка"),AI6)</f>
        <v>4249.32</v>
      </c>
      <c r="AM6" s="70">
        <f>IF(AK6&gt;0,IF(AB6&lt;&gt;0,ROUND(IF(OR(AA6=$C$2,AA6=$C$3),IF(AB6&lt;$E$3,AK6/AB6*$E$3,AK6),IF(AB6&lt;$E$2,AK6/AB6*$E$2,AK6)),2),"ошибка"),AK6)</f>
        <v>2124.66</v>
      </c>
      <c r="AN6" s="70">
        <f>IF(AK6&gt;0,AK6*$AN$4,0)</f>
        <v>399.16800000000001</v>
      </c>
      <c r="AO6" s="70">
        <f>AL6+AN6</f>
        <v>4648.4879999999994</v>
      </c>
      <c r="AP6" s="55" t="str">
        <f>RIGHT(CONCATENATE(IF(AND(AD6&gt;=$B$2,AD6&lt;=$B$3),TRUE,""),IF(AND(AE6&gt;=$B$2,AE6&lt;=$B$3),TRUE,""),IF(AND(AF6&gt;=$B$2,AF6&lt;=$B$3),TRUE,""),IF(AND(AG6&gt;=$B$2,AG6&lt;=$B$3),TRUE,""),IF(AND(AH6&gt;=$B$2,AH6&lt;=$B$3),TRUE,"")),6)</f>
        <v>ИСТИНА</v>
      </c>
      <c r="AQ6" s="70">
        <f>IF(AP6="ИСТИНА",IF(AND(AD6&gt;=$B$2,AD6&lt;=$B$3),Y6*N6%,0)+IF(AND(AE6&gt;=$B$2,AE6&lt;=$B$3),Y6*P6%,0)+IF(AND(AF6&gt;=$B$2,AF6&lt;=$B$3),Y6*R6%,0)+IF(AND(AG6&gt;=$B$2,AG6&lt;=$B$3),Y6*T6%,0)+IF(AND(AH6&gt;=$B$2,AH6&lt;=$B$3),Y6*V6%,0),0)+IF(AK6&lt;0,AK6,0)</f>
        <v>1995.84</v>
      </c>
      <c r="AR6" s="71">
        <f>IF(AK6&gt;0,AK6,0)</f>
        <v>1995.84</v>
      </c>
      <c r="AS6" s="60">
        <f>IF(AQ6&gt;0,AQ6,0)</f>
        <v>1995.84</v>
      </c>
      <c r="AT6" s="60">
        <f>IF(AP6="ИСТИНА",AR6+AS6,0)</f>
        <v>3991.68</v>
      </c>
      <c r="AU6" s="60" t="str">
        <f>IF(AS6&gt;0,AP6,"")</f>
        <v>ИСТИНА</v>
      </c>
      <c r="AV6" s="55" t="str">
        <f>IF(AND(AW6=AX6,AP6="ИСТИНА"),"Внимание","")</f>
        <v>Внимание</v>
      </c>
      <c r="AW6" s="72" t="str">
        <f>LEFT(TRIM(IF(AP6="ИСТИНА",CONCATENATE(TEXT(IF(AND(AD6&gt;=$B$2,AD6&lt;=$B$3),AD6,""),"ГГГГ.ММ.ДД")," ",TEXT(IF(AND(AE6&gt;=$B$2,AE6&lt;=$B$3),AE6,""),"ГГГГ.ММ.ДД")," ",TEXT(IF(AND(AF6&gt;=$B$2,AF6&lt;=$B$3),AF6,""),"ГГГГ.ММ.ДД")," ",TEXT(IF(AND(AG6&gt;=$B$2,AG6&lt;=$B$3),AG6,""),"ГГГГ.ММ.ДД")," ",TEXT(IF(AND(AH6&gt;=$B$2,AH6&lt;=$B$3),AH6,""),"ГГГГ.ММ.ДД")),"")),10)</f>
        <v>2014.10.01</v>
      </c>
      <c r="AX6" s="73" t="str">
        <f>IF(AP6="ИСТИНА",RIGHT(TRIM(IF(AP6="ИСТИНА",CONCATENATE(TEXT(IF(AD6&gt;=$B$2,AD6,""),"ГГГГ.ММ.ДД")," ",TEXT(IF(AE6&gt;=$B$2,AE6,""),"ГГГГ.ММ.ДД")," ",TEXT(IF(AF6&gt;=$B$2,AF6,""),"ГГГГ.ММ.ДД")," ",TEXT(IF(AG6&gt;=$B$2,AG6,""),"ГГГГ.ММ.ДД")," ",TEXT(IF(AH6&gt;=$B$2,AH6,""),"ГГГГ.ММ.ДД")),"")),10),"")</f>
        <v>2014.10.01</v>
      </c>
      <c r="AY6" s="55" t="str">
        <f>CONCATENATE(TEXT(J6,"ДД.ММ.ГГГГ"),", ",K6,", ",AB6," ",AA6)</f>
        <v>14.07.2014, АБ000001517, 11,93 $</v>
      </c>
    </row>
    <row r="7" spans="1:51" ht="11.4">
      <c r="B7" s="55" t="s">
        <v>61</v>
      </c>
      <c r="C7" s="54"/>
      <c r="E7" s="55" t="s">
        <v>73</v>
      </c>
      <c r="F7" s="55" t="s">
        <v>55</v>
      </c>
      <c r="H7" s="55">
        <v>2014</v>
      </c>
      <c r="J7" s="58" t="s">
        <v>54</v>
      </c>
      <c r="K7" s="77" t="s">
        <v>59</v>
      </c>
      <c r="L7" s="59" t="s">
        <v>48</v>
      </c>
      <c r="M7" s="60">
        <v>214637.28</v>
      </c>
      <c r="N7" s="61">
        <v>30</v>
      </c>
      <c r="O7" s="58" t="s">
        <v>60</v>
      </c>
      <c r="P7" s="62">
        <v>20</v>
      </c>
      <c r="Q7" s="58" t="s">
        <v>56</v>
      </c>
      <c r="R7" s="62">
        <v>50</v>
      </c>
      <c r="S7" s="58" t="s">
        <v>50</v>
      </c>
      <c r="Y7" s="60">
        <v>214637.28</v>
      </c>
      <c r="Z7" s="60" t="s">
        <v>53</v>
      </c>
      <c r="AA7" s="60" t="s">
        <v>49</v>
      </c>
      <c r="AB7" s="60">
        <v>12</v>
      </c>
      <c r="AD7" s="4">
        <f>IF(O7&gt;0,O7*1,"")</f>
        <v>41835</v>
      </c>
      <c r="AE7" s="4">
        <f>IF(Q7&gt;0,Q7*1,"")</f>
        <v>41883</v>
      </c>
      <c r="AF7" s="4">
        <f>IF(S7&gt;0,S7*1,"")</f>
        <v>41913</v>
      </c>
      <c r="AG7" s="4" t="str">
        <f>IF(U7&gt;0,U7*1,"")</f>
        <v/>
      </c>
      <c r="AH7" s="4" t="str">
        <f>IF(W7&gt;0,W7*1,"")</f>
        <v/>
      </c>
      <c r="AI7" s="74">
        <f>Y7-X7</f>
        <v>214637.28</v>
      </c>
      <c r="AJ7" s="69">
        <f>IF(Y7&gt;0,IF($B$2&gt;AD7,Y7*N7%,0)+IF($B$2&gt;AE7,Y7*P7%,0)+IF($B$2&gt;AF7,Y7*R7%,0)+IF($B$2&gt;AG7,Y7*T7%,0)+IF($B$2&gt;AH7,Y7*V7%,0),0)</f>
        <v>64391.183999999994</v>
      </c>
      <c r="AK7" s="75">
        <f>AJ7-X7</f>
        <v>64391.183999999994</v>
      </c>
      <c r="AL7" s="70">
        <f>IF(AI7&gt;0,IF(AB7&lt;&gt;0,ROUND(IF(OR(AA7=$C$2,AA7=$C$3),IF(AB7&lt;$E$3,AI7/AB7*$E$3,AI7),IF(AB7&lt;$E$2,AI7/AB7*$E$2,AI7)),2),"ошибка"),AI7)</f>
        <v>227157.79</v>
      </c>
      <c r="AM7" s="70">
        <f>IF(AK7&gt;0,IF(AB7&lt;&gt;0,ROUND(IF(OR(AA7=$C$2,AA7=$C$3),IF(AB7&lt;$E$3,AK7/AB7*$E$3,AK7),IF(AB7&lt;$E$2,AK7/AB7*$E$2,AK7)),2),"ошибка"),AK7)</f>
        <v>68147.34</v>
      </c>
      <c r="AN7" s="70">
        <f>IF(AK7&gt;0,AK7*$AN$4,0)</f>
        <v>12878.236799999999</v>
      </c>
      <c r="AO7" s="70">
        <f>AL7+AN7</f>
        <v>240036.02679999999</v>
      </c>
      <c r="AP7" s="55" t="str">
        <f>RIGHT(CONCATENATE(IF(AND(AD7&gt;=$B$2,AD7&lt;=$B$3),TRUE,""),IF(AND(AE7&gt;=$B$2,AE7&lt;=$B$3),TRUE,""),IF(AND(AF7&gt;=$B$2,AF7&lt;=$B$3),TRUE,""),IF(AND(AG7&gt;=$B$2,AG7&lt;=$B$3),TRUE,""),IF(AND(AH7&gt;=$B$2,AH7&lt;=$B$3),TRUE,"")),6)</f>
        <v>ИСТИНА</v>
      </c>
      <c r="AQ7" s="70">
        <f>IF(AP7="ИСТИНА",IF(AND(AD7&gt;=$B$2,AD7&lt;=$B$3),Y7*N7%,0)+IF(AND(AE7&gt;=$B$2,AE7&lt;=$B$3),Y7*P7%,0)+IF(AND(AF7&gt;=$B$2,AF7&lt;=$B$3),Y7*R7%,0)+IF(AND(AG7&gt;=$B$2,AG7&lt;=$B$3),Y7*T7%,0)+IF(AND(AH7&gt;=$B$2,AH7&lt;=$B$3),Y7*V7%,0),0)+IF(AK7&lt;0,AK7,0)</f>
        <v>150246.09600000002</v>
      </c>
      <c r="AR7" s="71">
        <f>IF(AK7&gt;0,AK7,0)</f>
        <v>64391.183999999994</v>
      </c>
      <c r="AS7" s="60">
        <f>IF(AQ7&gt;0,AQ7,0)</f>
        <v>150246.09600000002</v>
      </c>
      <c r="AT7" s="60">
        <f>IF(AP7="ИСТИНА",AR7+AS7,0)</f>
        <v>214637.28000000003</v>
      </c>
      <c r="AU7" s="60" t="str">
        <f>IF(AS7&gt;0,AP7,"")</f>
        <v>ИСТИНА</v>
      </c>
      <c r="AV7" s="55" t="str">
        <f>IF(AND(AW7=AX7,AP7="ИСТИНА"),"Внимание","")</f>
        <v/>
      </c>
      <c r="AW7" s="72" t="str">
        <f>LEFT(TRIM(IF(AP7="ИСТИНА",CONCATENATE(TEXT(IF(AND(AD7&gt;=$B$2,AD7&lt;=$B$3),AD7,""),"ГГГГ.ММ.ДД")," ",TEXT(IF(AND(AE7&gt;=$B$2,AE7&lt;=$B$3),AE7,""),"ГГГГ.ММ.ДД")," ",TEXT(IF(AND(AF7&gt;=$B$2,AF7&lt;=$B$3),AF7,""),"ГГГГ.ММ.ДД")," ",TEXT(IF(AND(AG7&gt;=$B$2,AG7&lt;=$B$3),AG7,""),"ГГГГ.ММ.ДД")," ",TEXT(IF(AND(AH7&gt;=$B$2,AH7&lt;=$B$3),AH7,""),"ГГГГ.ММ.ДД")),"")),10)</f>
        <v>2014.09.01</v>
      </c>
      <c r="AX7" s="73" t="str">
        <f>IF(AP7="ИСТИНА",RIGHT(TRIM(IF(AP7="ИСТИНА",CONCATENATE(TEXT(IF(AD7&gt;=$B$2,AD7,""),"ГГГГ.ММ.ДД")," ",TEXT(IF(AE7&gt;=$B$2,AE7,""),"ГГГГ.ММ.ДД")," ",TEXT(IF(AF7&gt;=$B$2,AF7,""),"ГГГГ.ММ.ДД")," ",TEXT(IF(AG7&gt;=$B$2,AG7,""),"ГГГГ.ММ.ДД")," ",TEXT(IF(AH7&gt;=$B$2,AH7,""),"ГГГГ.ММ.ДД")),"")),10),"")</f>
        <v>2014.10.01</v>
      </c>
      <c r="AY7" s="55" t="str">
        <f>CONCATENATE(TEXT(J7,"ДД.ММ.ГГГГ"),", ",K7,", ",AB7," ",AA7)</f>
        <v>13.06.2014, АБ000001364, 12 $</v>
      </c>
    </row>
  </sheetData>
  <mergeCells count="3">
    <mergeCell ref="N4:S4"/>
    <mergeCell ref="AD4:AF4"/>
    <mergeCell ref="AP4:AX4"/>
  </mergeCells>
  <pageMargins left="0" right="0" top="0" bottom="0" header="0" footer="0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Заказы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2014-08-07T07:58:01Z</dcterms:created>
  <dcterms:modified xsi:type="dcterms:W3CDTF">2014-08-07T08:33:54Z</dcterms:modified>
</cp:coreProperties>
</file>