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7230" activeTab="0"/>
  </bookViews>
  <sheets>
    <sheet name="Цикл 1" sheetId="1" r:id="rId1"/>
    <sheet name="Цикл 2" sheetId="2" r:id="rId2"/>
    <sheet name="Календарь" sheetId="3" r:id="rId3"/>
  </sheets>
  <definedNames/>
  <calcPr fullCalcOnLoad="1"/>
</workbook>
</file>

<file path=xl/sharedStrings.xml><?xml version="1.0" encoding="utf-8"?>
<sst xmlns="http://schemas.openxmlformats.org/spreadsheetml/2006/main" count="335" uniqueCount="111">
  <si>
    <t>ОСВ</t>
  </si>
  <si>
    <t>м</t>
  </si>
  <si>
    <t>Опилки</t>
  </si>
  <si>
    <t>Длина одного ряда</t>
  </si>
  <si>
    <t>На 1 м.п.</t>
  </si>
  <si>
    <t>м3</t>
  </si>
  <si>
    <t>Время на 1 м.п.</t>
  </si>
  <si>
    <t>мин</t>
  </si>
  <si>
    <t>Время на 1 ряд</t>
  </si>
  <si>
    <t>Кол-во рядов за день</t>
  </si>
  <si>
    <t>шт</t>
  </si>
  <si>
    <t>Щепа</t>
  </si>
  <si>
    <t>Показатель</t>
  </si>
  <si>
    <t>Ед. изм.</t>
  </si>
  <si>
    <t>Пл. 1</t>
  </si>
  <si>
    <t>Пл. 2</t>
  </si>
  <si>
    <t>Общая длина буртов</t>
  </si>
  <si>
    <t>м.п.</t>
  </si>
  <si>
    <t>Справочные данные</t>
  </si>
  <si>
    <t>Продолжительность  работ</t>
  </si>
  <si>
    <t>шт.</t>
  </si>
  <si>
    <t>Потребность в ОСВ</t>
  </si>
  <si>
    <t>Потребность в щепе</t>
  </si>
  <si>
    <t>Пл. 3</t>
  </si>
  <si>
    <t>Пл. 4</t>
  </si>
  <si>
    <t>Кол-во рядов, подлежащих закладке (3 и 9)</t>
  </si>
  <si>
    <t>Кол-во моточасов погрузчика</t>
  </si>
  <si>
    <t>Кол-во моточасов ворошителя</t>
  </si>
  <si>
    <t>Потребность в ГСМ, итого</t>
  </si>
  <si>
    <t>Расход ГСМ погрузчик</t>
  </si>
  <si>
    <t>Расход ГСМ ворошитель</t>
  </si>
  <si>
    <t>Расход ГСМ КАМАЗ</t>
  </si>
  <si>
    <t>м/ч</t>
  </si>
  <si>
    <t>л/ч</t>
  </si>
  <si>
    <t>л/мес</t>
  </si>
  <si>
    <t>ч</t>
  </si>
  <si>
    <t>Подвоз материалов, итого</t>
  </si>
  <si>
    <t>Загрузка в месте складирования</t>
  </si>
  <si>
    <t>Транспортировка</t>
  </si>
  <si>
    <t>Выкладка, итого</t>
  </si>
  <si>
    <t>Кол-во часов для заполнения всех рядов</t>
  </si>
  <si>
    <t>Кол-во дней для заполнения всех рядов</t>
  </si>
  <si>
    <t>дн.</t>
  </si>
  <si>
    <t>Кол-во м/ч погрузчика</t>
  </si>
  <si>
    <t>Кол-во м/ч КАМАЗа</t>
  </si>
  <si>
    <t>Емкость кузова КАМАЗ</t>
  </si>
  <si>
    <t>Кол-во циклов загрузки и транспортировки</t>
  </si>
  <si>
    <t>Продолжительноть ворошения 1 м.п.</t>
  </si>
  <si>
    <t>Кол-во м/ч работы ворошителя</t>
  </si>
  <si>
    <t>Ворошение, итого</t>
  </si>
  <si>
    <t>Потребность в материалах и технике</t>
  </si>
  <si>
    <t>Кол-во циклов ворошения</t>
  </si>
  <si>
    <t>Кол-во моточасов КАМАЗа</t>
  </si>
  <si>
    <t>Потребность в компосте п/ф</t>
  </si>
  <si>
    <t>Вывоз компоста и просев</t>
  </si>
  <si>
    <t>Кол-во м/ч погрузчика (вывоз)</t>
  </si>
  <si>
    <t>Кол-во м/ч КАМАЗа (вывоз)</t>
  </si>
  <si>
    <t>Производительность сита</t>
  </si>
  <si>
    <t>м3/ч</t>
  </si>
  <si>
    <t>Продолжительность просева</t>
  </si>
  <si>
    <t>Складирование в бурты и отгрузка г/п</t>
  </si>
  <si>
    <t>Объем ковша</t>
  </si>
  <si>
    <t>Кол-во ковшей</t>
  </si>
  <si>
    <t>Длительность одного цикла</t>
  </si>
  <si>
    <t>Объем продажи</t>
  </si>
  <si>
    <t>Выход компоста п/ф с 2 стадии</t>
  </si>
  <si>
    <t>Выход товарной продукции</t>
  </si>
  <si>
    <t>Продолжительность работы сита</t>
  </si>
  <si>
    <t>Время на отпуск г/п (погрузчик)</t>
  </si>
  <si>
    <t>Время на складирование (погрузчик)</t>
  </si>
  <si>
    <t>Продолжительность работы на просеве (погрузчик)</t>
  </si>
  <si>
    <t>Кол-во моточасов сита</t>
  </si>
  <si>
    <t>Загрузка в месте складирования (КАМАЗ)</t>
  </si>
  <si>
    <t>Норма расхода ГСМ погрузчика</t>
  </si>
  <si>
    <t>Норма расхода ГСМ ворошителя</t>
  </si>
  <si>
    <t>Норма расхода ГСМ КАМАЗа</t>
  </si>
  <si>
    <t>Норма расхода ГСМ сито</t>
  </si>
  <si>
    <t>Расход ГСМ сито</t>
  </si>
  <si>
    <t>% переработки п/ф на второй стадии</t>
  </si>
  <si>
    <t>Выход компоста п/ф с 1 стадии (в переработку)</t>
  </si>
  <si>
    <t>Выход компоста п/ф с 1 стадии (на склад)</t>
  </si>
  <si>
    <t>Уборка части компоста п/ф на склад, итого</t>
  </si>
  <si>
    <t>Складирование в бурты</t>
  </si>
  <si>
    <t>Количество недель 1-й стадии</t>
  </si>
  <si>
    <t>нед</t>
  </si>
  <si>
    <t>Количество недель 2-й стадии</t>
  </si>
  <si>
    <t>Кол-во циклов ворошения (2 цикла в неделю)</t>
  </si>
  <si>
    <t>Продолжительность просева (со склада)</t>
  </si>
  <si>
    <t>Продолжительность работы на просеве (погрузчик) (со склада)</t>
  </si>
  <si>
    <t>Продолжительность работы сита (со склада)</t>
  </si>
  <si>
    <t>Кол-во ковшей (со склада)</t>
  </si>
  <si>
    <t>Время на складирование после просева (со скада) (погузчик)</t>
  </si>
  <si>
    <t>л/стадия</t>
  </si>
  <si>
    <t>Коэффициент полезного использования рабочего времени</t>
  </si>
  <si>
    <t>№</t>
  </si>
  <si>
    <t>Наименование \ Неделя</t>
  </si>
  <si>
    <t>Пл.1</t>
  </si>
  <si>
    <t xml:space="preserve">Пл.2 </t>
  </si>
  <si>
    <t>Пл.3</t>
  </si>
  <si>
    <t>Пл.4</t>
  </si>
  <si>
    <t>Пл.5</t>
  </si>
  <si>
    <t>Пл.6</t>
  </si>
  <si>
    <t>Пл.7</t>
  </si>
  <si>
    <t>Нак.1</t>
  </si>
  <si>
    <t>Нак.2</t>
  </si>
  <si>
    <t>Номер первой недели</t>
  </si>
  <si>
    <t>Номер последней недели</t>
  </si>
  <si>
    <t>Номер первой недели (1-й цикл)</t>
  </si>
  <si>
    <t>Номер первой недели (2-й цикл)</t>
  </si>
  <si>
    <t>Номер последней недели (2-й цикл)</t>
  </si>
  <si>
    <t>Кол-во м/ч работы ворошителя в неделю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</si>
</sst>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000"/>
    <numFmt numFmtId="172" formatCode="_-* #,##0.0_р_._-;\-* #,##0.0_р_._-;_-* &quot;-&quot;??_р_._-;_-@_-"/>
    <numFmt numFmtId="173" formatCode="_-* #,##0.0_р_._-;\-* #,##0.0_р_._-;_-* &quot;-&quot;?_р_._-;_-@_-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9"/>
      <color indexed="12"/>
      <name val="Times New Roman"/>
      <family val="2"/>
    </font>
    <font>
      <u val="single"/>
      <sz val="9"/>
      <color indexed="36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wrapText="1"/>
    </xf>
    <xf numFmtId="9" fontId="19" fillId="0" borderId="0" xfId="57" applyFont="1" applyAlignment="1">
      <alignment horizontal="center" wrapText="1"/>
    </xf>
    <xf numFmtId="0" fontId="18" fillId="4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right" wrapText="1"/>
    </xf>
    <xf numFmtId="165" fontId="20" fillId="4" borderId="10" xfId="0" applyNumberFormat="1" applyFont="1" applyFill="1" applyBorder="1" applyAlignment="1">
      <alignment horizontal="center" wrapText="1"/>
    </xf>
    <xf numFmtId="0" fontId="20" fillId="4" borderId="10" xfId="0" applyFont="1" applyFill="1" applyBorder="1" applyAlignment="1">
      <alignment wrapText="1"/>
    </xf>
    <xf numFmtId="165" fontId="20" fillId="0" borderId="10" xfId="0" applyNumberFormat="1" applyFont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2" fontId="20" fillId="0" borderId="10" xfId="0" applyNumberFormat="1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165" fontId="19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3" fillId="0" borderId="10" xfId="0" applyFont="1" applyFill="1" applyBorder="1" applyAlignment="1">
      <alignment horizontal="center" wrapText="1"/>
    </xf>
    <xf numFmtId="2" fontId="20" fillId="4" borderId="10" xfId="0" applyNumberFormat="1" applyFont="1" applyFill="1" applyBorder="1" applyAlignment="1">
      <alignment horizontal="center" wrapText="1"/>
    </xf>
    <xf numFmtId="2" fontId="19" fillId="25" borderId="10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2" fontId="20" fillId="0" borderId="0" xfId="0" applyNumberFormat="1" applyFont="1" applyAlignment="1">
      <alignment wrapText="1"/>
    </xf>
    <xf numFmtId="0" fontId="22" fillId="0" borderId="10" xfId="0" applyFont="1" applyBorder="1" applyAlignment="1">
      <alignment horizontal="center" wrapText="1"/>
    </xf>
    <xf numFmtId="43" fontId="20" fillId="0" borderId="10" xfId="6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2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10" borderId="10" xfId="0" applyFont="1" applyFill="1" applyBorder="1" applyAlignment="1">
      <alignment/>
    </xf>
    <xf numFmtId="2" fontId="20" fillId="10" borderId="10" xfId="0" applyNumberFormat="1" applyFont="1" applyFill="1" applyBorder="1" applyAlignment="1">
      <alignment horizontal="center" wrapText="1"/>
    </xf>
    <xf numFmtId="0" fontId="20" fillId="3" borderId="10" xfId="0" applyFont="1" applyFill="1" applyBorder="1" applyAlignment="1">
      <alignment/>
    </xf>
    <xf numFmtId="0" fontId="20" fillId="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62"/>
  <sheetViews>
    <sheetView tabSelected="1" zoomScale="75" zoomScaleNormal="75" workbookViewId="0" topLeftCell="A1">
      <selection activeCell="P17" sqref="P17"/>
    </sheetView>
  </sheetViews>
  <sheetFormatPr defaultColWidth="9.00390625" defaultRowHeight="15.75" outlineLevelRow="1"/>
  <cols>
    <col min="1" max="1" width="4.75390625" style="15" customWidth="1"/>
    <col min="2" max="2" width="42.375" style="15" customWidth="1"/>
    <col min="3" max="3" width="9.75390625" style="15" customWidth="1"/>
    <col min="4" max="4" width="9.875" style="15" customWidth="1"/>
    <col min="5" max="5" width="10.375" style="15" customWidth="1"/>
    <col min="6" max="8" width="9.00390625" style="15" customWidth="1"/>
    <col min="9" max="9" width="11.625" style="15" bestFit="1" customWidth="1"/>
    <col min="10" max="16384" width="9.00390625" style="15" customWidth="1"/>
  </cols>
  <sheetData>
    <row r="1" spans="2:4" ht="24.75" customHeight="1">
      <c r="B1" s="1" t="s">
        <v>78</v>
      </c>
      <c r="C1" s="2">
        <v>0.66</v>
      </c>
      <c r="D1" s="1"/>
    </row>
    <row r="2" spans="2:3" ht="31.5">
      <c r="B2" s="1" t="s">
        <v>93</v>
      </c>
      <c r="C2" s="2">
        <v>0.7</v>
      </c>
    </row>
    <row r="4" spans="2:7" ht="15.75">
      <c r="B4" s="14" t="s">
        <v>12</v>
      </c>
      <c r="C4" s="14" t="s">
        <v>13</v>
      </c>
      <c r="D4" s="14" t="s">
        <v>14</v>
      </c>
      <c r="E4" s="14" t="s">
        <v>15</v>
      </c>
      <c r="F4" s="14" t="s">
        <v>23</v>
      </c>
      <c r="G4" s="14" t="s">
        <v>24</v>
      </c>
    </row>
    <row r="5" spans="2:7" ht="15.75">
      <c r="B5" s="3" t="s">
        <v>18</v>
      </c>
      <c r="C5" s="3"/>
      <c r="D5" s="3"/>
      <c r="E5" s="3"/>
      <c r="F5" s="3"/>
      <c r="G5" s="3"/>
    </row>
    <row r="6" spans="2:7" ht="15.75">
      <c r="B6" s="4" t="s">
        <v>83</v>
      </c>
      <c r="C6" s="6" t="s">
        <v>84</v>
      </c>
      <c r="D6" s="27">
        <v>4</v>
      </c>
      <c r="E6" s="27">
        <v>3</v>
      </c>
      <c r="F6" s="27">
        <v>4</v>
      </c>
      <c r="G6" s="27">
        <v>4</v>
      </c>
    </row>
    <row r="7" spans="2:7" ht="15.75">
      <c r="B7" s="4" t="s">
        <v>85</v>
      </c>
      <c r="C7" s="6" t="s">
        <v>84</v>
      </c>
      <c r="D7" s="27">
        <v>3</v>
      </c>
      <c r="E7" s="27">
        <v>2</v>
      </c>
      <c r="F7" s="27">
        <v>3</v>
      </c>
      <c r="G7" s="27">
        <v>3</v>
      </c>
    </row>
    <row r="8" spans="2:7" ht="15.75">
      <c r="B8" s="9" t="s">
        <v>107</v>
      </c>
      <c r="C8" s="40"/>
      <c r="D8" s="27">
        <v>35</v>
      </c>
      <c r="E8" s="27">
        <v>36</v>
      </c>
      <c r="F8" s="27">
        <v>36</v>
      </c>
      <c r="G8" s="27">
        <v>37</v>
      </c>
    </row>
    <row r="9" spans="2:7" ht="15.75">
      <c r="B9" s="9" t="s">
        <v>108</v>
      </c>
      <c r="C9" s="40"/>
      <c r="D9" s="6">
        <f>D8+D6</f>
        <v>39</v>
      </c>
      <c r="E9" s="6">
        <f>E8+E6</f>
        <v>39</v>
      </c>
      <c r="F9" s="6">
        <f>F8+F6</f>
        <v>40</v>
      </c>
      <c r="G9" s="6">
        <f>G8+G6</f>
        <v>41</v>
      </c>
    </row>
    <row r="10" spans="2:7" ht="15.75">
      <c r="B10" s="9" t="s">
        <v>109</v>
      </c>
      <c r="C10" s="40"/>
      <c r="D10" s="6">
        <f>D9+D7</f>
        <v>42</v>
      </c>
      <c r="E10" s="6">
        <f>E9+E7</f>
        <v>41</v>
      </c>
      <c r="F10" s="6">
        <f>F9+F7</f>
        <v>43</v>
      </c>
      <c r="G10" s="6">
        <f>G9+G7</f>
        <v>44</v>
      </c>
    </row>
    <row r="11" spans="2:7" ht="15">
      <c r="B11" s="4" t="s">
        <v>3</v>
      </c>
      <c r="C11" s="5" t="s">
        <v>17</v>
      </c>
      <c r="D11" s="6">
        <v>45</v>
      </c>
      <c r="E11" s="6">
        <v>45</v>
      </c>
      <c r="F11" s="6">
        <v>45</v>
      </c>
      <c r="G11" s="6">
        <v>45</v>
      </c>
    </row>
    <row r="12" spans="2:7" ht="15.75">
      <c r="B12" s="4" t="s">
        <v>25</v>
      </c>
      <c r="C12" s="5" t="s">
        <v>10</v>
      </c>
      <c r="D12" s="27">
        <v>3</v>
      </c>
      <c r="E12" s="27">
        <v>3</v>
      </c>
      <c r="F12" s="27">
        <v>3</v>
      </c>
      <c r="G12" s="27">
        <v>3</v>
      </c>
    </row>
    <row r="13" spans="2:7" ht="15">
      <c r="B13" s="4" t="s">
        <v>16</v>
      </c>
      <c r="C13" s="5" t="s">
        <v>17</v>
      </c>
      <c r="D13" s="6">
        <f>D11*D12</f>
        <v>135</v>
      </c>
      <c r="E13" s="6">
        <f>E11*E12</f>
        <v>135</v>
      </c>
      <c r="F13" s="6">
        <f>F11*F12</f>
        <v>135</v>
      </c>
      <c r="G13" s="6">
        <f>G11*G12</f>
        <v>135</v>
      </c>
    </row>
    <row r="14" spans="2:7" ht="15">
      <c r="B14" s="4" t="str">
        <f>'Цикл 2'!B9</f>
        <v>Выход компоста п/ф с 1 стадии (на склад)</v>
      </c>
      <c r="C14" s="5" t="s">
        <v>5</v>
      </c>
      <c r="D14" s="7">
        <f>'Цикл 2'!D9</f>
        <v>74.9088</v>
      </c>
      <c r="E14" s="7">
        <f>'Цикл 2'!E9</f>
        <v>74.9088</v>
      </c>
      <c r="F14" s="7">
        <f>'Цикл 2'!F9</f>
        <v>74.9088</v>
      </c>
      <c r="G14" s="7">
        <f>'Цикл 2'!G9</f>
        <v>74.9088</v>
      </c>
    </row>
    <row r="15" spans="2:7" ht="15.75">
      <c r="B15" s="3" t="s">
        <v>50</v>
      </c>
      <c r="C15" s="8"/>
      <c r="D15" s="8"/>
      <c r="E15" s="8"/>
      <c r="F15" s="8"/>
      <c r="G15" s="8"/>
    </row>
    <row r="16" spans="2:7" ht="15">
      <c r="B16" s="4" t="s">
        <v>4</v>
      </c>
      <c r="C16" s="5"/>
      <c r="D16" s="6"/>
      <c r="E16" s="6"/>
      <c r="F16" s="6"/>
      <c r="G16" s="6"/>
    </row>
    <row r="17" spans="2:7" ht="15.75" outlineLevel="1">
      <c r="B17" s="20" t="s">
        <v>0</v>
      </c>
      <c r="C17" s="5" t="s">
        <v>5</v>
      </c>
      <c r="D17" s="27">
        <v>1.36</v>
      </c>
      <c r="E17" s="6">
        <v>1.36</v>
      </c>
      <c r="F17" s="6">
        <v>1.36</v>
      </c>
      <c r="G17" s="6">
        <v>1.36</v>
      </c>
    </row>
    <row r="18" spans="2:7" ht="15.75" outlineLevel="1">
      <c r="B18" s="20" t="s">
        <v>11</v>
      </c>
      <c r="C18" s="5" t="s">
        <v>5</v>
      </c>
      <c r="D18" s="27">
        <v>1.36</v>
      </c>
      <c r="E18" s="6">
        <v>1.36</v>
      </c>
      <c r="F18" s="6">
        <v>1.36</v>
      </c>
      <c r="G18" s="6">
        <v>1.36</v>
      </c>
    </row>
    <row r="19" spans="2:7" ht="15" outlineLevel="1">
      <c r="B19" s="20" t="s">
        <v>2</v>
      </c>
      <c r="C19" s="5" t="s">
        <v>5</v>
      </c>
      <c r="D19" s="6"/>
      <c r="E19" s="6"/>
      <c r="F19" s="6"/>
      <c r="G19" s="6"/>
    </row>
    <row r="20" spans="2:7" ht="15">
      <c r="B20" s="4" t="s">
        <v>21</v>
      </c>
      <c r="C20" s="5" t="s">
        <v>5</v>
      </c>
      <c r="D20" s="47">
        <f>D17*D13</f>
        <v>183.60000000000002</v>
      </c>
      <c r="E20" s="6">
        <f>E17*E13</f>
        <v>183.60000000000002</v>
      </c>
      <c r="F20" s="6">
        <f>F17*F13</f>
        <v>183.60000000000002</v>
      </c>
      <c r="G20" s="6">
        <f>G17*G13</f>
        <v>183.60000000000002</v>
      </c>
    </row>
    <row r="21" spans="2:7" ht="15">
      <c r="B21" s="4" t="s">
        <v>22</v>
      </c>
      <c r="C21" s="5" t="s">
        <v>5</v>
      </c>
      <c r="D21" s="6">
        <f>D18*D13</f>
        <v>183.60000000000002</v>
      </c>
      <c r="E21" s="6">
        <f>E18*E13</f>
        <v>183.60000000000002</v>
      </c>
      <c r="F21" s="6">
        <f>F18*F13</f>
        <v>183.60000000000002</v>
      </c>
      <c r="G21" s="6">
        <f>G18*G13</f>
        <v>183.60000000000002</v>
      </c>
    </row>
    <row r="22" spans="2:7" ht="15">
      <c r="B22" s="9" t="s">
        <v>26</v>
      </c>
      <c r="C22" s="6" t="s">
        <v>32</v>
      </c>
      <c r="D22" s="7">
        <f>D37+D44+D56+D62</f>
        <v>11.557287272727272</v>
      </c>
      <c r="E22" s="7">
        <f>E37+E44+E56+E62</f>
        <v>11.557287272727272</v>
      </c>
      <c r="F22" s="7">
        <f>F37+F44+F56+F62</f>
        <v>11.557287272727272</v>
      </c>
      <c r="G22" s="7">
        <f>G37+G44+G56+G62</f>
        <v>11.557287272727272</v>
      </c>
    </row>
    <row r="23" spans="2:7" ht="15">
      <c r="B23" s="9" t="s">
        <v>27</v>
      </c>
      <c r="C23" s="6" t="s">
        <v>32</v>
      </c>
      <c r="D23" s="7">
        <f>D50</f>
        <v>5.684210526315789</v>
      </c>
      <c r="E23" s="7">
        <f>E50</f>
        <v>4.263157894736842</v>
      </c>
      <c r="F23" s="7">
        <f>F50</f>
        <v>5.684210526315789</v>
      </c>
      <c r="G23" s="7">
        <f>G50</f>
        <v>5.684210526315789</v>
      </c>
    </row>
    <row r="24" spans="2:7" ht="15">
      <c r="B24" s="9" t="s">
        <v>52</v>
      </c>
      <c r="C24" s="6" t="s">
        <v>32</v>
      </c>
      <c r="D24" s="7">
        <f>D45+D57</f>
        <v>6.363687272727272</v>
      </c>
      <c r="E24" s="7">
        <f>E45+E57</f>
        <v>6.363687272727272</v>
      </c>
      <c r="F24" s="7">
        <f>F45+F57</f>
        <v>6.363687272727272</v>
      </c>
      <c r="G24" s="7">
        <f>G45+G57</f>
        <v>6.363687272727272</v>
      </c>
    </row>
    <row r="25" spans="2:7" ht="15">
      <c r="B25" s="4" t="s">
        <v>28</v>
      </c>
      <c r="C25" s="5" t="s">
        <v>92</v>
      </c>
      <c r="D25" s="7">
        <f>SUM(D29:D31)</f>
        <v>210.97483406698564</v>
      </c>
      <c r="E25" s="7">
        <f>SUM(E29:E31)</f>
        <v>202.44851827751194</v>
      </c>
      <c r="F25" s="7">
        <f>SUM(F29:F31)</f>
        <v>210.97483406698564</v>
      </c>
      <c r="G25" s="7">
        <f>SUM(G29:G31)</f>
        <v>210.97483406698564</v>
      </c>
    </row>
    <row r="26" spans="2:7" ht="15.75" outlineLevel="1">
      <c r="B26" s="10" t="s">
        <v>73</v>
      </c>
      <c r="C26" s="5" t="s">
        <v>33</v>
      </c>
      <c r="D26" s="27">
        <v>12</v>
      </c>
      <c r="E26" s="6">
        <f aca="true" t="shared" si="0" ref="E26:G28">D26</f>
        <v>12</v>
      </c>
      <c r="F26" s="6">
        <f t="shared" si="0"/>
        <v>12</v>
      </c>
      <c r="G26" s="6">
        <f t="shared" si="0"/>
        <v>12</v>
      </c>
    </row>
    <row r="27" spans="2:7" ht="15.75" outlineLevel="1">
      <c r="B27" s="10" t="s">
        <v>74</v>
      </c>
      <c r="C27" s="5" t="s">
        <v>33</v>
      </c>
      <c r="D27" s="17">
        <v>6</v>
      </c>
      <c r="E27" s="6">
        <f t="shared" si="0"/>
        <v>6</v>
      </c>
      <c r="F27" s="6">
        <f t="shared" si="0"/>
        <v>6</v>
      </c>
      <c r="G27" s="6">
        <f t="shared" si="0"/>
        <v>6</v>
      </c>
    </row>
    <row r="28" spans="2:7" ht="15.75" outlineLevel="1">
      <c r="B28" s="10" t="s">
        <v>75</v>
      </c>
      <c r="C28" s="5" t="s">
        <v>33</v>
      </c>
      <c r="D28" s="27">
        <v>6</v>
      </c>
      <c r="E28" s="6">
        <f t="shared" si="0"/>
        <v>6</v>
      </c>
      <c r="F28" s="6">
        <f t="shared" si="0"/>
        <v>6</v>
      </c>
      <c r="G28" s="6">
        <f t="shared" si="0"/>
        <v>6</v>
      </c>
    </row>
    <row r="29" spans="2:7" ht="15" outlineLevel="1">
      <c r="B29" s="10" t="s">
        <v>29</v>
      </c>
      <c r="C29" s="5" t="s">
        <v>34</v>
      </c>
      <c r="D29" s="16">
        <f>D26*D22</f>
        <v>138.68744727272727</v>
      </c>
      <c r="E29" s="16">
        <f>E26*E22</f>
        <v>138.68744727272727</v>
      </c>
      <c r="F29" s="16">
        <f>F26*F22</f>
        <v>138.68744727272727</v>
      </c>
      <c r="G29" s="16">
        <f>G26*G22</f>
        <v>138.68744727272727</v>
      </c>
    </row>
    <row r="30" spans="2:7" ht="15" outlineLevel="1">
      <c r="B30" s="10" t="s">
        <v>30</v>
      </c>
      <c r="C30" s="5" t="s">
        <v>34</v>
      </c>
      <c r="D30" s="16">
        <f>D27*D23</f>
        <v>34.10526315789474</v>
      </c>
      <c r="E30" s="16">
        <f>E27*E23</f>
        <v>25.578947368421048</v>
      </c>
      <c r="F30" s="16">
        <f>F27*F23</f>
        <v>34.10526315789474</v>
      </c>
      <c r="G30" s="16">
        <f>G27*G23</f>
        <v>34.10526315789474</v>
      </c>
    </row>
    <row r="31" spans="2:7" ht="15" outlineLevel="1">
      <c r="B31" s="10" t="s">
        <v>31</v>
      </c>
      <c r="C31" s="5" t="s">
        <v>34</v>
      </c>
      <c r="D31" s="16">
        <f>D28*D24</f>
        <v>38.182123636363634</v>
      </c>
      <c r="E31" s="16">
        <f>E28*E24</f>
        <v>38.182123636363634</v>
      </c>
      <c r="F31" s="16">
        <f>F28*F24</f>
        <v>38.182123636363634</v>
      </c>
      <c r="G31" s="16">
        <f>G28*G24</f>
        <v>38.182123636363634</v>
      </c>
    </row>
    <row r="32" spans="2:7" ht="15.75">
      <c r="B32" s="3" t="s">
        <v>19</v>
      </c>
      <c r="C32" s="12"/>
      <c r="D32" s="12"/>
      <c r="E32" s="12"/>
      <c r="F32" s="12"/>
      <c r="G32" s="12"/>
    </row>
    <row r="33" spans="2:7" ht="15" customHeight="1">
      <c r="B33" s="28" t="s">
        <v>39</v>
      </c>
      <c r="C33" s="5" t="s">
        <v>35</v>
      </c>
      <c r="D33" s="13">
        <f>D37</f>
        <v>4.5</v>
      </c>
      <c r="E33" s="13">
        <f>E37</f>
        <v>4.5</v>
      </c>
      <c r="F33" s="13">
        <f>F37</f>
        <v>4.5</v>
      </c>
      <c r="G33" s="13">
        <f>G37</f>
        <v>4.5</v>
      </c>
    </row>
    <row r="34" spans="2:7" ht="15.75" outlineLevel="1">
      <c r="B34" s="4" t="s">
        <v>6</v>
      </c>
      <c r="C34" s="5" t="s">
        <v>7</v>
      </c>
      <c r="D34" s="19">
        <f>60/30</f>
        <v>2</v>
      </c>
      <c r="E34" s="7">
        <f>D34</f>
        <v>2</v>
      </c>
      <c r="F34" s="7">
        <f>E34</f>
        <v>2</v>
      </c>
      <c r="G34" s="7">
        <f>F34</f>
        <v>2</v>
      </c>
    </row>
    <row r="35" spans="2:7" ht="15" outlineLevel="1">
      <c r="B35" s="4" t="s">
        <v>8</v>
      </c>
      <c r="C35" s="5" t="s">
        <v>7</v>
      </c>
      <c r="D35" s="7">
        <f>D11*D34</f>
        <v>90</v>
      </c>
      <c r="E35" s="7">
        <f>E11*E34</f>
        <v>90</v>
      </c>
      <c r="F35" s="7">
        <f>F11*F34</f>
        <v>90</v>
      </c>
      <c r="G35" s="7">
        <f>G11*G34</f>
        <v>90</v>
      </c>
    </row>
    <row r="36" spans="2:7" ht="15" outlineLevel="1">
      <c r="B36" s="4" t="s">
        <v>9</v>
      </c>
      <c r="C36" s="5" t="s">
        <v>20</v>
      </c>
      <c r="D36" s="7">
        <f>480/D35</f>
        <v>5.333333333333333</v>
      </c>
      <c r="E36" s="7">
        <f>480/E35</f>
        <v>5.333333333333333</v>
      </c>
      <c r="F36" s="7">
        <f>480/F35</f>
        <v>5.333333333333333</v>
      </c>
      <c r="G36" s="7">
        <f>480/G35</f>
        <v>5.333333333333333</v>
      </c>
    </row>
    <row r="37" spans="2:9" ht="15" outlineLevel="1">
      <c r="B37" s="4" t="s">
        <v>40</v>
      </c>
      <c r="C37" s="5" t="s">
        <v>35</v>
      </c>
      <c r="D37" s="7">
        <f>D12*D35/60</f>
        <v>4.5</v>
      </c>
      <c r="E37" s="7">
        <f>E12*E35/60</f>
        <v>4.5</v>
      </c>
      <c r="F37" s="7">
        <f>F12*F35/60</f>
        <v>4.5</v>
      </c>
      <c r="G37" s="7">
        <f>G12*G35/60</f>
        <v>4.5</v>
      </c>
      <c r="I37" s="29"/>
    </row>
    <row r="38" spans="2:7" ht="15" outlineLevel="1">
      <c r="B38" s="4" t="s">
        <v>41</v>
      </c>
      <c r="C38" s="5" t="s">
        <v>42</v>
      </c>
      <c r="D38" s="7">
        <f>D37/8</f>
        <v>0.5625</v>
      </c>
      <c r="E38" s="7">
        <f>E37/8</f>
        <v>0.5625</v>
      </c>
      <c r="F38" s="7">
        <f>F37/8</f>
        <v>0.5625</v>
      </c>
      <c r="G38" s="7">
        <f>G37/8</f>
        <v>0.5625</v>
      </c>
    </row>
    <row r="39" spans="2:7" ht="15">
      <c r="B39" s="30" t="s">
        <v>36</v>
      </c>
      <c r="C39" s="5" t="s">
        <v>35</v>
      </c>
      <c r="D39" s="7">
        <f>D44</f>
        <v>5.285454545454545</v>
      </c>
      <c r="E39" s="7">
        <f>E44</f>
        <v>5.285454545454545</v>
      </c>
      <c r="F39" s="7">
        <f>F44</f>
        <v>5.285454545454545</v>
      </c>
      <c r="G39" s="7">
        <f>G44</f>
        <v>5.285454545454545</v>
      </c>
    </row>
    <row r="40" spans="2:7" ht="15.75" outlineLevel="1">
      <c r="B40" s="20" t="s">
        <v>37</v>
      </c>
      <c r="C40" s="5" t="s">
        <v>7</v>
      </c>
      <c r="D40" s="27">
        <v>3.5</v>
      </c>
      <c r="E40" s="6">
        <f aca="true" t="shared" si="1" ref="E40:G42">D40</f>
        <v>3.5</v>
      </c>
      <c r="F40" s="6">
        <f t="shared" si="1"/>
        <v>3.5</v>
      </c>
      <c r="G40" s="6">
        <f t="shared" si="1"/>
        <v>3.5</v>
      </c>
    </row>
    <row r="41" spans="2:7" ht="15.75" outlineLevel="1">
      <c r="B41" s="20" t="s">
        <v>38</v>
      </c>
      <c r="C41" s="5" t="s">
        <v>7</v>
      </c>
      <c r="D41" s="27">
        <v>6</v>
      </c>
      <c r="E41" s="6">
        <f t="shared" si="1"/>
        <v>6</v>
      </c>
      <c r="F41" s="6">
        <f t="shared" si="1"/>
        <v>6</v>
      </c>
      <c r="G41" s="6">
        <f t="shared" si="1"/>
        <v>6</v>
      </c>
    </row>
    <row r="42" spans="2:7" ht="15.75" outlineLevel="1">
      <c r="B42" s="20" t="s">
        <v>45</v>
      </c>
      <c r="C42" s="5" t="s">
        <v>5</v>
      </c>
      <c r="D42" s="27">
        <v>11</v>
      </c>
      <c r="E42" s="6">
        <f t="shared" si="1"/>
        <v>11</v>
      </c>
      <c r="F42" s="6">
        <f t="shared" si="1"/>
        <v>11</v>
      </c>
      <c r="G42" s="6">
        <f t="shared" si="1"/>
        <v>11</v>
      </c>
    </row>
    <row r="43" spans="2:7" ht="18.75" customHeight="1" outlineLevel="1">
      <c r="B43" s="20" t="s">
        <v>46</v>
      </c>
      <c r="C43" s="5" t="s">
        <v>10</v>
      </c>
      <c r="D43" s="31">
        <f>D20/D42+D21/D42</f>
        <v>33.38181818181818</v>
      </c>
      <c r="E43" s="31">
        <f>E20/E42+E21/E42</f>
        <v>33.38181818181818</v>
      </c>
      <c r="F43" s="31">
        <f>F20/F42+F21/F42</f>
        <v>33.38181818181818</v>
      </c>
      <c r="G43" s="31">
        <f>G20/G42+G21/G42</f>
        <v>33.38181818181818</v>
      </c>
    </row>
    <row r="44" spans="2:7" ht="15" outlineLevel="1">
      <c r="B44" s="20" t="s">
        <v>43</v>
      </c>
      <c r="C44" s="5" t="s">
        <v>32</v>
      </c>
      <c r="D44" s="7">
        <f>D43*(D40+D41)/60</f>
        <v>5.285454545454545</v>
      </c>
      <c r="E44" s="7">
        <f>E43*(E40+E41)/60</f>
        <v>5.285454545454545</v>
      </c>
      <c r="F44" s="7">
        <f>F43*(F40+F41)/60</f>
        <v>5.285454545454545</v>
      </c>
      <c r="G44" s="7">
        <f>G43*(G40+G41)/60</f>
        <v>5.285454545454545</v>
      </c>
    </row>
    <row r="45" spans="2:7" ht="15" outlineLevel="1">
      <c r="B45" s="20" t="s">
        <v>44</v>
      </c>
      <c r="C45" s="5" t="s">
        <v>32</v>
      </c>
      <c r="D45" s="7">
        <f>D44</f>
        <v>5.285454545454545</v>
      </c>
      <c r="E45" s="7">
        <f>E44</f>
        <v>5.285454545454545</v>
      </c>
      <c r="F45" s="7">
        <f>F44</f>
        <v>5.285454545454545</v>
      </c>
      <c r="G45" s="7">
        <f>G44</f>
        <v>5.285454545454545</v>
      </c>
    </row>
    <row r="46" spans="2:7" ht="15">
      <c r="B46" s="30" t="s">
        <v>49</v>
      </c>
      <c r="C46" s="5" t="s">
        <v>35</v>
      </c>
      <c r="D46" s="16">
        <f>D50</f>
        <v>5.684210526315789</v>
      </c>
      <c r="E46" s="16">
        <f>E50</f>
        <v>4.263157894736842</v>
      </c>
      <c r="F46" s="16">
        <f>F50</f>
        <v>5.684210526315789</v>
      </c>
      <c r="G46" s="16">
        <f>G50</f>
        <v>5.684210526315789</v>
      </c>
    </row>
    <row r="47" spans="2:7" ht="30" outlineLevel="1">
      <c r="B47" s="20" t="s">
        <v>86</v>
      </c>
      <c r="C47" s="5" t="s">
        <v>10</v>
      </c>
      <c r="D47" s="6">
        <f>D6*2</f>
        <v>8</v>
      </c>
      <c r="E47" s="6">
        <f>E6*2</f>
        <v>6</v>
      </c>
      <c r="F47" s="6">
        <f>F6*2</f>
        <v>8</v>
      </c>
      <c r="G47" s="6">
        <f>G6*2</f>
        <v>8</v>
      </c>
    </row>
    <row r="48" spans="2:7" ht="15.75" outlineLevel="1">
      <c r="B48" s="20" t="s">
        <v>47</v>
      </c>
      <c r="C48" s="5" t="s">
        <v>7</v>
      </c>
      <c r="D48" s="23">
        <f>12/38</f>
        <v>0.3157894736842105</v>
      </c>
      <c r="E48" s="16">
        <f>D48</f>
        <v>0.3157894736842105</v>
      </c>
      <c r="F48" s="16">
        <f>E48</f>
        <v>0.3157894736842105</v>
      </c>
      <c r="G48" s="16">
        <f>F48</f>
        <v>0.3157894736842105</v>
      </c>
    </row>
    <row r="49" spans="2:7" ht="15" outlineLevel="1">
      <c r="B49" s="20" t="s">
        <v>110</v>
      </c>
      <c r="C49" s="5" t="s">
        <v>35</v>
      </c>
      <c r="D49" s="45">
        <f>D48*D13*2/60</f>
        <v>1.4210526315789473</v>
      </c>
      <c r="E49" s="16">
        <f>E48*E13*2/60</f>
        <v>1.4210526315789473</v>
      </c>
      <c r="F49" s="16">
        <f>F48*F13*2/60</f>
        <v>1.4210526315789473</v>
      </c>
      <c r="G49" s="16">
        <f>G48*G13*2/60</f>
        <v>1.4210526315789473</v>
      </c>
    </row>
    <row r="50" spans="2:7" ht="15" outlineLevel="1">
      <c r="B50" s="20" t="s">
        <v>48</v>
      </c>
      <c r="C50" s="5" t="s">
        <v>35</v>
      </c>
      <c r="D50" s="16">
        <f>D48*D13*D47/60</f>
        <v>5.684210526315789</v>
      </c>
      <c r="E50" s="16">
        <f>E48*E13*E47/60</f>
        <v>4.263157894736842</v>
      </c>
      <c r="F50" s="16">
        <f>F48*F13*F47/60</f>
        <v>5.684210526315789</v>
      </c>
      <c r="G50" s="16">
        <f>G48*G13*G47/60</f>
        <v>5.684210526315789</v>
      </c>
    </row>
    <row r="51" spans="2:7" ht="30">
      <c r="B51" s="28" t="s">
        <v>81</v>
      </c>
      <c r="C51" s="5" t="s">
        <v>35</v>
      </c>
      <c r="D51" s="13">
        <f>D56</f>
        <v>1.0782327272727272</v>
      </c>
      <c r="E51" s="13">
        <f>E56</f>
        <v>1.0782327272727272</v>
      </c>
      <c r="F51" s="13">
        <f>F56</f>
        <v>1.0782327272727272</v>
      </c>
      <c r="G51" s="13">
        <f>G56</f>
        <v>1.0782327272727272</v>
      </c>
    </row>
    <row r="52" spans="2:7" ht="15" outlineLevel="1">
      <c r="B52" s="20" t="s">
        <v>37</v>
      </c>
      <c r="C52" s="5" t="s">
        <v>7</v>
      </c>
      <c r="D52" s="5">
        <f>D40</f>
        <v>3.5</v>
      </c>
      <c r="E52" s="5">
        <f>D52</f>
        <v>3.5</v>
      </c>
      <c r="F52" s="5">
        <f>E52</f>
        <v>3.5</v>
      </c>
      <c r="G52" s="5">
        <f>F52</f>
        <v>3.5</v>
      </c>
    </row>
    <row r="53" spans="2:7" ht="15" outlineLevel="1">
      <c r="B53" s="20" t="s">
        <v>38</v>
      </c>
      <c r="C53" s="5" t="s">
        <v>7</v>
      </c>
      <c r="D53" s="5">
        <f>D41</f>
        <v>6</v>
      </c>
      <c r="E53" s="5">
        <f>D53</f>
        <v>6</v>
      </c>
      <c r="F53" s="5">
        <f>E53</f>
        <v>6</v>
      </c>
      <c r="G53" s="5">
        <f>F53</f>
        <v>6</v>
      </c>
    </row>
    <row r="54" spans="2:7" ht="15" outlineLevel="1">
      <c r="B54" s="20" t="s">
        <v>45</v>
      </c>
      <c r="C54" s="5" t="s">
        <v>5</v>
      </c>
      <c r="D54" s="5">
        <f>D42</f>
        <v>11</v>
      </c>
      <c r="E54" s="5">
        <f>D54</f>
        <v>11</v>
      </c>
      <c r="F54" s="5">
        <f>E54</f>
        <v>11</v>
      </c>
      <c r="G54" s="5">
        <f>F54</f>
        <v>11</v>
      </c>
    </row>
    <row r="55" spans="2:7" ht="15" outlineLevel="1">
      <c r="B55" s="20" t="s">
        <v>46</v>
      </c>
      <c r="C55" s="5" t="s">
        <v>10</v>
      </c>
      <c r="D55" s="25">
        <f>'Цикл 2'!D9/D54</f>
        <v>6.809890909090909</v>
      </c>
      <c r="E55" s="25">
        <f>'Цикл 2'!E9/E54</f>
        <v>6.809890909090909</v>
      </c>
      <c r="F55" s="25">
        <f>'Цикл 2'!F9/F54</f>
        <v>6.809890909090909</v>
      </c>
      <c r="G55" s="25">
        <f>'Цикл 2'!G9/G54</f>
        <v>6.809890909090909</v>
      </c>
    </row>
    <row r="56" spans="2:7" ht="15" outlineLevel="1">
      <c r="B56" s="20" t="s">
        <v>43</v>
      </c>
      <c r="C56" s="5" t="s">
        <v>32</v>
      </c>
      <c r="D56" s="13">
        <f>D55*(D52+D53)/60</f>
        <v>1.0782327272727272</v>
      </c>
      <c r="E56" s="13">
        <f>E55*(E52+E53)/60</f>
        <v>1.0782327272727272</v>
      </c>
      <c r="F56" s="13">
        <f>F55*(F52+F53)/60</f>
        <v>1.0782327272727272</v>
      </c>
      <c r="G56" s="13">
        <f>G55*(G52+G53)/60</f>
        <v>1.0782327272727272</v>
      </c>
    </row>
    <row r="57" spans="2:7" ht="15" outlineLevel="1">
      <c r="B57" s="20" t="s">
        <v>44</v>
      </c>
      <c r="C57" s="5" t="s">
        <v>32</v>
      </c>
      <c r="D57" s="13">
        <f>D56</f>
        <v>1.0782327272727272</v>
      </c>
      <c r="E57" s="13">
        <f>E56</f>
        <v>1.0782327272727272</v>
      </c>
      <c r="F57" s="13">
        <f>F56</f>
        <v>1.0782327272727272</v>
      </c>
      <c r="G57" s="13">
        <f>G56</f>
        <v>1.0782327272727272</v>
      </c>
    </row>
    <row r="58" spans="2:7" ht="15">
      <c r="B58" s="28" t="s">
        <v>82</v>
      </c>
      <c r="C58" s="6" t="s">
        <v>35</v>
      </c>
      <c r="D58" s="16">
        <f>D62</f>
        <v>0.6936</v>
      </c>
      <c r="E58" s="16">
        <f>E62</f>
        <v>0.6936</v>
      </c>
      <c r="F58" s="16">
        <f>F62</f>
        <v>0.6936</v>
      </c>
      <c r="G58" s="16">
        <f>G62</f>
        <v>0.6936</v>
      </c>
    </row>
    <row r="59" spans="2:7" ht="15.75" outlineLevel="1">
      <c r="B59" s="20" t="s">
        <v>61</v>
      </c>
      <c r="C59" s="5" t="s">
        <v>5</v>
      </c>
      <c r="D59" s="32">
        <v>1.8</v>
      </c>
      <c r="E59" s="5">
        <f>D59</f>
        <v>1.8</v>
      </c>
      <c r="F59" s="5">
        <f>E59</f>
        <v>1.8</v>
      </c>
      <c r="G59" s="5">
        <f>F59</f>
        <v>1.8</v>
      </c>
    </row>
    <row r="60" spans="2:7" ht="15" outlineLevel="1">
      <c r="B60" s="20" t="s">
        <v>62</v>
      </c>
      <c r="C60" s="5" t="s">
        <v>10</v>
      </c>
      <c r="D60" s="13">
        <f>'Цикл 2'!D9/'Цикл 1'!D59</f>
        <v>41.616</v>
      </c>
      <c r="E60" s="13">
        <f>'Цикл 2'!E9/'Цикл 1'!E59</f>
        <v>41.616</v>
      </c>
      <c r="F60" s="13">
        <f>'Цикл 2'!F9/'Цикл 1'!F59</f>
        <v>41.616</v>
      </c>
      <c r="G60" s="13">
        <f>'Цикл 2'!G9/'Цикл 1'!G59</f>
        <v>41.616</v>
      </c>
    </row>
    <row r="61" spans="2:7" ht="15.75" outlineLevel="1">
      <c r="B61" s="20" t="s">
        <v>63</v>
      </c>
      <c r="C61" s="5" t="s">
        <v>1</v>
      </c>
      <c r="D61" s="17">
        <v>1</v>
      </c>
      <c r="E61" s="5">
        <f>D61</f>
        <v>1</v>
      </c>
      <c r="F61" s="5">
        <f>E61</f>
        <v>1</v>
      </c>
      <c r="G61" s="5">
        <f>F61</f>
        <v>1</v>
      </c>
    </row>
    <row r="62" spans="2:7" ht="15" outlineLevel="1">
      <c r="B62" s="20" t="s">
        <v>69</v>
      </c>
      <c r="C62" s="5" t="s">
        <v>35</v>
      </c>
      <c r="D62" s="25">
        <f>D60*D61/60</f>
        <v>0.6936</v>
      </c>
      <c r="E62" s="25">
        <f>E60*E61/60</f>
        <v>0.6936</v>
      </c>
      <c r="F62" s="25">
        <f>F60*F61/60</f>
        <v>0.6936</v>
      </c>
      <c r="G62" s="25">
        <f>G60*G61/60</f>
        <v>0.6936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G69"/>
  <sheetViews>
    <sheetView zoomScale="75" zoomScaleNormal="75" workbookViewId="0" topLeftCell="A1">
      <selection activeCell="H1" sqref="H1:M16384"/>
    </sheetView>
  </sheetViews>
  <sheetFormatPr defaultColWidth="9.00390625" defaultRowHeight="15.75" outlineLevelRow="1"/>
  <cols>
    <col min="1" max="1" width="4.75390625" style="15" customWidth="1"/>
    <col min="2" max="2" width="47.00390625" style="15" customWidth="1"/>
    <col min="3" max="3" width="9.75390625" style="15" customWidth="1"/>
    <col min="4" max="4" width="9.875" style="15" customWidth="1"/>
    <col min="5" max="5" width="10.375" style="15" customWidth="1"/>
    <col min="6" max="16384" width="9.00390625" style="15" customWidth="1"/>
  </cols>
  <sheetData>
    <row r="1" spans="2:7" ht="15.75">
      <c r="B1" s="14" t="s">
        <v>12</v>
      </c>
      <c r="C1" s="14" t="s">
        <v>13</v>
      </c>
      <c r="D1" s="14" t="s">
        <v>14</v>
      </c>
      <c r="E1" s="14" t="s">
        <v>15</v>
      </c>
      <c r="F1" s="14" t="s">
        <v>23</v>
      </c>
      <c r="G1" s="14" t="s">
        <v>24</v>
      </c>
    </row>
    <row r="2" spans="2:7" ht="15.75">
      <c r="B2" s="3" t="s">
        <v>18</v>
      </c>
      <c r="C2" s="3"/>
      <c r="D2" s="3"/>
      <c r="E2" s="3"/>
      <c r="F2" s="3"/>
      <c r="G2" s="3"/>
    </row>
    <row r="3" spans="2:7" ht="15.75">
      <c r="B3" s="9" t="s">
        <v>105</v>
      </c>
      <c r="C3" s="40"/>
      <c r="D3" s="6">
        <f>'Цикл 1'!D8+'Цикл 1'!D6</f>
        <v>39</v>
      </c>
      <c r="E3" s="6">
        <f>'Цикл 1'!E8+'Цикл 1'!E6</f>
        <v>39</v>
      </c>
      <c r="F3" s="6">
        <f>'Цикл 1'!F8+'Цикл 1'!F6</f>
        <v>40</v>
      </c>
      <c r="G3" s="6">
        <f>'Цикл 1'!G8+'Цикл 1'!G6</f>
        <v>41</v>
      </c>
    </row>
    <row r="4" spans="2:7" ht="15.75">
      <c r="B4" s="9" t="s">
        <v>106</v>
      </c>
      <c r="C4" s="40"/>
      <c r="D4" s="6">
        <f>D3+'Цикл 1'!D7</f>
        <v>42</v>
      </c>
      <c r="E4" s="6">
        <f>E3+'Цикл 1'!E7</f>
        <v>41</v>
      </c>
      <c r="F4" s="6">
        <f>F3+'Цикл 1'!F7</f>
        <v>43</v>
      </c>
      <c r="G4" s="6">
        <f>G3+'Цикл 1'!G7</f>
        <v>44</v>
      </c>
    </row>
    <row r="5" spans="2:7" ht="15">
      <c r="B5" s="4" t="s">
        <v>3</v>
      </c>
      <c r="C5" s="5" t="s">
        <v>17</v>
      </c>
      <c r="D5" s="6">
        <v>45</v>
      </c>
      <c r="E5" s="6">
        <v>45</v>
      </c>
      <c r="F5" s="6">
        <v>45</v>
      </c>
      <c r="G5" s="6">
        <v>45</v>
      </c>
    </row>
    <row r="6" spans="2:7" ht="15">
      <c r="B6" s="4" t="s">
        <v>25</v>
      </c>
      <c r="C6" s="5" t="s">
        <v>10</v>
      </c>
      <c r="D6" s="6">
        <f>'Цикл 1'!D12</f>
        <v>3</v>
      </c>
      <c r="E6" s="6">
        <f>'Цикл 1'!E12</f>
        <v>3</v>
      </c>
      <c r="F6" s="6">
        <f>'Цикл 1'!F12</f>
        <v>3</v>
      </c>
      <c r="G6" s="6">
        <f>'Цикл 1'!G12</f>
        <v>3</v>
      </c>
    </row>
    <row r="7" spans="2:7" ht="15">
      <c r="B7" s="4" t="s">
        <v>16</v>
      </c>
      <c r="C7" s="5" t="s">
        <v>17</v>
      </c>
      <c r="D7" s="6">
        <f>D5*D6</f>
        <v>135</v>
      </c>
      <c r="E7" s="6">
        <f>E5*E6</f>
        <v>135</v>
      </c>
      <c r="F7" s="6">
        <f>F5*F6</f>
        <v>135</v>
      </c>
      <c r="G7" s="6">
        <f>G5*G6</f>
        <v>135</v>
      </c>
    </row>
    <row r="8" spans="2:7" ht="15">
      <c r="B8" s="4" t="s">
        <v>79</v>
      </c>
      <c r="C8" s="5" t="s">
        <v>5</v>
      </c>
      <c r="D8" s="7">
        <f>('Цикл 1'!D20+'Цикл 1'!D21)*0.6*'Цикл 1'!$C$1</f>
        <v>145.4112</v>
      </c>
      <c r="E8" s="7">
        <f>('Цикл 1'!E20+'Цикл 1'!E21)*0.6*'Цикл 1'!$C$1</f>
        <v>145.4112</v>
      </c>
      <c r="F8" s="7">
        <f>('Цикл 1'!F20+'Цикл 1'!F21)*0.6*'Цикл 1'!$C$1</f>
        <v>145.4112</v>
      </c>
      <c r="G8" s="7">
        <f>('Цикл 1'!G20+'Цикл 1'!G21)*0.6*'Цикл 1'!$C$1</f>
        <v>145.4112</v>
      </c>
    </row>
    <row r="9" spans="2:7" ht="15">
      <c r="B9" s="4" t="s">
        <v>80</v>
      </c>
      <c r="C9" s="5" t="s">
        <v>5</v>
      </c>
      <c r="D9" s="7">
        <f>('Цикл 1'!D20+'Цикл 1'!D21)*0.6*(1-'Цикл 1'!$C$1)</f>
        <v>74.9088</v>
      </c>
      <c r="E9" s="7">
        <f>('Цикл 1'!E20+'Цикл 1'!E21)*0.6*(1-'Цикл 1'!$C$1)</f>
        <v>74.9088</v>
      </c>
      <c r="F9" s="7">
        <f>('Цикл 1'!F20+'Цикл 1'!F21)*0.6*(1-'Цикл 1'!$C$1)</f>
        <v>74.9088</v>
      </c>
      <c r="G9" s="7">
        <f>('Цикл 1'!G20+'Цикл 1'!G21)*0.6*(1-'Цикл 1'!$C$1)</f>
        <v>74.9088</v>
      </c>
    </row>
    <row r="10" spans="2:7" ht="15">
      <c r="B10" s="4" t="s">
        <v>65</v>
      </c>
      <c r="C10" s="5" t="s">
        <v>5</v>
      </c>
      <c r="D10" s="7">
        <f>(D13+D14)*0.7</f>
        <v>169.6464</v>
      </c>
      <c r="E10" s="7">
        <f>(E13+E14)*0.7</f>
        <v>169.6464</v>
      </c>
      <c r="F10" s="7">
        <f>(F13+F14)*0.7</f>
        <v>169.6464</v>
      </c>
      <c r="G10" s="7">
        <f>(G13+G14)*0.7</f>
        <v>169.6464</v>
      </c>
    </row>
    <row r="11" spans="2:7" ht="15">
      <c r="B11" s="4" t="s">
        <v>66</v>
      </c>
      <c r="C11" s="5" t="s">
        <v>5</v>
      </c>
      <c r="D11" s="7">
        <f>D10*0.7</f>
        <v>118.75247999999999</v>
      </c>
      <c r="E11" s="7">
        <f>E10*0.7</f>
        <v>118.75247999999999</v>
      </c>
      <c r="F11" s="7">
        <f>F10*0.7</f>
        <v>118.75247999999999</v>
      </c>
      <c r="G11" s="7">
        <f>G10*0.7</f>
        <v>118.75247999999999</v>
      </c>
    </row>
    <row r="12" spans="2:7" ht="15.75">
      <c r="B12" s="3" t="s">
        <v>50</v>
      </c>
      <c r="C12" s="8"/>
      <c r="D12" s="8"/>
      <c r="E12" s="8"/>
      <c r="F12" s="8"/>
      <c r="G12" s="8"/>
    </row>
    <row r="13" spans="2:7" ht="15">
      <c r="B13" s="4" t="s">
        <v>21</v>
      </c>
      <c r="C13" s="5" t="s">
        <v>5</v>
      </c>
      <c r="D13" s="7">
        <f>D14/3*2</f>
        <v>96.94080000000001</v>
      </c>
      <c r="E13" s="7">
        <f>E14/3*2</f>
        <v>96.94080000000001</v>
      </c>
      <c r="F13" s="7">
        <f>F14/3*2</f>
        <v>96.94080000000001</v>
      </c>
      <c r="G13" s="7">
        <f>G14/3*2</f>
        <v>96.94080000000001</v>
      </c>
    </row>
    <row r="14" spans="2:7" ht="15">
      <c r="B14" s="4" t="s">
        <v>53</v>
      </c>
      <c r="C14" s="5" t="s">
        <v>5</v>
      </c>
      <c r="D14" s="7">
        <f>D8</f>
        <v>145.4112</v>
      </c>
      <c r="E14" s="7">
        <f>E8</f>
        <v>145.4112</v>
      </c>
      <c r="F14" s="7">
        <f>F8</f>
        <v>145.4112</v>
      </c>
      <c r="G14" s="7">
        <f>G8</f>
        <v>145.4112</v>
      </c>
    </row>
    <row r="15" spans="2:7" ht="15">
      <c r="B15" s="9" t="s">
        <v>26</v>
      </c>
      <c r="C15" s="6" t="s">
        <v>32</v>
      </c>
      <c r="D15" s="7">
        <f>D33+D40+D51+D55+D64+D69+D58+D66</f>
        <v>21.299611578947363</v>
      </c>
      <c r="E15" s="7">
        <f>E33+E40+E51+E55+E64+E69+E58+E66</f>
        <v>21.299611578947363</v>
      </c>
      <c r="F15" s="7">
        <f>F33+F40+F51+F55+F64+F69+F58+F66</f>
        <v>21.299611578947363</v>
      </c>
      <c r="G15" s="7">
        <f>G33+G40+G51+G55+G64+G69+G58+G66</f>
        <v>21.299611578947363</v>
      </c>
    </row>
    <row r="16" spans="2:7" ht="15">
      <c r="B16" s="9" t="s">
        <v>27</v>
      </c>
      <c r="C16" s="6" t="s">
        <v>32</v>
      </c>
      <c r="D16" s="16">
        <f>D45</f>
        <v>4.263157894736842</v>
      </c>
      <c r="E16" s="16">
        <f>E45</f>
        <v>2.8421052631578947</v>
      </c>
      <c r="F16" s="16">
        <f>F45</f>
        <v>4.263157894736842</v>
      </c>
      <c r="G16" s="16">
        <f>G45</f>
        <v>4.263157894736842</v>
      </c>
    </row>
    <row r="17" spans="2:7" ht="15">
      <c r="B17" s="9" t="s">
        <v>52</v>
      </c>
      <c r="C17" s="6" t="s">
        <v>32</v>
      </c>
      <c r="D17" s="7">
        <f>D41+D52</f>
        <v>3.83724</v>
      </c>
      <c r="E17" s="7">
        <f>E41+E52</f>
        <v>3.83724</v>
      </c>
      <c r="F17" s="7">
        <f>F41+F52</f>
        <v>3.83724</v>
      </c>
      <c r="G17" s="7">
        <f>G41+G52</f>
        <v>3.83724</v>
      </c>
    </row>
    <row r="18" spans="2:7" ht="15">
      <c r="B18" s="9" t="s">
        <v>71</v>
      </c>
      <c r="C18" s="6" t="s">
        <v>32</v>
      </c>
      <c r="D18" s="7">
        <f>D56+D59</f>
        <v>12.22776</v>
      </c>
      <c r="E18" s="7">
        <f>E56+E59</f>
        <v>12.22776</v>
      </c>
      <c r="F18" s="7">
        <f>F56+F59</f>
        <v>12.22776</v>
      </c>
      <c r="G18" s="7">
        <f>G56+G59</f>
        <v>12.22776</v>
      </c>
    </row>
    <row r="19" spans="2:7" ht="15">
      <c r="B19" s="4" t="s">
        <v>28</v>
      </c>
      <c r="C19" s="5" t="s">
        <v>92</v>
      </c>
      <c r="D19" s="7">
        <f>SUM(D24:D27)</f>
        <v>365.3365263157894</v>
      </c>
      <c r="E19" s="7">
        <f>SUM(E24:E27)</f>
        <v>356.8102105263157</v>
      </c>
      <c r="F19" s="7">
        <f>SUM(F24:F27)</f>
        <v>365.3365263157894</v>
      </c>
      <c r="G19" s="7">
        <f>SUM(G24:G27)</f>
        <v>365.3365263157894</v>
      </c>
    </row>
    <row r="20" spans="2:7" ht="15" outlineLevel="1">
      <c r="B20" s="10" t="s">
        <v>73</v>
      </c>
      <c r="C20" s="5" t="s">
        <v>33</v>
      </c>
      <c r="D20" s="6">
        <f>'Цикл 1'!D26</f>
        <v>12</v>
      </c>
      <c r="E20" s="6">
        <f aca="true" t="shared" si="0" ref="E20:G22">D20</f>
        <v>12</v>
      </c>
      <c r="F20" s="6">
        <f t="shared" si="0"/>
        <v>12</v>
      </c>
      <c r="G20" s="6">
        <f t="shared" si="0"/>
        <v>12</v>
      </c>
    </row>
    <row r="21" spans="2:7" ht="15" outlineLevel="1">
      <c r="B21" s="10" t="s">
        <v>74</v>
      </c>
      <c r="C21" s="5" t="s">
        <v>33</v>
      </c>
      <c r="D21" s="6">
        <f>'Цикл 1'!D27</f>
        <v>6</v>
      </c>
      <c r="E21" s="6">
        <f t="shared" si="0"/>
        <v>6</v>
      </c>
      <c r="F21" s="6">
        <f t="shared" si="0"/>
        <v>6</v>
      </c>
      <c r="G21" s="6">
        <f t="shared" si="0"/>
        <v>6</v>
      </c>
    </row>
    <row r="22" spans="2:7" ht="15" outlineLevel="1">
      <c r="B22" s="10" t="s">
        <v>75</v>
      </c>
      <c r="C22" s="5" t="s">
        <v>33</v>
      </c>
      <c r="D22" s="6">
        <f>'Цикл 1'!D28</f>
        <v>6</v>
      </c>
      <c r="E22" s="6">
        <f t="shared" si="0"/>
        <v>6</v>
      </c>
      <c r="F22" s="6">
        <f t="shared" si="0"/>
        <v>6</v>
      </c>
      <c r="G22" s="6">
        <f t="shared" si="0"/>
        <v>6</v>
      </c>
    </row>
    <row r="23" spans="2:7" ht="15.75" outlineLevel="1">
      <c r="B23" s="10" t="s">
        <v>76</v>
      </c>
      <c r="C23" s="5" t="s">
        <v>33</v>
      </c>
      <c r="D23" s="17">
        <v>5</v>
      </c>
      <c r="E23" s="6">
        <f>D23</f>
        <v>5</v>
      </c>
      <c r="F23" s="6">
        <f>E23</f>
        <v>5</v>
      </c>
      <c r="G23" s="6">
        <f>F23</f>
        <v>5</v>
      </c>
    </row>
    <row r="24" spans="2:7" ht="15" outlineLevel="1">
      <c r="B24" s="10" t="s">
        <v>29</v>
      </c>
      <c r="C24" s="5" t="s">
        <v>34</v>
      </c>
      <c r="D24" s="7">
        <f>D20*D15</f>
        <v>255.59533894736836</v>
      </c>
      <c r="E24" s="7">
        <f>E20*E15</f>
        <v>255.59533894736836</v>
      </c>
      <c r="F24" s="7">
        <f>F20*F15</f>
        <v>255.59533894736836</v>
      </c>
      <c r="G24" s="7">
        <f>G20*G15</f>
        <v>255.59533894736836</v>
      </c>
    </row>
    <row r="25" spans="2:7" ht="15" outlineLevel="1">
      <c r="B25" s="10" t="s">
        <v>30</v>
      </c>
      <c r="C25" s="5" t="s">
        <v>34</v>
      </c>
      <c r="D25" s="16">
        <f>D21*D16</f>
        <v>25.578947368421048</v>
      </c>
      <c r="E25" s="16">
        <f>E21*E16</f>
        <v>17.05263157894737</v>
      </c>
      <c r="F25" s="16">
        <f>F21*F16</f>
        <v>25.578947368421048</v>
      </c>
      <c r="G25" s="16">
        <f>G21*G16</f>
        <v>25.578947368421048</v>
      </c>
    </row>
    <row r="26" spans="2:7" ht="15" outlineLevel="1">
      <c r="B26" s="10" t="s">
        <v>31</v>
      </c>
      <c r="C26" s="5" t="s">
        <v>34</v>
      </c>
      <c r="D26" s="16">
        <f>D22*D17</f>
        <v>23.02344</v>
      </c>
      <c r="E26" s="16">
        <f>E22*E17</f>
        <v>23.02344</v>
      </c>
      <c r="F26" s="16">
        <f>F22*F17</f>
        <v>23.02344</v>
      </c>
      <c r="G26" s="16">
        <f>G22*G17</f>
        <v>23.02344</v>
      </c>
    </row>
    <row r="27" spans="2:7" ht="15" outlineLevel="1">
      <c r="B27" s="10" t="s">
        <v>77</v>
      </c>
      <c r="C27" s="5" t="s">
        <v>34</v>
      </c>
      <c r="D27" s="16">
        <f>D18*D23</f>
        <v>61.1388</v>
      </c>
      <c r="E27" s="16">
        <f>E18*E23</f>
        <v>61.1388</v>
      </c>
      <c r="F27" s="16">
        <f>F18*F23</f>
        <v>61.1388</v>
      </c>
      <c r="G27" s="16">
        <f>G18*G23</f>
        <v>61.1388</v>
      </c>
    </row>
    <row r="28" spans="2:7" ht="15.75">
      <c r="B28" s="3" t="s">
        <v>19</v>
      </c>
      <c r="C28" s="12"/>
      <c r="D28" s="12"/>
      <c r="E28" s="12"/>
      <c r="F28" s="12"/>
      <c r="G28" s="12"/>
    </row>
    <row r="29" spans="2:7" ht="15" customHeight="1">
      <c r="B29" s="18" t="s">
        <v>39</v>
      </c>
      <c r="C29" s="8" t="s">
        <v>35</v>
      </c>
      <c r="D29" s="11">
        <f>D33</f>
        <v>3.5526315789473686</v>
      </c>
      <c r="E29" s="11">
        <f>E33</f>
        <v>3.5526315789473686</v>
      </c>
      <c r="F29" s="11">
        <f>F33</f>
        <v>3.5526315789473686</v>
      </c>
      <c r="G29" s="11">
        <f>G33</f>
        <v>3.5526315789473686</v>
      </c>
    </row>
    <row r="30" spans="2:7" ht="15.75" outlineLevel="1">
      <c r="B30" s="4" t="s">
        <v>6</v>
      </c>
      <c r="C30" s="5" t="s">
        <v>7</v>
      </c>
      <c r="D30" s="19">
        <f>60/38</f>
        <v>1.5789473684210527</v>
      </c>
      <c r="E30" s="7">
        <f>D30</f>
        <v>1.5789473684210527</v>
      </c>
      <c r="F30" s="7">
        <f>E30</f>
        <v>1.5789473684210527</v>
      </c>
      <c r="G30" s="7">
        <f>F30</f>
        <v>1.5789473684210527</v>
      </c>
    </row>
    <row r="31" spans="2:7" ht="15" outlineLevel="1">
      <c r="B31" s="4" t="s">
        <v>8</v>
      </c>
      <c r="C31" s="5" t="s">
        <v>7</v>
      </c>
      <c r="D31" s="7">
        <f>D5*D30</f>
        <v>71.05263157894737</v>
      </c>
      <c r="E31" s="7">
        <f>E5*E30</f>
        <v>71.05263157894737</v>
      </c>
      <c r="F31" s="7">
        <f>F5*F30</f>
        <v>71.05263157894737</v>
      </c>
      <c r="G31" s="7">
        <f>G5*G30</f>
        <v>71.05263157894737</v>
      </c>
    </row>
    <row r="32" spans="2:7" ht="15" outlineLevel="1">
      <c r="B32" s="4" t="s">
        <v>9</v>
      </c>
      <c r="C32" s="5" t="s">
        <v>20</v>
      </c>
      <c r="D32" s="7">
        <f>480/D31</f>
        <v>6.7555555555555555</v>
      </c>
      <c r="E32" s="7">
        <f>480/E31</f>
        <v>6.7555555555555555</v>
      </c>
      <c r="F32" s="7">
        <f>480/F31</f>
        <v>6.7555555555555555</v>
      </c>
      <c r="G32" s="7">
        <f>480/G31</f>
        <v>6.7555555555555555</v>
      </c>
    </row>
    <row r="33" spans="2:7" ht="15" outlineLevel="1">
      <c r="B33" s="4" t="s">
        <v>40</v>
      </c>
      <c r="C33" s="5" t="s">
        <v>35</v>
      </c>
      <c r="D33" s="7">
        <f>D6*D31/60</f>
        <v>3.5526315789473686</v>
      </c>
      <c r="E33" s="7">
        <f>E6*E31/60</f>
        <v>3.5526315789473686</v>
      </c>
      <c r="F33" s="7">
        <f>F6*F31/60</f>
        <v>3.5526315789473686</v>
      </c>
      <c r="G33" s="7">
        <f>G6*G31/60</f>
        <v>3.5526315789473686</v>
      </c>
    </row>
    <row r="34" spans="2:7" ht="15" outlineLevel="1">
      <c r="B34" s="4" t="s">
        <v>41</v>
      </c>
      <c r="C34" s="5" t="s">
        <v>42</v>
      </c>
      <c r="D34" s="7">
        <f>D33/8</f>
        <v>0.4440789473684211</v>
      </c>
      <c r="E34" s="7">
        <f>E33/8</f>
        <v>0.4440789473684211</v>
      </c>
      <c r="F34" s="7">
        <f>F33/8</f>
        <v>0.4440789473684211</v>
      </c>
      <c r="G34" s="7">
        <f>G33/8</f>
        <v>0.4440789473684211</v>
      </c>
    </row>
    <row r="35" spans="2:7" ht="15">
      <c r="B35" s="18" t="s">
        <v>36</v>
      </c>
      <c r="C35" s="8" t="s">
        <v>35</v>
      </c>
      <c r="D35" s="11">
        <f>D40</f>
        <v>1.3953600000000002</v>
      </c>
      <c r="E35" s="11">
        <f>E40</f>
        <v>1.3953600000000002</v>
      </c>
      <c r="F35" s="11">
        <f>F40</f>
        <v>1.3953600000000002</v>
      </c>
      <c r="G35" s="11">
        <f>G40</f>
        <v>1.3953600000000002</v>
      </c>
    </row>
    <row r="36" spans="2:7" ht="15" outlineLevel="1">
      <c r="B36" s="20" t="s">
        <v>72</v>
      </c>
      <c r="C36" s="5" t="s">
        <v>7</v>
      </c>
      <c r="D36" s="21">
        <f>'Цикл 1'!D40</f>
        <v>3.5</v>
      </c>
      <c r="E36" s="6">
        <f aca="true" t="shared" si="1" ref="E36:G38">D36</f>
        <v>3.5</v>
      </c>
      <c r="F36" s="6">
        <f t="shared" si="1"/>
        <v>3.5</v>
      </c>
      <c r="G36" s="6">
        <f t="shared" si="1"/>
        <v>3.5</v>
      </c>
    </row>
    <row r="37" spans="2:7" ht="15" outlineLevel="1">
      <c r="B37" s="20" t="s">
        <v>38</v>
      </c>
      <c r="C37" s="5" t="s">
        <v>7</v>
      </c>
      <c r="D37" s="21">
        <f>'Цикл 1'!D41</f>
        <v>6</v>
      </c>
      <c r="E37" s="6">
        <f t="shared" si="1"/>
        <v>6</v>
      </c>
      <c r="F37" s="6">
        <f t="shared" si="1"/>
        <v>6</v>
      </c>
      <c r="G37" s="6">
        <f t="shared" si="1"/>
        <v>6</v>
      </c>
    </row>
    <row r="38" spans="2:7" ht="15" outlineLevel="1">
      <c r="B38" s="20" t="s">
        <v>45</v>
      </c>
      <c r="C38" s="5" t="s">
        <v>5</v>
      </c>
      <c r="D38" s="21">
        <f>'Цикл 1'!D42</f>
        <v>11</v>
      </c>
      <c r="E38" s="6">
        <f t="shared" si="1"/>
        <v>11</v>
      </c>
      <c r="F38" s="6">
        <f t="shared" si="1"/>
        <v>11</v>
      </c>
      <c r="G38" s="6">
        <f t="shared" si="1"/>
        <v>11</v>
      </c>
    </row>
    <row r="39" spans="2:7" ht="18.75" customHeight="1" outlineLevel="1">
      <c r="B39" s="20" t="s">
        <v>46</v>
      </c>
      <c r="C39" s="5" t="s">
        <v>10</v>
      </c>
      <c r="D39" s="7">
        <f>D13/D38</f>
        <v>8.812800000000001</v>
      </c>
      <c r="E39" s="7">
        <f>E13/E38</f>
        <v>8.812800000000001</v>
      </c>
      <c r="F39" s="7">
        <f>F13/F38</f>
        <v>8.812800000000001</v>
      </c>
      <c r="G39" s="7">
        <f>G13/G38</f>
        <v>8.812800000000001</v>
      </c>
    </row>
    <row r="40" spans="2:7" ht="15" outlineLevel="1">
      <c r="B40" s="20" t="s">
        <v>43</v>
      </c>
      <c r="C40" s="5" t="s">
        <v>32</v>
      </c>
      <c r="D40" s="7">
        <f>D39*(D36+D37)/60</f>
        <v>1.3953600000000002</v>
      </c>
      <c r="E40" s="7">
        <f>E39*(E36+E37)/60</f>
        <v>1.3953600000000002</v>
      </c>
      <c r="F40" s="7">
        <f>F39*(F36+F37)/60</f>
        <v>1.3953600000000002</v>
      </c>
      <c r="G40" s="7">
        <f>G39*(G36+G37)/60</f>
        <v>1.3953600000000002</v>
      </c>
    </row>
    <row r="41" spans="2:7" ht="15" outlineLevel="1">
      <c r="B41" s="20" t="s">
        <v>44</v>
      </c>
      <c r="C41" s="5" t="s">
        <v>32</v>
      </c>
      <c r="D41" s="7">
        <f>D40</f>
        <v>1.3953600000000002</v>
      </c>
      <c r="E41" s="7">
        <f>E40</f>
        <v>1.3953600000000002</v>
      </c>
      <c r="F41" s="7">
        <f>F40</f>
        <v>1.3953600000000002</v>
      </c>
      <c r="G41" s="7">
        <f>G40</f>
        <v>1.3953600000000002</v>
      </c>
    </row>
    <row r="42" spans="2:7" ht="15">
      <c r="B42" s="18" t="s">
        <v>49</v>
      </c>
      <c r="C42" s="8" t="s">
        <v>35</v>
      </c>
      <c r="D42" s="22">
        <f>D45</f>
        <v>4.263157894736842</v>
      </c>
      <c r="E42" s="22">
        <f>E45</f>
        <v>2.8421052631578947</v>
      </c>
      <c r="F42" s="22">
        <f>F45</f>
        <v>4.263157894736842</v>
      </c>
      <c r="G42" s="22">
        <f>G45</f>
        <v>4.263157894736842</v>
      </c>
    </row>
    <row r="43" spans="2:7" ht="15" outlineLevel="1">
      <c r="B43" s="20" t="s">
        <v>51</v>
      </c>
      <c r="C43" s="5" t="s">
        <v>10</v>
      </c>
      <c r="D43" s="6">
        <f>'Цикл 1'!D7*2</f>
        <v>6</v>
      </c>
      <c r="E43" s="6">
        <f>'Цикл 1'!E7*2</f>
        <v>4</v>
      </c>
      <c r="F43" s="6">
        <f>'Цикл 1'!F7*2</f>
        <v>6</v>
      </c>
      <c r="G43" s="6">
        <f>'Цикл 1'!G7*2</f>
        <v>6</v>
      </c>
    </row>
    <row r="44" spans="2:7" ht="15.75" outlineLevel="1">
      <c r="B44" s="20" t="s">
        <v>47</v>
      </c>
      <c r="C44" s="5" t="s">
        <v>7</v>
      </c>
      <c r="D44" s="23">
        <f>'Цикл 1'!D48</f>
        <v>0.3157894736842105</v>
      </c>
      <c r="E44" s="16">
        <f>D44</f>
        <v>0.3157894736842105</v>
      </c>
      <c r="F44" s="16">
        <f>E44</f>
        <v>0.3157894736842105</v>
      </c>
      <c r="G44" s="16">
        <f>F44</f>
        <v>0.3157894736842105</v>
      </c>
    </row>
    <row r="45" spans="2:7" ht="15" outlineLevel="1">
      <c r="B45" s="20" t="s">
        <v>48</v>
      </c>
      <c r="C45" s="5" t="s">
        <v>35</v>
      </c>
      <c r="D45" s="16">
        <f>D44*D7*D43/60</f>
        <v>4.263157894736842</v>
      </c>
      <c r="E45" s="16">
        <f>E44*E7*E43/60</f>
        <v>2.8421052631578947</v>
      </c>
      <c r="F45" s="16">
        <f>F44*F7*F43/60</f>
        <v>4.263157894736842</v>
      </c>
      <c r="G45" s="16">
        <f>G44*G7*G43/60</f>
        <v>4.263157894736842</v>
      </c>
    </row>
    <row r="46" spans="2:7" ht="15">
      <c r="B46" s="18" t="s">
        <v>54</v>
      </c>
      <c r="C46" s="8" t="s">
        <v>35</v>
      </c>
      <c r="D46" s="22">
        <f>D51+D55</f>
        <v>10.924199999999999</v>
      </c>
      <c r="E46" s="22">
        <f>E51+E55</f>
        <v>10.924199999999999</v>
      </c>
      <c r="F46" s="22">
        <f>F51+F55</f>
        <v>10.924199999999999</v>
      </c>
      <c r="G46" s="22">
        <f>G51+G55</f>
        <v>10.924199999999999</v>
      </c>
    </row>
    <row r="47" spans="2:7" ht="15" outlineLevel="1">
      <c r="B47" s="20" t="s">
        <v>37</v>
      </c>
      <c r="C47" s="5" t="s">
        <v>7</v>
      </c>
      <c r="D47" s="24">
        <f>D36</f>
        <v>3.5</v>
      </c>
      <c r="E47" s="5">
        <f>D47</f>
        <v>3.5</v>
      </c>
      <c r="F47" s="5">
        <f>E47</f>
        <v>3.5</v>
      </c>
      <c r="G47" s="5">
        <f>F47</f>
        <v>3.5</v>
      </c>
    </row>
    <row r="48" spans="2:7" ht="15" outlineLevel="1">
      <c r="B48" s="20" t="s">
        <v>38</v>
      </c>
      <c r="C48" s="5" t="s">
        <v>7</v>
      </c>
      <c r="D48" s="24">
        <f>D37</f>
        <v>6</v>
      </c>
      <c r="E48" s="5">
        <f>D48</f>
        <v>6</v>
      </c>
      <c r="F48" s="5">
        <f>E48</f>
        <v>6</v>
      </c>
      <c r="G48" s="5">
        <f>F48</f>
        <v>6</v>
      </c>
    </row>
    <row r="49" spans="2:7" ht="15" outlineLevel="1">
      <c r="B49" s="20" t="s">
        <v>45</v>
      </c>
      <c r="C49" s="5" t="s">
        <v>5</v>
      </c>
      <c r="D49" s="24">
        <f>D38</f>
        <v>11</v>
      </c>
      <c r="E49" s="5">
        <f>D49</f>
        <v>11</v>
      </c>
      <c r="F49" s="5">
        <f>E49</f>
        <v>11</v>
      </c>
      <c r="G49" s="5">
        <f>F49</f>
        <v>11</v>
      </c>
    </row>
    <row r="50" spans="2:7" ht="15" outlineLevel="1">
      <c r="B50" s="20" t="s">
        <v>46</v>
      </c>
      <c r="C50" s="5" t="s">
        <v>10</v>
      </c>
      <c r="D50" s="25">
        <f>D10/D49</f>
        <v>15.4224</v>
      </c>
      <c r="E50" s="25">
        <f>E10/E49</f>
        <v>15.4224</v>
      </c>
      <c r="F50" s="25">
        <f>F10/F49</f>
        <v>15.4224</v>
      </c>
      <c r="G50" s="25">
        <f>G10/G49</f>
        <v>15.4224</v>
      </c>
    </row>
    <row r="51" spans="2:7" ht="15" outlineLevel="1">
      <c r="B51" s="20" t="s">
        <v>55</v>
      </c>
      <c r="C51" s="5" t="s">
        <v>32</v>
      </c>
      <c r="D51" s="25">
        <f>D50*(D47+D48)/60</f>
        <v>2.44188</v>
      </c>
      <c r="E51" s="25">
        <f>E50*(E47+E48)/60</f>
        <v>2.44188</v>
      </c>
      <c r="F51" s="25">
        <f>F50*(F47+F48)/60</f>
        <v>2.44188</v>
      </c>
      <c r="G51" s="25">
        <f>G50*(G47+G48)/60</f>
        <v>2.44188</v>
      </c>
    </row>
    <row r="52" spans="2:7" ht="15" outlineLevel="1">
      <c r="B52" s="20" t="s">
        <v>56</v>
      </c>
      <c r="C52" s="5" t="s">
        <v>32</v>
      </c>
      <c r="D52" s="25">
        <f>D51</f>
        <v>2.44188</v>
      </c>
      <c r="E52" s="25">
        <f>E51</f>
        <v>2.44188</v>
      </c>
      <c r="F52" s="25">
        <f>F51</f>
        <v>2.44188</v>
      </c>
      <c r="G52" s="25">
        <f>G51</f>
        <v>2.44188</v>
      </c>
    </row>
    <row r="53" spans="2:7" ht="15.75" outlineLevel="1">
      <c r="B53" s="20" t="s">
        <v>57</v>
      </c>
      <c r="C53" s="5" t="s">
        <v>58</v>
      </c>
      <c r="D53" s="17">
        <v>20</v>
      </c>
      <c r="E53" s="5">
        <f>D53</f>
        <v>20</v>
      </c>
      <c r="F53" s="5">
        <f>E53</f>
        <v>20</v>
      </c>
      <c r="G53" s="5">
        <f>F53</f>
        <v>20</v>
      </c>
    </row>
    <row r="54" spans="2:7" ht="15" outlineLevel="1">
      <c r="B54" s="20" t="s">
        <v>59</v>
      </c>
      <c r="C54" s="5" t="s">
        <v>35</v>
      </c>
      <c r="D54" s="25">
        <f>D10/D53</f>
        <v>8.48232</v>
      </c>
      <c r="E54" s="25">
        <f>E10/E53</f>
        <v>8.48232</v>
      </c>
      <c r="F54" s="25">
        <f>F10/F53</f>
        <v>8.48232</v>
      </c>
      <c r="G54" s="25">
        <f>G10/G53</f>
        <v>8.48232</v>
      </c>
    </row>
    <row r="55" spans="2:7" ht="30" outlineLevel="1">
      <c r="B55" s="20" t="s">
        <v>70</v>
      </c>
      <c r="C55" s="5" t="s">
        <v>32</v>
      </c>
      <c r="D55" s="25">
        <f>D54</f>
        <v>8.48232</v>
      </c>
      <c r="E55" s="25">
        <f aca="true" t="shared" si="2" ref="E55:G56">E54</f>
        <v>8.48232</v>
      </c>
      <c r="F55" s="25">
        <f t="shared" si="2"/>
        <v>8.48232</v>
      </c>
      <c r="G55" s="25">
        <f t="shared" si="2"/>
        <v>8.48232</v>
      </c>
    </row>
    <row r="56" spans="2:7" ht="15" outlineLevel="1">
      <c r="B56" s="20" t="s">
        <v>67</v>
      </c>
      <c r="C56" s="5" t="s">
        <v>35</v>
      </c>
      <c r="D56" s="25">
        <f>D55</f>
        <v>8.48232</v>
      </c>
      <c r="E56" s="25">
        <f t="shared" si="2"/>
        <v>8.48232</v>
      </c>
      <c r="F56" s="25">
        <f t="shared" si="2"/>
        <v>8.48232</v>
      </c>
      <c r="G56" s="25">
        <f t="shared" si="2"/>
        <v>8.48232</v>
      </c>
    </row>
    <row r="57" spans="2:7" ht="15" outlineLevel="1">
      <c r="B57" s="20" t="s">
        <v>87</v>
      </c>
      <c r="C57" s="5" t="s">
        <v>35</v>
      </c>
      <c r="D57" s="25">
        <f>D9/D53</f>
        <v>3.74544</v>
      </c>
      <c r="E57" s="25">
        <f>E9/E53</f>
        <v>3.74544</v>
      </c>
      <c r="F57" s="25">
        <f>F9/F53</f>
        <v>3.74544</v>
      </c>
      <c r="G57" s="25">
        <f>G9/G53</f>
        <v>3.74544</v>
      </c>
    </row>
    <row r="58" spans="2:7" ht="30" outlineLevel="1">
      <c r="B58" s="20" t="s">
        <v>88</v>
      </c>
      <c r="C58" s="5" t="s">
        <v>32</v>
      </c>
      <c r="D58" s="25">
        <f>D57</f>
        <v>3.74544</v>
      </c>
      <c r="E58" s="25">
        <f aca="true" t="shared" si="3" ref="E58:G59">E57</f>
        <v>3.74544</v>
      </c>
      <c r="F58" s="25">
        <f t="shared" si="3"/>
        <v>3.74544</v>
      </c>
      <c r="G58" s="25">
        <f t="shared" si="3"/>
        <v>3.74544</v>
      </c>
    </row>
    <row r="59" spans="2:7" ht="15" outlineLevel="1">
      <c r="B59" s="20" t="s">
        <v>89</v>
      </c>
      <c r="C59" s="5" t="s">
        <v>35</v>
      </c>
      <c r="D59" s="25">
        <f>D58</f>
        <v>3.74544</v>
      </c>
      <c r="E59" s="25">
        <f t="shared" si="3"/>
        <v>3.74544</v>
      </c>
      <c r="F59" s="25">
        <f t="shared" si="3"/>
        <v>3.74544</v>
      </c>
      <c r="G59" s="25">
        <f t="shared" si="3"/>
        <v>3.74544</v>
      </c>
    </row>
    <row r="60" spans="2:7" ht="15">
      <c r="B60" s="18" t="s">
        <v>60</v>
      </c>
      <c r="C60" s="8" t="s">
        <v>35</v>
      </c>
      <c r="D60" s="22">
        <f>D64+D69</f>
        <v>1.3351799999999998</v>
      </c>
      <c r="E60" s="22">
        <f>E64+E69</f>
        <v>1.3351799999999998</v>
      </c>
      <c r="F60" s="22">
        <f>F64+F69</f>
        <v>1.3351799999999998</v>
      </c>
      <c r="G60" s="22">
        <f>G64+G69</f>
        <v>1.3351799999999998</v>
      </c>
    </row>
    <row r="61" spans="2:7" ht="15" outlineLevel="1">
      <c r="B61" s="20" t="s">
        <v>61</v>
      </c>
      <c r="C61" s="5" t="s">
        <v>5</v>
      </c>
      <c r="D61" s="26">
        <v>1.8</v>
      </c>
      <c r="E61" s="5">
        <f>D61</f>
        <v>1.8</v>
      </c>
      <c r="F61" s="5">
        <v>1.8</v>
      </c>
      <c r="G61" s="5">
        <v>1.8</v>
      </c>
    </row>
    <row r="62" spans="2:7" ht="15" outlineLevel="1">
      <c r="B62" s="20" t="s">
        <v>62</v>
      </c>
      <c r="C62" s="5" t="s">
        <v>10</v>
      </c>
      <c r="D62" s="13">
        <f>D10/D61</f>
        <v>94.248</v>
      </c>
      <c r="E62" s="13">
        <f>E10/E61</f>
        <v>94.248</v>
      </c>
      <c r="F62" s="13">
        <f>F10/F61</f>
        <v>94.248</v>
      </c>
      <c r="G62" s="13">
        <f>G10/G61</f>
        <v>94.248</v>
      </c>
    </row>
    <row r="63" spans="2:7" ht="15.75" outlineLevel="1">
      <c r="B63" s="20" t="s">
        <v>63</v>
      </c>
      <c r="C63" s="5" t="s">
        <v>1</v>
      </c>
      <c r="D63" s="17">
        <v>0.5</v>
      </c>
      <c r="E63" s="5">
        <f>D63</f>
        <v>0.5</v>
      </c>
      <c r="F63" s="5">
        <f>E63</f>
        <v>0.5</v>
      </c>
      <c r="G63" s="5">
        <f>F63</f>
        <v>0.5</v>
      </c>
    </row>
    <row r="64" spans="2:7" ht="15" outlineLevel="1">
      <c r="B64" s="20" t="s">
        <v>69</v>
      </c>
      <c r="C64" s="5" t="s">
        <v>32</v>
      </c>
      <c r="D64" s="13">
        <f>D62*D63/60</f>
        <v>0.7854</v>
      </c>
      <c r="E64" s="13">
        <f>E62*E63/60</f>
        <v>0.7854</v>
      </c>
      <c r="F64" s="13">
        <f>F62*F63/60</f>
        <v>0.7854</v>
      </c>
      <c r="G64" s="13">
        <f>G62*G63/60</f>
        <v>0.7854</v>
      </c>
    </row>
    <row r="65" spans="2:7" ht="15" outlineLevel="1">
      <c r="B65" s="20" t="s">
        <v>90</v>
      </c>
      <c r="C65" s="5" t="s">
        <v>10</v>
      </c>
      <c r="D65" s="13">
        <f>D9/D61</f>
        <v>41.616</v>
      </c>
      <c r="E65" s="13">
        <f>E9/E61</f>
        <v>41.616</v>
      </c>
      <c r="F65" s="13">
        <f>F9/F61</f>
        <v>41.616</v>
      </c>
      <c r="G65" s="13">
        <f>G9/G61</f>
        <v>41.616</v>
      </c>
    </row>
    <row r="66" spans="2:7" ht="30" outlineLevel="1">
      <c r="B66" s="20" t="s">
        <v>91</v>
      </c>
      <c r="C66" s="5" t="s">
        <v>32</v>
      </c>
      <c r="D66" s="13">
        <f>D65*D63/60</f>
        <v>0.3468</v>
      </c>
      <c r="E66" s="13">
        <f>E65*E63/60</f>
        <v>0.3468</v>
      </c>
      <c r="F66" s="13">
        <f>F65*F63/60</f>
        <v>0.3468</v>
      </c>
      <c r="G66" s="13">
        <f>G65*G63/60</f>
        <v>0.3468</v>
      </c>
    </row>
    <row r="67" spans="2:7" ht="15" outlineLevel="1">
      <c r="B67" s="20" t="s">
        <v>64</v>
      </c>
      <c r="C67" s="5" t="s">
        <v>5</v>
      </c>
      <c r="D67" s="13">
        <f>D11</f>
        <v>118.75247999999999</v>
      </c>
      <c r="E67" s="13">
        <f>E11</f>
        <v>118.75247999999999</v>
      </c>
      <c r="F67" s="13">
        <f>F11</f>
        <v>118.75247999999999</v>
      </c>
      <c r="G67" s="13">
        <f>G11</f>
        <v>118.75247999999999</v>
      </c>
    </row>
    <row r="68" spans="2:7" ht="15" outlineLevel="1">
      <c r="B68" s="20" t="s">
        <v>62</v>
      </c>
      <c r="C68" s="5" t="s">
        <v>10</v>
      </c>
      <c r="D68" s="13">
        <f>D67/D61</f>
        <v>65.97359999999999</v>
      </c>
      <c r="E68" s="13">
        <f>E67/E61</f>
        <v>65.97359999999999</v>
      </c>
      <c r="F68" s="13">
        <f>F67/F61</f>
        <v>65.97359999999999</v>
      </c>
      <c r="G68" s="13">
        <f>G67/G61</f>
        <v>65.97359999999999</v>
      </c>
    </row>
    <row r="69" spans="2:7" ht="15" outlineLevel="1">
      <c r="B69" s="20" t="s">
        <v>68</v>
      </c>
      <c r="C69" s="5" t="s">
        <v>35</v>
      </c>
      <c r="D69" s="25">
        <f>D63*D68/60</f>
        <v>0.5497799999999999</v>
      </c>
      <c r="E69" s="25">
        <f>E63*E68/60</f>
        <v>0.5497799999999999</v>
      </c>
      <c r="F69" s="25">
        <f>F63*F68/60</f>
        <v>0.5497799999999999</v>
      </c>
      <c r="G69" s="25">
        <f>G63*G68/60</f>
        <v>0.5497799999999999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82"/>
  <sheetViews>
    <sheetView zoomScale="75" zoomScaleNormal="75" workbookViewId="0" topLeftCell="A1">
      <selection activeCell="AB23" sqref="AB23"/>
    </sheetView>
  </sheetViews>
  <sheetFormatPr defaultColWidth="9.00390625" defaultRowHeight="15.75" outlineLevelRow="1"/>
  <cols>
    <col min="1" max="1" width="6.375" style="33" customWidth="1"/>
    <col min="2" max="2" width="23.875" style="33" customWidth="1"/>
    <col min="3" max="4" width="3.75390625" style="33" customWidth="1"/>
    <col min="5" max="5" width="4.25390625" style="33" customWidth="1"/>
    <col min="6" max="6" width="4.125" style="33" customWidth="1"/>
    <col min="7" max="7" width="3.75390625" style="33" customWidth="1"/>
    <col min="8" max="8" width="3.25390625" style="33" customWidth="1"/>
    <col min="9" max="11" width="2.125" style="33" bestFit="1" customWidth="1"/>
    <col min="12" max="54" width="3.125" style="33" bestFit="1" customWidth="1"/>
    <col min="55" max="16384" width="9.00390625" style="33" customWidth="1"/>
  </cols>
  <sheetData>
    <row r="2" spans="1:54" ht="15">
      <c r="A2" s="34" t="s">
        <v>94</v>
      </c>
      <c r="B2" s="34" t="s">
        <v>95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34">
        <v>12</v>
      </c>
      <c r="O2" s="34">
        <v>13</v>
      </c>
      <c r="P2" s="34">
        <v>14</v>
      </c>
      <c r="Q2" s="34">
        <v>15</v>
      </c>
      <c r="R2" s="34">
        <v>16</v>
      </c>
      <c r="S2" s="34">
        <v>17</v>
      </c>
      <c r="T2" s="34">
        <v>18</v>
      </c>
      <c r="U2" s="34">
        <v>19</v>
      </c>
      <c r="V2" s="34">
        <v>20</v>
      </c>
      <c r="W2" s="34">
        <v>21</v>
      </c>
      <c r="X2" s="34">
        <v>22</v>
      </c>
      <c r="Y2" s="34">
        <v>23</v>
      </c>
      <c r="Z2" s="34">
        <v>24</v>
      </c>
      <c r="AA2" s="34">
        <v>25</v>
      </c>
      <c r="AB2" s="34">
        <v>26</v>
      </c>
      <c r="AC2" s="34">
        <v>27</v>
      </c>
      <c r="AD2" s="34">
        <v>28</v>
      </c>
      <c r="AE2" s="34">
        <v>29</v>
      </c>
      <c r="AF2" s="34">
        <v>30</v>
      </c>
      <c r="AG2" s="34">
        <v>31</v>
      </c>
      <c r="AH2" s="34">
        <v>32</v>
      </c>
      <c r="AI2" s="34">
        <v>33</v>
      </c>
      <c r="AJ2" s="34">
        <v>34</v>
      </c>
      <c r="AK2" s="34">
        <v>35</v>
      </c>
      <c r="AL2" s="34">
        <v>36</v>
      </c>
      <c r="AM2" s="34">
        <v>37</v>
      </c>
      <c r="AN2" s="34">
        <v>38</v>
      </c>
      <c r="AO2" s="34">
        <v>39</v>
      </c>
      <c r="AP2" s="34">
        <v>40</v>
      </c>
      <c r="AQ2" s="34">
        <v>41</v>
      </c>
      <c r="AR2" s="34">
        <v>42</v>
      </c>
      <c r="AS2" s="34">
        <v>43</v>
      </c>
      <c r="AT2" s="34">
        <v>44</v>
      </c>
      <c r="AU2" s="34">
        <v>45</v>
      </c>
      <c r="AV2" s="34">
        <v>46</v>
      </c>
      <c r="AW2" s="34">
        <v>47</v>
      </c>
      <c r="AX2" s="34">
        <v>48</v>
      </c>
      <c r="AY2" s="34">
        <v>49</v>
      </c>
      <c r="AZ2" s="34">
        <v>50</v>
      </c>
      <c r="BA2" s="34">
        <v>51</v>
      </c>
      <c r="BB2" s="34">
        <v>52</v>
      </c>
    </row>
    <row r="3" spans="1:54" ht="15.75">
      <c r="A3" s="39">
        <v>1</v>
      </c>
      <c r="B3" s="41" t="s">
        <v>21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ht="15" outlineLevel="1">
      <c r="A4" s="38">
        <v>2</v>
      </c>
      <c r="B4" s="38" t="s">
        <v>96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6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1:54" ht="15" outlineLevel="1">
      <c r="A5" s="38">
        <v>3</v>
      </c>
      <c r="B5" s="38" t="s">
        <v>97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</row>
    <row r="6" spans="1:54" ht="15" outlineLevel="1">
      <c r="A6" s="38">
        <v>4</v>
      </c>
      <c r="B6" s="38" t="s">
        <v>98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</row>
    <row r="7" spans="1:54" ht="15" outlineLevel="1">
      <c r="A7" s="38">
        <v>5</v>
      </c>
      <c r="B7" s="38" t="s">
        <v>99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54" ht="15" outlineLevel="1">
      <c r="A8" s="38">
        <v>6</v>
      </c>
      <c r="B8" s="38" t="s">
        <v>100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</row>
    <row r="9" spans="1:54" ht="15" outlineLevel="1">
      <c r="A9" s="38">
        <v>7</v>
      </c>
      <c r="B9" s="38" t="s">
        <v>101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54" ht="15" outlineLevel="1">
      <c r="A10" s="38">
        <v>8</v>
      </c>
      <c r="B10" s="38" t="s">
        <v>102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</row>
    <row r="11" spans="1:54" ht="15" outlineLevel="1">
      <c r="A11" s="38">
        <v>9</v>
      </c>
      <c r="B11" s="38" t="s">
        <v>103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</row>
    <row r="12" spans="1:54" ht="15" outlineLevel="1">
      <c r="A12" s="38">
        <v>10</v>
      </c>
      <c r="B12" s="38" t="s">
        <v>104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</row>
    <row r="13" spans="1:54" ht="15.75" collapsed="1">
      <c r="A13" s="39">
        <v>11</v>
      </c>
      <c r="B13" s="41" t="s">
        <v>22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1:54" ht="15" hidden="1" outlineLevel="1">
      <c r="A14" s="38">
        <v>12</v>
      </c>
      <c r="B14" s="38" t="s">
        <v>96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4" ht="15" hidden="1" outlineLevel="1">
      <c r="A15" s="38">
        <v>13</v>
      </c>
      <c r="B15" s="38" t="s">
        <v>97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</row>
    <row r="16" spans="1:54" ht="15" hidden="1" outlineLevel="1">
      <c r="A16" s="38">
        <v>14</v>
      </c>
      <c r="B16" s="38" t="s">
        <v>98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</row>
    <row r="17" spans="1:54" ht="15" hidden="1" outlineLevel="1">
      <c r="A17" s="38">
        <v>15</v>
      </c>
      <c r="B17" s="38" t="s">
        <v>99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</row>
    <row r="18" spans="1:54" ht="15" hidden="1" outlineLevel="1">
      <c r="A18" s="38">
        <v>16</v>
      </c>
      <c r="B18" s="38" t="s">
        <v>100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</row>
    <row r="19" spans="1:54" ht="15" hidden="1" outlineLevel="1">
      <c r="A19" s="38">
        <v>17</v>
      </c>
      <c r="B19" s="38" t="s">
        <v>101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0" spans="1:54" ht="15" hidden="1" outlineLevel="1">
      <c r="A20" s="38">
        <v>18</v>
      </c>
      <c r="B20" s="38" t="s">
        <v>102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</row>
    <row r="21" spans="1:54" ht="15" hidden="1" outlineLevel="1">
      <c r="A21" s="38">
        <v>19</v>
      </c>
      <c r="B21" s="38" t="s">
        <v>103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</row>
    <row r="22" spans="1:54" ht="15" hidden="1" outlineLevel="1">
      <c r="A22" s="38">
        <v>20</v>
      </c>
      <c r="B22" s="38" t="s">
        <v>104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</row>
    <row r="23" spans="1:54" ht="31.5" collapsed="1">
      <c r="A23" s="39">
        <v>21</v>
      </c>
      <c r="B23" s="41" t="s">
        <v>53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4" spans="1:54" ht="15" hidden="1" outlineLevel="1">
      <c r="A24" s="38">
        <v>22</v>
      </c>
      <c r="B24" s="38" t="s">
        <v>96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</row>
    <row r="25" spans="1:54" ht="15" hidden="1" outlineLevel="1">
      <c r="A25" s="38">
        <v>23</v>
      </c>
      <c r="B25" s="38" t="s">
        <v>97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</row>
    <row r="26" spans="1:54" ht="15" hidden="1" outlineLevel="1">
      <c r="A26" s="38">
        <v>24</v>
      </c>
      <c r="B26" s="38" t="s">
        <v>98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</row>
    <row r="27" spans="1:54" ht="15" hidden="1" outlineLevel="1">
      <c r="A27" s="38">
        <v>25</v>
      </c>
      <c r="B27" s="38" t="s">
        <v>99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</row>
    <row r="28" spans="1:54" ht="15" hidden="1" outlineLevel="1">
      <c r="A28" s="38">
        <v>26</v>
      </c>
      <c r="B28" s="38" t="s">
        <v>100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</row>
    <row r="29" spans="1:54" ht="15" hidden="1" outlineLevel="1">
      <c r="A29" s="38">
        <v>27</v>
      </c>
      <c r="B29" s="38" t="s">
        <v>101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</row>
    <row r="30" spans="1:54" ht="15" hidden="1" outlineLevel="1">
      <c r="A30" s="38">
        <v>28</v>
      </c>
      <c r="B30" s="38" t="s">
        <v>102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</row>
    <row r="31" spans="1:54" ht="15" hidden="1" outlineLevel="1">
      <c r="A31" s="38">
        <v>29</v>
      </c>
      <c r="B31" s="38" t="s">
        <v>103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</row>
    <row r="32" spans="1:54" ht="15" hidden="1" outlineLevel="1">
      <c r="A32" s="38">
        <v>30</v>
      </c>
      <c r="B32" s="38" t="s">
        <v>104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</row>
    <row r="33" spans="1:54" ht="31.5" collapsed="1">
      <c r="A33" s="39">
        <v>31</v>
      </c>
      <c r="B33" s="37" t="s">
        <v>26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</row>
    <row r="34" spans="1:54" ht="15" hidden="1" outlineLevel="1">
      <c r="A34" s="38">
        <v>32</v>
      </c>
      <c r="B34" s="38" t="s">
        <v>96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</row>
    <row r="35" spans="1:54" ht="15" hidden="1" outlineLevel="1">
      <c r="A35" s="38">
        <v>33</v>
      </c>
      <c r="B35" s="38" t="s">
        <v>97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</row>
    <row r="36" spans="1:54" ht="15" hidden="1" outlineLevel="1">
      <c r="A36" s="38">
        <v>34</v>
      </c>
      <c r="B36" s="38" t="s">
        <v>98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</row>
    <row r="37" spans="1:54" ht="15" hidden="1" outlineLevel="1">
      <c r="A37" s="38">
        <v>35</v>
      </c>
      <c r="B37" s="38" t="s">
        <v>99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</row>
    <row r="38" spans="1:54" ht="15" hidden="1" outlineLevel="1">
      <c r="A38" s="38">
        <v>36</v>
      </c>
      <c r="B38" s="38" t="s">
        <v>100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</row>
    <row r="39" spans="1:54" ht="15" hidden="1" outlineLevel="1">
      <c r="A39" s="38">
        <v>37</v>
      </c>
      <c r="B39" s="38" t="s">
        <v>101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</row>
    <row r="40" spans="1:54" ht="15" hidden="1" outlineLevel="1">
      <c r="A40" s="38">
        <v>38</v>
      </c>
      <c r="B40" s="38" t="s">
        <v>102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</row>
    <row r="41" spans="1:54" ht="15" hidden="1" outlineLevel="1">
      <c r="A41" s="38">
        <v>39</v>
      </c>
      <c r="B41" s="38" t="s">
        <v>103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</row>
    <row r="42" spans="1:54" ht="15" hidden="1" outlineLevel="1">
      <c r="A42" s="38">
        <v>40</v>
      </c>
      <c r="B42" s="38" t="s">
        <v>104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</row>
    <row r="43" spans="1:54" ht="31.5">
      <c r="A43" s="39">
        <v>41</v>
      </c>
      <c r="B43" s="37" t="s">
        <v>27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</row>
    <row r="44" spans="1:54" ht="15" outlineLevel="1">
      <c r="A44" s="38">
        <v>42</v>
      </c>
      <c r="B44" s="38" t="s">
        <v>96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4"/>
      <c r="AL44" s="44"/>
      <c r="AM44" s="44"/>
      <c r="AN44" s="44"/>
      <c r="AO44" s="44"/>
      <c r="AP44" s="44"/>
      <c r="AQ44" s="44"/>
      <c r="AR44" s="44"/>
      <c r="AS44" s="43"/>
      <c r="AT44" s="43"/>
      <c r="AU44" s="43"/>
      <c r="AV44" s="43"/>
      <c r="AW44" s="43"/>
      <c r="AX44" s="43"/>
      <c r="AY44" s="43"/>
      <c r="AZ44" s="43"/>
      <c r="BA44" s="43"/>
      <c r="BB44" s="43"/>
    </row>
    <row r="45" spans="1:54" ht="15" outlineLevel="1">
      <c r="A45" s="38">
        <v>43</v>
      </c>
      <c r="B45" s="38" t="s">
        <v>97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</row>
    <row r="46" spans="1:54" ht="15" outlineLevel="1">
      <c r="A46" s="38">
        <v>44</v>
      </c>
      <c r="B46" s="38" t="s">
        <v>98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</row>
    <row r="47" spans="1:54" ht="15" outlineLevel="1">
      <c r="A47" s="38">
        <v>45</v>
      </c>
      <c r="B47" s="38" t="s">
        <v>99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</row>
    <row r="48" spans="1:54" ht="15" outlineLevel="1">
      <c r="A48" s="38">
        <v>46</v>
      </c>
      <c r="B48" s="38" t="s">
        <v>100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</row>
    <row r="49" spans="1:54" ht="15" outlineLevel="1">
      <c r="A49" s="38">
        <v>47</v>
      </c>
      <c r="B49" s="38" t="s">
        <v>101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</row>
    <row r="50" spans="1:54" ht="15" outlineLevel="1">
      <c r="A50" s="38">
        <v>48</v>
      </c>
      <c r="B50" s="38" t="s">
        <v>102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</row>
    <row r="51" spans="1:54" ht="15" outlineLevel="1">
      <c r="A51" s="38">
        <v>49</v>
      </c>
      <c r="B51" s="38" t="s">
        <v>103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</row>
    <row r="52" spans="1:54" ht="15" outlineLevel="1">
      <c r="A52" s="38">
        <v>50</v>
      </c>
      <c r="B52" s="38" t="s">
        <v>104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</row>
    <row r="53" spans="1:54" ht="31.5" collapsed="1">
      <c r="A53" s="39">
        <v>51</v>
      </c>
      <c r="B53" s="37" t="s">
        <v>52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</row>
    <row r="54" spans="1:54" ht="15" hidden="1" outlineLevel="1">
      <c r="A54" s="38">
        <v>52</v>
      </c>
      <c r="B54" s="38" t="s">
        <v>96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</row>
    <row r="55" spans="1:54" ht="15" hidden="1" outlineLevel="1">
      <c r="A55" s="38">
        <v>53</v>
      </c>
      <c r="B55" s="38" t="s">
        <v>97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</row>
    <row r="56" spans="1:54" ht="15" hidden="1" outlineLevel="1">
      <c r="A56" s="38">
        <v>54</v>
      </c>
      <c r="B56" s="38" t="s">
        <v>98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</row>
    <row r="57" spans="1:54" ht="15" hidden="1" outlineLevel="1">
      <c r="A57" s="38">
        <v>55</v>
      </c>
      <c r="B57" s="38" t="s">
        <v>99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</row>
    <row r="58" spans="1:54" ht="15" hidden="1" outlineLevel="1">
      <c r="A58" s="38">
        <v>56</v>
      </c>
      <c r="B58" s="38" t="s">
        <v>100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</row>
    <row r="59" spans="1:54" ht="15" hidden="1" outlineLevel="1">
      <c r="A59" s="38">
        <v>57</v>
      </c>
      <c r="B59" s="38" t="s">
        <v>101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</row>
    <row r="60" spans="1:54" ht="15" hidden="1" outlineLevel="1">
      <c r="A60" s="38">
        <v>58</v>
      </c>
      <c r="B60" s="38" t="s">
        <v>102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</row>
    <row r="61" spans="1:54" ht="15" hidden="1" outlineLevel="1">
      <c r="A61" s="38">
        <v>59</v>
      </c>
      <c r="B61" s="38" t="s">
        <v>103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</row>
    <row r="62" spans="1:54" ht="15" hidden="1" outlineLevel="1">
      <c r="A62" s="38">
        <v>60</v>
      </c>
      <c r="B62" s="38" t="s">
        <v>104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</row>
    <row r="63" spans="1:54" ht="31.5" collapsed="1">
      <c r="A63" s="39">
        <v>61</v>
      </c>
      <c r="B63" s="37" t="s">
        <v>71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</row>
    <row r="64" spans="1:54" ht="15" hidden="1" outlineLevel="1">
      <c r="A64" s="38">
        <v>62</v>
      </c>
      <c r="B64" s="38" t="s">
        <v>96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</row>
    <row r="65" spans="1:54" ht="15" hidden="1" outlineLevel="1">
      <c r="A65" s="38">
        <v>63</v>
      </c>
      <c r="B65" s="38" t="s">
        <v>97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</row>
    <row r="66" spans="1:54" ht="15" hidden="1" outlineLevel="1">
      <c r="A66" s="38">
        <v>64</v>
      </c>
      <c r="B66" s="38" t="s">
        <v>98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</row>
    <row r="67" spans="1:54" ht="15" hidden="1" outlineLevel="1">
      <c r="A67" s="38">
        <v>65</v>
      </c>
      <c r="B67" s="38" t="s">
        <v>99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</row>
    <row r="68" spans="1:54" ht="15" hidden="1" outlineLevel="1">
      <c r="A68" s="38">
        <v>66</v>
      </c>
      <c r="B68" s="38" t="s">
        <v>100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</row>
    <row r="69" spans="1:54" ht="15" hidden="1" outlineLevel="1">
      <c r="A69" s="38">
        <v>67</v>
      </c>
      <c r="B69" s="38" t="s">
        <v>101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</row>
    <row r="70" spans="1:54" ht="15" hidden="1" outlineLevel="1">
      <c r="A70" s="38">
        <v>68</v>
      </c>
      <c r="B70" s="38" t="s">
        <v>102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</row>
    <row r="71" spans="1:54" ht="15" hidden="1" outlineLevel="1">
      <c r="A71" s="38">
        <v>69</v>
      </c>
      <c r="B71" s="38" t="s">
        <v>103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</row>
    <row r="72" spans="1:54" ht="15" hidden="1" outlineLevel="1">
      <c r="A72" s="38">
        <v>70</v>
      </c>
      <c r="B72" s="38" t="s">
        <v>104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</row>
    <row r="73" spans="1:54" ht="31.5" collapsed="1">
      <c r="A73" s="39">
        <v>71</v>
      </c>
      <c r="B73" s="41" t="s">
        <v>28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</row>
    <row r="74" spans="1:54" ht="15" hidden="1" outlineLevel="1">
      <c r="A74" s="38">
        <v>72</v>
      </c>
      <c r="B74" s="35" t="s">
        <v>96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ht="15" hidden="1" outlineLevel="1">
      <c r="A75" s="38">
        <v>73</v>
      </c>
      <c r="B75" s="35" t="s">
        <v>97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76" spans="1:54" ht="15" hidden="1" outlineLevel="1">
      <c r="A76" s="38">
        <v>74</v>
      </c>
      <c r="B76" s="35" t="s">
        <v>98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</row>
    <row r="77" spans="1:54" ht="15" hidden="1" outlineLevel="1">
      <c r="A77" s="38">
        <v>75</v>
      </c>
      <c r="B77" s="35" t="s">
        <v>99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</row>
    <row r="78" spans="1:54" ht="15" hidden="1" outlineLevel="1">
      <c r="A78" s="38">
        <v>76</v>
      </c>
      <c r="B78" s="35" t="s">
        <v>100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</row>
    <row r="79" spans="1:54" ht="15" hidden="1" outlineLevel="1">
      <c r="A79" s="38">
        <v>77</v>
      </c>
      <c r="B79" s="35" t="s">
        <v>101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</row>
    <row r="80" spans="1:54" ht="15" hidden="1" outlineLevel="1">
      <c r="A80" s="38">
        <v>78</v>
      </c>
      <c r="B80" s="35" t="s">
        <v>102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</row>
    <row r="81" spans="1:54" ht="15" hidden="1" outlineLevel="1">
      <c r="A81" s="38">
        <v>79</v>
      </c>
      <c r="B81" s="35" t="s">
        <v>103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</row>
    <row r="82" spans="1:54" ht="15" hidden="1" outlineLevel="1">
      <c r="A82" s="38">
        <v>80</v>
      </c>
      <c r="B82" s="35" t="s">
        <v>104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Кумархан</dc:creator>
  <cp:keywords/>
  <dc:description/>
  <cp:lastModifiedBy>bbb</cp:lastModifiedBy>
  <dcterms:created xsi:type="dcterms:W3CDTF">2014-05-20T06:30:29Z</dcterms:created>
  <dcterms:modified xsi:type="dcterms:W3CDTF">2014-08-27T13:54:51Z</dcterms:modified>
  <cp:category/>
  <cp:version/>
  <cp:contentType/>
  <cp:contentStatus/>
</cp:coreProperties>
</file>