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юда" sheetId="4" r:id="rId1"/>
    <sheet name="Отсюда" sheetId="5" r:id="rId2"/>
  </sheets>
  <definedNames>
    <definedName name="Заказ">Отсюда!$L$4:$L$18</definedName>
  </definedNames>
  <calcPr calcId="125725"/>
</workbook>
</file>

<file path=xl/calcChain.xml><?xml version="1.0" encoding="utf-8"?>
<calcChain xmlns="http://schemas.openxmlformats.org/spreadsheetml/2006/main">
  <c r="N15" i="4"/>
  <c r="B15"/>
  <c r="C15"/>
  <c r="D15"/>
  <c r="E15"/>
  <c r="F15"/>
  <c r="G15"/>
  <c r="H15"/>
  <c r="I15"/>
  <c r="L16" s="1"/>
  <c r="J15"/>
  <c r="S15" s="1"/>
  <c r="B11"/>
  <c r="N7"/>
  <c r="C11"/>
  <c r="D11"/>
  <c r="E11"/>
  <c r="F11"/>
  <c r="G11"/>
  <c r="H11"/>
  <c r="I11"/>
  <c r="L13" s="1"/>
  <c r="J11"/>
  <c r="M13" s="1"/>
  <c r="N11"/>
  <c r="J7"/>
  <c r="M9" s="1"/>
  <c r="I7"/>
  <c r="L9" s="1"/>
  <c r="H7"/>
  <c r="G7"/>
  <c r="F7"/>
  <c r="E7"/>
  <c r="D7"/>
  <c r="C7"/>
  <c r="B7"/>
  <c r="L15" l="1"/>
  <c r="L17"/>
  <c r="M18"/>
  <c r="M16"/>
  <c r="M15"/>
  <c r="L18"/>
  <c r="M17"/>
  <c r="S11"/>
  <c r="M10"/>
  <c r="M8"/>
  <c r="L10"/>
  <c r="L8"/>
  <c r="M14"/>
  <c r="M12"/>
  <c r="L14"/>
  <c r="L12"/>
  <c r="S7"/>
  <c r="M7"/>
  <c r="L7"/>
  <c r="M11"/>
  <c r="L11"/>
</calcChain>
</file>

<file path=xl/sharedStrings.xml><?xml version="1.0" encoding="utf-8"?>
<sst xmlns="http://schemas.openxmlformats.org/spreadsheetml/2006/main" count="94" uniqueCount="59">
  <si>
    <t>СО 6.1615/0</t>
  </si>
  <si>
    <t>Журнал ежедневного учёта фактически выполненных работ</t>
  </si>
  <si>
    <t>Заказ</t>
  </si>
  <si>
    <t>Дата</t>
  </si>
  <si>
    <t>Диспетчерский номер объекта</t>
  </si>
  <si>
    <t>Наименование объекта</t>
  </si>
  <si>
    <t>Вид работы в соответствии со справочником СПП - элементов</t>
  </si>
  <si>
    <t>Номер пролета, опоры, единица оборудования, где выполняли ремонт</t>
  </si>
  <si>
    <t xml:space="preserve">Физический объем планируемой работы </t>
  </si>
  <si>
    <t>Физический объем выполненной работы</t>
  </si>
  <si>
    <t>Планируемое время,  на выполнение работы, ч/ч</t>
  </si>
  <si>
    <t>Фактическое время, затраченное на выполнение работы, ч/ч</t>
  </si>
  <si>
    <t>ФИО</t>
  </si>
  <si>
    <t>Планируемое время,   работы, на одного человека ч/ч</t>
  </si>
  <si>
    <t>Фактическое время, работы, на одного человека ч/ч</t>
  </si>
  <si>
    <t>№ наряда, распоряжения</t>
  </si>
  <si>
    <t xml:space="preserve">Использованные материалы </t>
  </si>
  <si>
    <t>Использованный автотранспорт</t>
  </si>
  <si>
    <t>Бригадный автомобиль ГАЗ 6611 С753ТЕ</t>
  </si>
  <si>
    <t>Иванов</t>
  </si>
  <si>
    <t>Петров</t>
  </si>
  <si>
    <t>Сидоров</t>
  </si>
  <si>
    <t>Кириллов</t>
  </si>
  <si>
    <t>шт</t>
  </si>
  <si>
    <t>ВЛ-0,4кВ Ф 1 от ТП  27-12-5</t>
  </si>
  <si>
    <t>КР_ВЛ 0,4 кВ-Замена приставки</t>
  </si>
  <si>
    <t>КР_ВЛ 0,4 кВ-Установка приставки</t>
  </si>
  <si>
    <t>н 27-125</t>
  </si>
  <si>
    <t>КР_ВЛ 0,4 кВ-Ремонт заз-я, заз-щих спуск</t>
  </si>
  <si>
    <t>ВЛ-0,4кВ Ф 2 от ТП  27-12-5</t>
  </si>
  <si>
    <t>н 27-124</t>
  </si>
  <si>
    <t>ВЛ-0,4кВ Ф 1 от ТП  27-12-18</t>
  </si>
  <si>
    <t>н 27-126</t>
  </si>
  <si>
    <t>ВЛ-0,4кВ Ф 2 от ТП  27-12-18</t>
  </si>
  <si>
    <t>КР_ВЛ 0,4 кВ-Замена провода</t>
  </si>
  <si>
    <t>оп № 21</t>
  </si>
  <si>
    <t>оп № 6, 10/1, 10/2, 13/1, 16/1, 22/1</t>
  </si>
  <si>
    <t>оп № 1, 5, 9/3, 13, 18, 21</t>
  </si>
  <si>
    <t>оп № 14</t>
  </si>
  <si>
    <t>оп № 2/1, 8/1, 9/1, 11/1, 13/1, 15/1, 19/1, 21/1, 22/1, 25/1, 26/1</t>
  </si>
  <si>
    <t>оп № 1, 5, 10/4, 14/11, 27</t>
  </si>
  <si>
    <t>оп № 5, 6, 6/1, 17, 18</t>
  </si>
  <si>
    <t>оп № 5/2, 18</t>
  </si>
  <si>
    <t>оп № 2, 3, 4, 2/1, 2/2, 2/3</t>
  </si>
  <si>
    <t>оп № 1-13, 2-2/4</t>
  </si>
  <si>
    <t>оп № 2/1, 5, 13</t>
  </si>
  <si>
    <t>Ремонтируемый элемент</t>
  </si>
  <si>
    <t>ЕИ</t>
  </si>
  <si>
    <t>№ заказа</t>
  </si>
  <si>
    <t>План   ч/часы</t>
  </si>
  <si>
    <t>Факт   ч/часы</t>
  </si>
  <si>
    <t>км.пр</t>
  </si>
  <si>
    <t>№ наряда</t>
  </si>
  <si>
    <t>&lt;--- Заполняем только эту ячейку</t>
  </si>
  <si>
    <t>Дисп. №</t>
  </si>
  <si>
    <t>Краткий текст заказа</t>
  </si>
  <si>
    <t>Количество план</t>
  </si>
  <si>
    <t>Количество факт</t>
  </si>
  <si>
    <t>На листе "Отсюда" две строки имеют одинаковую дату. Нужно, заполнив ячейку Е4 датой 12.08.2014 г, получить на листе "Сюда" соответственно две заполненые строки.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</si>
</sst>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2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9" fillId="0" borderId="0" xfId="2"/>
    <xf numFmtId="2" fontId="10" fillId="0" borderId="11" xfId="2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9" fillId="0" borderId="0" xfId="2" applyFill="1"/>
    <xf numFmtId="14" fontId="11" fillId="0" borderId="0" xfId="2" applyNumberFormat="1" applyFont="1" applyFill="1"/>
    <xf numFmtId="2" fontId="14" fillId="6" borderId="8" xfId="3" applyNumberFormat="1" applyFont="1" applyFill="1" applyBorder="1" applyAlignment="1">
      <alignment horizontal="center" vertical="center"/>
    </xf>
    <xf numFmtId="0" fontId="19" fillId="6" borderId="13" xfId="2" applyFont="1" applyFill="1" applyBorder="1" applyAlignment="1">
      <alignment horizontal="left" vertical="center" wrapText="1"/>
    </xf>
    <xf numFmtId="0" fontId="13" fillId="6" borderId="10" xfId="3" applyFont="1" applyFill="1" applyBorder="1" applyAlignment="1">
      <alignment horizontal="center" vertical="center"/>
    </xf>
    <xf numFmtId="0" fontId="13" fillId="6" borderId="11" xfId="3" applyFont="1" applyFill="1" applyBorder="1" applyAlignment="1">
      <alignment horizontal="center" vertical="center"/>
    </xf>
    <xf numFmtId="0" fontId="14" fillId="6" borderId="11" xfId="3" applyFont="1" applyFill="1" applyBorder="1" applyAlignment="1">
      <alignment horizontal="center" vertical="center"/>
    </xf>
    <xf numFmtId="2" fontId="15" fillId="6" borderId="11" xfId="3" applyNumberFormat="1" applyFont="1" applyFill="1" applyBorder="1" applyAlignment="1">
      <alignment horizontal="center" vertical="center"/>
    </xf>
    <xf numFmtId="2" fontId="14" fillId="6" borderId="11" xfId="3" applyNumberFormat="1" applyFont="1" applyFill="1" applyBorder="1" applyAlignment="1">
      <alignment horizontal="right" vertical="center" wrapText="1"/>
    </xf>
    <xf numFmtId="2" fontId="13" fillId="6" borderId="11" xfId="3" applyNumberFormat="1" applyFont="1" applyFill="1" applyBorder="1" applyAlignment="1">
      <alignment horizontal="center" vertical="center"/>
    </xf>
    <xf numFmtId="0" fontId="13" fillId="6" borderId="11" xfId="3" applyFont="1" applyFill="1" applyBorder="1" applyAlignment="1">
      <alignment horizontal="right" vertical="center"/>
    </xf>
    <xf numFmtId="14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2" fontId="14" fillId="0" borderId="8" xfId="3" applyNumberFormat="1" applyFont="1" applyBorder="1" applyAlignment="1">
      <alignment horizontal="center" vertical="center"/>
    </xf>
    <xf numFmtId="0" fontId="20" fillId="0" borderId="11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/>
    </xf>
    <xf numFmtId="0" fontId="13" fillId="4" borderId="11" xfId="3" applyFont="1" applyFill="1" applyBorder="1" applyAlignment="1">
      <alignment horizontal="center" vertical="center"/>
    </xf>
    <xf numFmtId="2" fontId="10" fillId="0" borderId="11" xfId="2" applyNumberFormat="1" applyFont="1" applyBorder="1" applyAlignment="1">
      <alignment horizontal="center"/>
    </xf>
    <xf numFmtId="2" fontId="14" fillId="4" borderId="11" xfId="3" applyNumberFormat="1" applyFont="1" applyFill="1" applyBorder="1" applyAlignment="1">
      <alignment horizontal="right" vertical="center" wrapText="1"/>
    </xf>
    <xf numFmtId="2" fontId="13" fillId="4" borderId="11" xfId="3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164" fontId="15" fillId="6" borderId="11" xfId="3" applyNumberFormat="1" applyFont="1" applyFill="1" applyBorder="1" applyAlignment="1">
      <alignment horizontal="center" vertical="center"/>
    </xf>
    <xf numFmtId="1" fontId="13" fillId="6" borderId="11" xfId="3" applyNumberFormat="1" applyFont="1" applyFill="1" applyBorder="1" applyAlignment="1">
      <alignment horizontal="right" vertical="center"/>
    </xf>
    <xf numFmtId="2" fontId="9" fillId="0" borderId="0" xfId="2" applyNumberFormat="1" applyFill="1"/>
    <xf numFmtId="0" fontId="17" fillId="6" borderId="13" xfId="2" applyFont="1" applyFill="1" applyBorder="1" applyAlignment="1">
      <alignment horizontal="left" vertical="center" wrapText="1"/>
    </xf>
    <xf numFmtId="0" fontId="8" fillId="6" borderId="11" xfId="2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8" fillId="0" borderId="11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0" fontId="9" fillId="0" borderId="0" xfId="2" applyFill="1" applyAlignment="1">
      <alignment vertical="center"/>
    </xf>
    <xf numFmtId="0" fontId="9" fillId="0" borderId="0" xfId="2" applyAlignment="1">
      <alignment vertical="center"/>
    </xf>
    <xf numFmtId="0" fontId="11" fillId="6" borderId="11" xfId="2" applyFont="1" applyFill="1" applyBorder="1"/>
    <xf numFmtId="0" fontId="9" fillId="0" borderId="0" xfId="2" applyAlignment="1">
      <alignment horizontal="center" vertical="center"/>
    </xf>
    <xf numFmtId="0" fontId="20" fillId="0" borderId="11" xfId="2" applyFont="1" applyFill="1" applyBorder="1" applyAlignment="1">
      <alignment horizontal="center" vertical="center" wrapText="1"/>
    </xf>
    <xf numFmtId="0" fontId="16" fillId="9" borderId="11" xfId="2" applyFont="1" applyFill="1" applyBorder="1" applyAlignment="1">
      <alignment horizontal="center" vertical="center"/>
    </xf>
    <xf numFmtId="0" fontId="16" fillId="9" borderId="11" xfId="2" applyFont="1" applyFill="1" applyBorder="1" applyAlignment="1">
      <alignment horizontal="center" vertical="center" wrapText="1"/>
    </xf>
    <xf numFmtId="0" fontId="16" fillId="9" borderId="8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14" fontId="11" fillId="0" borderId="11" xfId="2" applyNumberFormat="1" applyFont="1" applyFill="1" applyBorder="1"/>
    <xf numFmtId="0" fontId="1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6" fillId="8" borderId="11" xfId="2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16" fillId="10" borderId="11" xfId="2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16" fillId="7" borderId="11" xfId="2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6" fillId="11" borderId="11" xfId="2" applyFont="1" applyFill="1" applyBorder="1" applyAlignment="1">
      <alignment horizontal="center" vertical="center"/>
    </xf>
    <xf numFmtId="0" fontId="16" fillId="11" borderId="11" xfId="2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6" fillId="12" borderId="11" xfId="2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6" fillId="13" borderId="11" xfId="2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16" fillId="14" borderId="1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right"/>
    </xf>
    <xf numFmtId="0" fontId="10" fillId="0" borderId="11" xfId="2" applyNumberFormat="1" applyFont="1" applyFill="1" applyBorder="1" applyAlignment="1">
      <alignment horizontal="right"/>
    </xf>
    <xf numFmtId="0" fontId="10" fillId="0" borderId="11" xfId="2" applyNumberFormat="1" applyFont="1" applyFill="1" applyBorder="1" applyAlignment="1">
      <alignment horizontal="right" vertical="center"/>
    </xf>
    <xf numFmtId="164" fontId="22" fillId="2" borderId="18" xfId="0" applyNumberFormat="1" applyFont="1" applyFill="1" applyBorder="1" applyAlignment="1">
      <alignment horizontal="center" vertical="center" wrapText="1"/>
    </xf>
    <xf numFmtId="164" fontId="22" fillId="2" borderId="7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64" fontId="22" fillId="2" borderId="22" xfId="0" applyNumberFormat="1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16" borderId="15" xfId="0" applyFont="1" applyFill="1" applyBorder="1" applyAlignment="1">
      <alignment horizontal="center" vertical="center" wrapText="1"/>
    </xf>
    <xf numFmtId="0" fontId="4" fillId="16" borderId="19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_8йский РЭС_План-отчёт 2011_октябрь" xfId="3"/>
  </cellStyles>
  <dxfs count="0"/>
  <tableStyles count="0" defaultTableStyle="TableStyleMedium9" defaultPivotStyle="PivotStyleLight16"/>
  <colors>
    <mruColors>
      <color rgb="FFFF66FF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3"/>
  <sheetViews>
    <sheetView tabSelected="1" workbookViewId="0">
      <selection activeCell="A7" sqref="A7:A10"/>
    </sheetView>
  </sheetViews>
  <sheetFormatPr defaultRowHeight="15"/>
  <cols>
    <col min="1" max="1" width="10" style="2" bestFit="1" customWidth="1"/>
    <col min="2" max="4" width="9.140625" style="2"/>
    <col min="5" max="5" width="13.85546875" style="2" customWidth="1"/>
    <col min="6" max="6" width="12.140625" style="2" customWidth="1"/>
    <col min="7" max="10" width="9.140625" style="2"/>
    <col min="11" max="11" width="13.85546875" style="2" customWidth="1"/>
    <col min="12" max="13" width="9.140625" style="2"/>
    <col min="14" max="14" width="13.28515625" style="2" customWidth="1"/>
    <col min="15" max="15" width="9.140625" style="2"/>
    <col min="16" max="16" width="3.85546875" style="2" customWidth="1"/>
    <col min="17" max="17" width="3" style="2" bestFit="1" customWidth="1"/>
    <col min="18" max="18" width="12.42578125" style="2" customWidth="1"/>
    <col min="19" max="16384" width="9.140625" style="2"/>
  </cols>
  <sheetData>
    <row r="1" spans="1:19" ht="16.5">
      <c r="A1" s="1" t="s">
        <v>0</v>
      </c>
    </row>
    <row r="2" spans="1:19" ht="16.5" thickBot="1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15.75" thickBot="1">
      <c r="E3" s="61">
        <v>41498</v>
      </c>
      <c r="F3" s="53" t="s">
        <v>53</v>
      </c>
      <c r="G3" s="53"/>
      <c r="H3" s="53"/>
    </row>
    <row r="4" spans="1:19" ht="15.75" thickBot="1"/>
    <row r="5" spans="1:19" ht="84.75" thickBot="1">
      <c r="A5" s="62" t="s">
        <v>2</v>
      </c>
      <c r="B5" s="3" t="s">
        <v>3</v>
      </c>
      <c r="C5" s="64" t="s">
        <v>4</v>
      </c>
      <c r="D5" s="3" t="s">
        <v>5</v>
      </c>
      <c r="E5" s="66" t="s">
        <v>6</v>
      </c>
      <c r="F5" s="68" t="s">
        <v>7</v>
      </c>
      <c r="G5" s="70" t="s">
        <v>8</v>
      </c>
      <c r="H5" s="4" t="s">
        <v>9</v>
      </c>
      <c r="I5" s="73" t="s">
        <v>10</v>
      </c>
      <c r="J5" s="75" t="s">
        <v>11</v>
      </c>
      <c r="K5" s="5" t="s">
        <v>12</v>
      </c>
      <c r="L5" s="4" t="s">
        <v>13</v>
      </c>
      <c r="M5" s="4" t="s">
        <v>14</v>
      </c>
      <c r="N5" s="77" t="s">
        <v>15</v>
      </c>
      <c r="O5" s="122" t="s">
        <v>16</v>
      </c>
      <c r="P5" s="123"/>
      <c r="Q5" s="124"/>
      <c r="R5" s="122" t="s">
        <v>17</v>
      </c>
      <c r="S5" s="124"/>
    </row>
    <row r="6" spans="1:19" ht="15.75" thickBot="1">
      <c r="A6" s="54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54">
        <v>15</v>
      </c>
      <c r="P6" s="6">
        <v>16</v>
      </c>
      <c r="Q6" s="6">
        <v>17</v>
      </c>
      <c r="R6" s="6">
        <v>18</v>
      </c>
      <c r="S6" s="6">
        <v>19</v>
      </c>
    </row>
    <row r="7" spans="1:19" ht="15" customHeight="1">
      <c r="A7" s="97">
        <v>142034886</v>
      </c>
      <c r="B7" s="100">
        <f>IFERROR(INDEX(Отсюда!$A$5:$L$18,MATCH($A7,Отсюда!$L$5:$L$18,0),1),"")</f>
        <v>41498</v>
      </c>
      <c r="C7" s="100" t="str">
        <f>IFERROR(INDEX(Отсюда!$A$5:$L$18,MATCH($A7,Отсюда!$L$5:$L$18,0),4),"")</f>
        <v>ВЛ-0,4кВ Ф 1 от ТП  27-12-5</v>
      </c>
      <c r="D7" s="100" t="str">
        <f>IFERROR(INDEX(Отсюда!$A$5:$L$18,MATCH($A7,Отсюда!$L$5:$L$18,0),4),"")</f>
        <v>ВЛ-0,4кВ Ф 1 от ТП  27-12-5</v>
      </c>
      <c r="E7" s="100" t="str">
        <f>IFERROR(INDEX(Отсюда!$A$5:$L$18,MATCH($A7,Отсюда!$L$5:$L$18,0),2),"")</f>
        <v>КР_ВЛ 0,4 кВ-Установка приставки</v>
      </c>
      <c r="F7" s="100" t="str">
        <f>IFERROR(INDEX(Отсюда!$A$5:$L$18,MATCH($A7,Отсюда!$L$5:$L$18,0),3),"")</f>
        <v>оп № 6, 10/1, 10/2, 13/1, 16/1, 22/1</v>
      </c>
      <c r="G7" s="106" t="str">
        <f>IFERROR(INDEX(Отсюда!$A$5:$L$18,MATCH($A7,Отсюда!$L$5:$L$18,0),6),"")&amp;" "&amp;"шт"</f>
        <v>6 шт</v>
      </c>
      <c r="H7" s="106" t="str">
        <f>IFERROR(INDEX(Отсюда!$A$5:$L$18,MATCH($A7,Отсюда!$L$5:$L$18,0),8),"")&amp;" "&amp;"шт"</f>
        <v>6 шт</v>
      </c>
      <c r="I7" s="106">
        <f>IFERROR(INDEX(Отсюда!$A$5:$L$18,MATCH($A7,Отсюда!$L$5:$L$18,0),9),"")</f>
        <v>19.3</v>
      </c>
      <c r="J7" s="106">
        <f>IFERROR(INDEX(Отсюда!$A$5:$L$18,MATCH($A7,Отсюда!$L$5:$L$18,0),11),"")</f>
        <v>12</v>
      </c>
      <c r="K7" s="55" t="s">
        <v>19</v>
      </c>
      <c r="L7" s="82">
        <f>IF(I$7="","",I$7/4)</f>
        <v>4.8250000000000002</v>
      </c>
      <c r="M7" s="92">
        <f>IF(J$7="","",J$7/4)</f>
        <v>3</v>
      </c>
      <c r="N7" s="106" t="str">
        <f>IFERROR(INDEX(Отсюда!$A$5:$L$18,MATCH($A7,Отсюда!$L$5:$L$18,0),7),"")</f>
        <v>н 27-125</v>
      </c>
      <c r="O7" s="56"/>
      <c r="P7" s="56"/>
      <c r="Q7" s="57"/>
      <c r="R7" s="110" t="s">
        <v>18</v>
      </c>
      <c r="S7" s="114">
        <f>IF($J7="","",$J7/4)</f>
        <v>3</v>
      </c>
    </row>
    <row r="8" spans="1:19" ht="15" customHeight="1">
      <c r="A8" s="98"/>
      <c r="B8" s="101"/>
      <c r="C8" s="101"/>
      <c r="D8" s="101"/>
      <c r="E8" s="101"/>
      <c r="F8" s="101"/>
      <c r="G8" s="107"/>
      <c r="H8" s="107"/>
      <c r="I8" s="107"/>
      <c r="J8" s="107"/>
      <c r="K8" s="7" t="s">
        <v>20</v>
      </c>
      <c r="L8" s="83">
        <f t="shared" ref="L8:L10" si="0">IF(I$7="","",I$7/4)</f>
        <v>4.8250000000000002</v>
      </c>
      <c r="M8" s="93">
        <f t="shared" ref="M8:M10" si="1">IF(J$7="","",J$7/4)</f>
        <v>3</v>
      </c>
      <c r="N8" s="107"/>
      <c r="O8" s="8"/>
      <c r="P8" s="8"/>
      <c r="Q8" s="9"/>
      <c r="R8" s="111"/>
      <c r="S8" s="115"/>
    </row>
    <row r="9" spans="1:19" ht="15" customHeight="1">
      <c r="A9" s="98"/>
      <c r="B9" s="118"/>
      <c r="C9" s="118"/>
      <c r="D9" s="118"/>
      <c r="E9" s="118"/>
      <c r="F9" s="118"/>
      <c r="G9" s="108"/>
      <c r="H9" s="108"/>
      <c r="I9" s="108"/>
      <c r="J9" s="108"/>
      <c r="K9" s="7" t="s">
        <v>21</v>
      </c>
      <c r="L9" s="83">
        <f t="shared" si="0"/>
        <v>4.8250000000000002</v>
      </c>
      <c r="M9" s="84">
        <f t="shared" si="1"/>
        <v>3</v>
      </c>
      <c r="N9" s="108"/>
      <c r="O9" s="8"/>
      <c r="P9" s="8"/>
      <c r="Q9" s="9"/>
      <c r="R9" s="112"/>
      <c r="S9" s="116"/>
    </row>
    <row r="10" spans="1:19" ht="15" customHeight="1" thickBot="1">
      <c r="A10" s="99"/>
      <c r="B10" s="119"/>
      <c r="C10" s="119"/>
      <c r="D10" s="119"/>
      <c r="E10" s="119"/>
      <c r="F10" s="119"/>
      <c r="G10" s="109"/>
      <c r="H10" s="109"/>
      <c r="I10" s="109"/>
      <c r="J10" s="109"/>
      <c r="K10" s="58" t="s">
        <v>22</v>
      </c>
      <c r="L10" s="85">
        <f t="shared" si="0"/>
        <v>4.8250000000000002</v>
      </c>
      <c r="M10" s="86">
        <f t="shared" si="1"/>
        <v>3</v>
      </c>
      <c r="N10" s="109"/>
      <c r="O10" s="59"/>
      <c r="P10" s="59"/>
      <c r="Q10" s="60"/>
      <c r="R10" s="113"/>
      <c r="S10" s="117"/>
    </row>
    <row r="11" spans="1:19" ht="15" customHeight="1">
      <c r="A11" s="97">
        <v>142034891</v>
      </c>
      <c r="B11" s="100">
        <f>IFERROR(INDEX(Отсюда!$A$5:$L$18,MATCH($A11,Отсюда!$L$5:$L$18,0),1),"")</f>
        <v>41498</v>
      </c>
      <c r="C11" s="100" t="str">
        <f>IFERROR(INDEX(Отсюда!$A$5:$L$18,MATCH($A11,Отсюда!$L$5:$L$18,0),4),"")</f>
        <v>ВЛ-0,4кВ Ф 1 от ТП  27-12-18</v>
      </c>
      <c r="D11" s="100" t="str">
        <f>IFERROR(INDEX(Отсюда!$A$5:$L$18,MATCH($A11,Отсюда!$L$5:$L$18,0),4),"")</f>
        <v>ВЛ-0,4кВ Ф 1 от ТП  27-12-18</v>
      </c>
      <c r="E11" s="100" t="str">
        <f>IFERROR(INDEX(Отсюда!$A$5:$L$18,MATCH($A11,Отсюда!$L$5:$L$18,0),2),"")</f>
        <v>КР_ВЛ 0,4 кВ-Установка приставки</v>
      </c>
      <c r="F11" s="100" t="str">
        <f>IFERROR(INDEX(Отсюда!$A$5:$L$18,MATCH($A11,Отсюда!$L$5:$L$18,0),3),"")</f>
        <v>оп № 5, 6, 6/1, 17, 18</v>
      </c>
      <c r="G11" s="106" t="str">
        <f>IFERROR(INDEX(Отсюда!$A$5:$L$18,MATCH($A11,Отсюда!$L$5:$L$18,0),6),"")&amp;" "&amp;"шт"</f>
        <v>5 шт</v>
      </c>
      <c r="H11" s="106" t="str">
        <f>IFERROR(INDEX(Отсюда!$A$5:$L$18,MATCH($A11,Отсюда!$L$5:$L$18,0),8),"")&amp;" "&amp;"шт"</f>
        <v>5 шт</v>
      </c>
      <c r="I11" s="106">
        <f>IFERROR(INDEX(Отсюда!$A$5:$L$18,MATCH($A11,Отсюда!$L$5:$L$18,0),9),"")</f>
        <v>16.100000000000001</v>
      </c>
      <c r="J11" s="106">
        <f>IFERROR(INDEX(Отсюда!$A$5:$L$18,MATCH($A11,Отсюда!$L$5:$L$18,0),11),"")</f>
        <v>8</v>
      </c>
      <c r="K11" s="55" t="s">
        <v>19</v>
      </c>
      <c r="L11" s="87">
        <f>IF(I$11="","",I$11/4)</f>
        <v>4.0250000000000004</v>
      </c>
      <c r="M11" s="92">
        <f>IF(J$11="","",J$11/4)</f>
        <v>2</v>
      </c>
      <c r="N11" s="106" t="str">
        <f>IFERROR(INDEX(Отсюда!$A$5:$L$18,MATCH($A11,Отсюда!$L$5:$L$18,0),7),"")</f>
        <v>н 27-126</v>
      </c>
      <c r="O11" s="56"/>
      <c r="P11" s="56"/>
      <c r="Q11" s="56"/>
      <c r="R11" s="110" t="s">
        <v>18</v>
      </c>
      <c r="S11" s="114">
        <f>IF($J11="","",$J11/4)</f>
        <v>2</v>
      </c>
    </row>
    <row r="12" spans="1:19" ht="15" customHeight="1">
      <c r="A12" s="98"/>
      <c r="B12" s="101"/>
      <c r="C12" s="101"/>
      <c r="D12" s="101"/>
      <c r="E12" s="101"/>
      <c r="F12" s="101"/>
      <c r="G12" s="107"/>
      <c r="H12" s="107"/>
      <c r="I12" s="107"/>
      <c r="J12" s="107"/>
      <c r="K12" s="7" t="s">
        <v>20</v>
      </c>
      <c r="L12" s="83">
        <f t="shared" ref="L12:L14" si="2">IF(I$11="","",I$11/4)</f>
        <v>4.0250000000000004</v>
      </c>
      <c r="M12" s="93">
        <f t="shared" ref="M12:M14" si="3">IF(J$11="","",J$11/4)</f>
        <v>2</v>
      </c>
      <c r="N12" s="107"/>
      <c r="O12" s="8"/>
      <c r="P12" s="8"/>
      <c r="Q12" s="8"/>
      <c r="R12" s="111"/>
      <c r="S12" s="115"/>
    </row>
    <row r="13" spans="1:19" ht="15" customHeight="1">
      <c r="A13" s="98"/>
      <c r="B13" s="118"/>
      <c r="C13" s="118"/>
      <c r="D13" s="118"/>
      <c r="E13" s="118"/>
      <c r="F13" s="118"/>
      <c r="G13" s="108"/>
      <c r="H13" s="108"/>
      <c r="I13" s="108"/>
      <c r="J13" s="108"/>
      <c r="K13" s="7" t="s">
        <v>21</v>
      </c>
      <c r="L13" s="83">
        <f t="shared" si="2"/>
        <v>4.0250000000000004</v>
      </c>
      <c r="M13" s="84">
        <f t="shared" si="3"/>
        <v>2</v>
      </c>
      <c r="N13" s="108"/>
      <c r="O13" s="8"/>
      <c r="P13" s="8"/>
      <c r="Q13" s="8"/>
      <c r="R13" s="112"/>
      <c r="S13" s="116"/>
    </row>
    <row r="14" spans="1:19" ht="15" customHeight="1" thickBot="1">
      <c r="A14" s="99"/>
      <c r="B14" s="119"/>
      <c r="C14" s="119"/>
      <c r="D14" s="119"/>
      <c r="E14" s="119"/>
      <c r="F14" s="119"/>
      <c r="G14" s="109"/>
      <c r="H14" s="109"/>
      <c r="I14" s="109"/>
      <c r="J14" s="109"/>
      <c r="K14" s="58" t="s">
        <v>22</v>
      </c>
      <c r="L14" s="85">
        <f t="shared" si="2"/>
        <v>4.0250000000000004</v>
      </c>
      <c r="M14" s="86">
        <f t="shared" si="3"/>
        <v>2</v>
      </c>
      <c r="N14" s="109"/>
      <c r="O14" s="59"/>
      <c r="P14" s="59"/>
      <c r="Q14" s="59"/>
      <c r="R14" s="113"/>
      <c r="S14" s="117"/>
    </row>
    <row r="15" spans="1:19" ht="15" customHeight="1">
      <c r="A15" s="97">
        <v>142034889</v>
      </c>
      <c r="B15" s="100">
        <f>IFERROR(INDEX(Отсюда!$A$5:$L$18,MATCH($A15,Отсюда!$L$5:$L$18,0),1),"")</f>
        <v>41495</v>
      </c>
      <c r="C15" s="103" t="str">
        <f>IFERROR(INDEX(Отсюда!$A$5:$L$18,MATCH($A15,Отсюда!$L$5:$L$18,0),4),"")</f>
        <v>ВЛ-0,4кВ Ф 2 от ТП  27-12-5</v>
      </c>
      <c r="D15" s="103" t="str">
        <f>IFERROR(INDEX(Отсюда!$A$5:$L$18,MATCH($A15,Отсюда!$L$5:$L$18,0),4),"")</f>
        <v>ВЛ-0,4кВ Ф 2 от ТП  27-12-5</v>
      </c>
      <c r="E15" s="103" t="str">
        <f>IFERROR(INDEX(Отсюда!$A$5:$L$18,MATCH($A15,Отсюда!$L$5:$L$18,0),2),"")</f>
        <v>КР_ВЛ 0,4 кВ-Установка приставки</v>
      </c>
      <c r="F15" s="103" t="str">
        <f>IFERROR(INDEX(Отсюда!$A$5:$L$18,MATCH($A15,Отсюда!$L$5:$L$18,0),3),"")</f>
        <v>оп № 2/1, 8/1, 9/1, 11/1, 13/1, 15/1, 19/1, 21/1, 22/1, 25/1, 26/1</v>
      </c>
      <c r="G15" s="94" t="str">
        <f>IFERROR(INDEX(Отсюда!$A$5:$L$18,MATCH($A15,Отсюда!$L$5:$L$18,0),6),"")&amp;" "&amp;"шт"</f>
        <v>11 шт</v>
      </c>
      <c r="H15" s="94" t="str">
        <f>IFERROR(INDEX(Отсюда!$A$5:$L$18,MATCH($A15,Отсюда!$L$5:$L$18,0),8),"")&amp;" "&amp;"шт"</f>
        <v>11 шт</v>
      </c>
      <c r="I15" s="94">
        <f>IFERROR(INDEX(Отсюда!$A$5:$L$18,MATCH($A15,Отсюда!$L$5:$L$18,0),9),"")</f>
        <v>35.299999999999997</v>
      </c>
      <c r="J15" s="94">
        <f>IFERROR(INDEX(Отсюда!$A$5:$L$18,MATCH($A15,Отсюда!$L$5:$L$18,0),11),"")</f>
        <v>24</v>
      </c>
      <c r="K15" s="55" t="s">
        <v>19</v>
      </c>
      <c r="L15" s="87">
        <f>IF(I$15="","",I$15/4)</f>
        <v>8.8249999999999993</v>
      </c>
      <c r="M15" s="88">
        <f>IF(J$15="","",J$15/4)</f>
        <v>6</v>
      </c>
      <c r="N15" s="106" t="str">
        <f>IFERROR(INDEX(Отсюда!$A$5:$L$18,MATCH($A15,Отсюда!$L$5:$L$18,0),7),"")</f>
        <v>н 27-124</v>
      </c>
      <c r="O15" s="56"/>
      <c r="P15" s="56"/>
      <c r="Q15" s="56"/>
      <c r="R15" s="110" t="s">
        <v>18</v>
      </c>
      <c r="S15" s="114">
        <f>IF($J15="","",$J15/4)</f>
        <v>6</v>
      </c>
    </row>
    <row r="16" spans="1:19" ht="15" customHeight="1">
      <c r="A16" s="98"/>
      <c r="B16" s="101"/>
      <c r="C16" s="104"/>
      <c r="D16" s="104"/>
      <c r="E16" s="104"/>
      <c r="F16" s="104"/>
      <c r="G16" s="95"/>
      <c r="H16" s="95"/>
      <c r="I16" s="95"/>
      <c r="J16" s="95"/>
      <c r="K16" s="7" t="s">
        <v>20</v>
      </c>
      <c r="L16" s="83">
        <f t="shared" ref="L16:L18" si="4">IF(I$15="","",I$15/4)</f>
        <v>8.8249999999999993</v>
      </c>
      <c r="M16" s="89">
        <f t="shared" ref="M16:M18" si="5">IF(J$15="","",J$15/4)</f>
        <v>6</v>
      </c>
      <c r="N16" s="107"/>
      <c r="O16" s="8"/>
      <c r="P16" s="8"/>
      <c r="Q16" s="8"/>
      <c r="R16" s="111"/>
      <c r="S16" s="115"/>
    </row>
    <row r="17" spans="1:19" ht="15" customHeight="1">
      <c r="A17" s="98"/>
      <c r="B17" s="101"/>
      <c r="C17" s="104"/>
      <c r="D17" s="104"/>
      <c r="E17" s="104"/>
      <c r="F17" s="104"/>
      <c r="G17" s="95"/>
      <c r="H17" s="95"/>
      <c r="I17" s="95"/>
      <c r="J17" s="95"/>
      <c r="K17" s="7" t="s">
        <v>21</v>
      </c>
      <c r="L17" s="83">
        <f t="shared" si="4"/>
        <v>8.8249999999999993</v>
      </c>
      <c r="M17" s="89">
        <f t="shared" si="5"/>
        <v>6</v>
      </c>
      <c r="N17" s="108"/>
      <c r="O17" s="8"/>
      <c r="P17" s="8"/>
      <c r="Q17" s="8"/>
      <c r="R17" s="112"/>
      <c r="S17" s="116"/>
    </row>
    <row r="18" spans="1:19" ht="15" customHeight="1" thickBot="1">
      <c r="A18" s="99"/>
      <c r="B18" s="102"/>
      <c r="C18" s="105"/>
      <c r="D18" s="105"/>
      <c r="E18" s="105"/>
      <c r="F18" s="105"/>
      <c r="G18" s="96"/>
      <c r="H18" s="96"/>
      <c r="I18" s="96"/>
      <c r="J18" s="96"/>
      <c r="K18" s="58" t="s">
        <v>22</v>
      </c>
      <c r="L18" s="90">
        <f t="shared" si="4"/>
        <v>8.8249999999999993</v>
      </c>
      <c r="M18" s="91">
        <f t="shared" si="5"/>
        <v>6</v>
      </c>
      <c r="N18" s="109"/>
      <c r="O18" s="59"/>
      <c r="P18" s="59"/>
      <c r="Q18" s="59"/>
      <c r="R18" s="113"/>
      <c r="S18" s="117"/>
    </row>
    <row r="23" spans="1:19">
      <c r="A23" s="120" t="s">
        <v>58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</sheetData>
  <mergeCells count="43">
    <mergeCell ref="A23:O23"/>
    <mergeCell ref="R7:R10"/>
    <mergeCell ref="S7:S10"/>
    <mergeCell ref="A2:S2"/>
    <mergeCell ref="O5:Q5"/>
    <mergeCell ref="R5:S5"/>
    <mergeCell ref="A7:A10"/>
    <mergeCell ref="B7:B10"/>
    <mergeCell ref="C7:C10"/>
    <mergeCell ref="D7:D10"/>
    <mergeCell ref="E7:E10"/>
    <mergeCell ref="F7:F10"/>
    <mergeCell ref="G7:G10"/>
    <mergeCell ref="F11:F14"/>
    <mergeCell ref="H7:H10"/>
    <mergeCell ref="I7:I10"/>
    <mergeCell ref="J7:J10"/>
    <mergeCell ref="N7:N10"/>
    <mergeCell ref="A11:A14"/>
    <mergeCell ref="B11:B14"/>
    <mergeCell ref="C11:C14"/>
    <mergeCell ref="D11:D14"/>
    <mergeCell ref="E11:E14"/>
    <mergeCell ref="G11:G14"/>
    <mergeCell ref="H11:H14"/>
    <mergeCell ref="I11:I14"/>
    <mergeCell ref="J11:J14"/>
    <mergeCell ref="N11:N14"/>
    <mergeCell ref="J15:J18"/>
    <mergeCell ref="N15:N18"/>
    <mergeCell ref="R15:R18"/>
    <mergeCell ref="S15:S18"/>
    <mergeCell ref="S11:S14"/>
    <mergeCell ref="R11:R14"/>
    <mergeCell ref="G15:G18"/>
    <mergeCell ref="H15:H18"/>
    <mergeCell ref="I15:I18"/>
    <mergeCell ref="A15:A18"/>
    <mergeCell ref="B15:B18"/>
    <mergeCell ref="C15:C18"/>
    <mergeCell ref="D15:D18"/>
    <mergeCell ref="E15:E18"/>
    <mergeCell ref="F15:F18"/>
  </mergeCells>
  <dataValidations count="1">
    <dataValidation type="list" allowBlank="1" showInputMessage="1" showErrorMessage="1" sqref="A7:A18">
      <formula1>Заказ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R18"/>
  <sheetViews>
    <sheetView zoomScale="80" zoomScaleNormal="80" workbookViewId="0">
      <selection activeCell="C11" sqref="C11"/>
    </sheetView>
  </sheetViews>
  <sheetFormatPr defaultRowHeight="12.75"/>
  <cols>
    <col min="1" max="1" width="12.28515625" style="10" bestFit="1" customWidth="1"/>
    <col min="2" max="2" width="40.7109375" style="10" bestFit="1" customWidth="1"/>
    <col min="3" max="3" width="31.42578125" style="10" customWidth="1"/>
    <col min="4" max="4" width="28.42578125" style="10" bestFit="1" customWidth="1"/>
    <col min="5" max="5" width="9.140625" style="10"/>
    <col min="6" max="6" width="13.28515625" style="10" customWidth="1"/>
    <col min="7" max="7" width="11" style="10" bestFit="1" customWidth="1"/>
    <col min="8" max="8" width="16.28515625" style="10" customWidth="1"/>
    <col min="9" max="11" width="9.140625" style="10"/>
    <col min="12" max="12" width="14.85546875" style="10" customWidth="1"/>
    <col min="13" max="13" width="9.140625" style="10"/>
    <col min="14" max="14" width="12" style="10" customWidth="1"/>
    <col min="15" max="16384" width="9.140625" style="10"/>
  </cols>
  <sheetData>
    <row r="2" spans="1:18" s="46" customFormat="1" ht="30" customHeight="1">
      <c r="A2" s="48" t="s">
        <v>3</v>
      </c>
      <c r="B2" s="67" t="s">
        <v>55</v>
      </c>
      <c r="C2" s="69" t="s">
        <v>46</v>
      </c>
      <c r="D2" s="65" t="s">
        <v>54</v>
      </c>
      <c r="E2" s="71" t="s">
        <v>47</v>
      </c>
      <c r="F2" s="72" t="s">
        <v>56</v>
      </c>
      <c r="G2" s="78" t="s">
        <v>52</v>
      </c>
      <c r="H2" s="49" t="s">
        <v>57</v>
      </c>
      <c r="I2" s="74" t="s">
        <v>49</v>
      </c>
      <c r="J2" s="48"/>
      <c r="K2" s="76" t="s">
        <v>50</v>
      </c>
      <c r="L2" s="63" t="s">
        <v>48</v>
      </c>
    </row>
    <row r="3" spans="1:18" s="46" customFormat="1">
      <c r="A3" s="50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  <c r="H3" s="50">
        <v>8</v>
      </c>
      <c r="I3" s="50">
        <v>9</v>
      </c>
      <c r="J3" s="50">
        <v>10</v>
      </c>
      <c r="K3" s="50">
        <v>11</v>
      </c>
      <c r="L3" s="48">
        <v>12</v>
      </c>
    </row>
    <row r="4" spans="1:18" s="26" customFormat="1" ht="15.75">
      <c r="A4" s="15"/>
      <c r="B4" s="16"/>
      <c r="C4" s="17"/>
      <c r="D4" s="17"/>
      <c r="E4" s="18"/>
      <c r="F4" s="18"/>
      <c r="G4" s="18"/>
      <c r="H4" s="19"/>
      <c r="I4" s="20"/>
      <c r="J4" s="21"/>
      <c r="K4" s="22"/>
      <c r="L4" s="23"/>
      <c r="M4" s="24"/>
      <c r="N4" s="24"/>
      <c r="O4" s="25"/>
      <c r="P4" s="25"/>
      <c r="Q4" s="25"/>
      <c r="R4" s="25"/>
    </row>
    <row r="5" spans="1:18" ht="15">
      <c r="A5" s="27"/>
      <c r="B5" s="29" t="s">
        <v>25</v>
      </c>
      <c r="C5" s="28" t="s">
        <v>35</v>
      </c>
      <c r="D5" s="28" t="s">
        <v>24</v>
      </c>
      <c r="E5" s="47" t="s">
        <v>23</v>
      </c>
      <c r="F5" s="30">
        <v>1</v>
      </c>
      <c r="G5" s="30"/>
      <c r="H5" s="30"/>
      <c r="I5" s="31">
        <v>3.8</v>
      </c>
      <c r="J5" s="32"/>
      <c r="K5" s="33"/>
      <c r="L5" s="79">
        <v>142034885</v>
      </c>
      <c r="M5" s="12"/>
      <c r="N5" s="12"/>
      <c r="O5" s="13"/>
      <c r="P5" s="13"/>
      <c r="Q5" s="13"/>
      <c r="R5" s="13"/>
    </row>
    <row r="6" spans="1:18" s="25" customFormat="1" ht="15">
      <c r="A6" s="14">
        <v>41498</v>
      </c>
      <c r="B6" s="29" t="s">
        <v>26</v>
      </c>
      <c r="C6" s="28" t="s">
        <v>36</v>
      </c>
      <c r="D6" s="28" t="s">
        <v>24</v>
      </c>
      <c r="E6" s="47" t="s">
        <v>23</v>
      </c>
      <c r="F6" s="30">
        <v>6</v>
      </c>
      <c r="G6" s="51" t="s">
        <v>27</v>
      </c>
      <c r="H6" s="30">
        <v>6</v>
      </c>
      <c r="I6" s="31">
        <v>19.3</v>
      </c>
      <c r="J6" s="32"/>
      <c r="K6" s="33">
        <v>12</v>
      </c>
      <c r="L6" s="80">
        <v>142034886</v>
      </c>
      <c r="M6" s="12"/>
      <c r="N6" s="14"/>
      <c r="O6" s="34"/>
    </row>
    <row r="7" spans="1:18" ht="15">
      <c r="A7" s="27"/>
      <c r="B7" s="29" t="s">
        <v>28</v>
      </c>
      <c r="C7" s="28" t="s">
        <v>37</v>
      </c>
      <c r="D7" s="28" t="s">
        <v>24</v>
      </c>
      <c r="E7" s="47" t="s">
        <v>23</v>
      </c>
      <c r="F7" s="30">
        <v>6</v>
      </c>
      <c r="G7" s="30"/>
      <c r="H7" s="30"/>
      <c r="I7" s="31">
        <v>11.7</v>
      </c>
      <c r="J7" s="32"/>
      <c r="K7" s="33"/>
      <c r="L7" s="80">
        <v>142034887</v>
      </c>
      <c r="M7" s="12"/>
      <c r="N7" s="12"/>
      <c r="O7" s="13"/>
      <c r="P7" s="13"/>
      <c r="Q7" s="13"/>
      <c r="R7" s="13"/>
    </row>
    <row r="8" spans="1:18" ht="15.75">
      <c r="A8" s="15"/>
      <c r="B8" s="16"/>
      <c r="C8" s="17"/>
      <c r="D8" s="17"/>
      <c r="E8" s="18"/>
      <c r="F8" s="18"/>
      <c r="G8" s="18"/>
      <c r="H8" s="18"/>
      <c r="I8" s="35"/>
      <c r="J8" s="21"/>
      <c r="K8" s="22"/>
      <c r="L8" s="36"/>
      <c r="M8" s="12"/>
      <c r="N8" s="12"/>
      <c r="O8" s="13"/>
      <c r="P8" s="13"/>
      <c r="Q8" s="13"/>
      <c r="R8" s="13"/>
    </row>
    <row r="9" spans="1:18" ht="15">
      <c r="A9" s="27"/>
      <c r="B9" s="29" t="s">
        <v>25</v>
      </c>
      <c r="C9" s="28" t="s">
        <v>38</v>
      </c>
      <c r="D9" s="28" t="s">
        <v>29</v>
      </c>
      <c r="E9" s="47" t="s">
        <v>23</v>
      </c>
      <c r="F9" s="30">
        <v>1</v>
      </c>
      <c r="G9" s="30"/>
      <c r="H9" s="30"/>
      <c r="I9" s="11">
        <v>3.8</v>
      </c>
      <c r="J9" s="32"/>
      <c r="K9" s="33"/>
      <c r="L9" s="81">
        <v>142034888</v>
      </c>
      <c r="M9" s="12"/>
      <c r="N9" s="12"/>
      <c r="O9" s="13"/>
      <c r="P9" s="13"/>
      <c r="Q9" s="13"/>
      <c r="R9" s="13"/>
    </row>
    <row r="10" spans="1:18" s="44" customFormat="1" ht="25.5">
      <c r="A10" s="24">
        <v>41495</v>
      </c>
      <c r="B10" s="29" t="s">
        <v>26</v>
      </c>
      <c r="C10" s="28" t="s">
        <v>39</v>
      </c>
      <c r="D10" s="28" t="s">
        <v>29</v>
      </c>
      <c r="E10" s="47" t="s">
        <v>23</v>
      </c>
      <c r="F10" s="30">
        <v>11</v>
      </c>
      <c r="G10" s="42" t="s">
        <v>30</v>
      </c>
      <c r="H10" s="30">
        <v>11</v>
      </c>
      <c r="I10" s="11">
        <v>35.299999999999997</v>
      </c>
      <c r="J10" s="32"/>
      <c r="K10" s="33">
        <v>24</v>
      </c>
      <c r="L10" s="81">
        <v>142034889</v>
      </c>
      <c r="M10" s="25"/>
      <c r="N10" s="24"/>
      <c r="O10" s="43"/>
      <c r="P10" s="43"/>
      <c r="Q10" s="43"/>
      <c r="R10" s="43"/>
    </row>
    <row r="11" spans="1:18" ht="15">
      <c r="A11" s="27"/>
      <c r="B11" s="29" t="s">
        <v>28</v>
      </c>
      <c r="C11" s="28" t="s">
        <v>40</v>
      </c>
      <c r="D11" s="28" t="s">
        <v>29</v>
      </c>
      <c r="E11" s="47" t="s">
        <v>23</v>
      </c>
      <c r="F11" s="30">
        <v>5</v>
      </c>
      <c r="G11" s="30"/>
      <c r="H11" s="30"/>
      <c r="I11" s="11">
        <v>9.8000000000000007</v>
      </c>
      <c r="J11" s="32"/>
      <c r="K11" s="33"/>
      <c r="L11" s="81">
        <v>142034890</v>
      </c>
      <c r="M11" s="12"/>
      <c r="N11" s="14"/>
      <c r="O11" s="13"/>
      <c r="P11" s="13"/>
      <c r="Q11" s="37"/>
      <c r="R11" s="13"/>
    </row>
    <row r="12" spans="1:18" s="40" customFormat="1" ht="15.75">
      <c r="A12" s="15"/>
      <c r="B12" s="38"/>
      <c r="C12" s="39"/>
      <c r="D12" s="39"/>
      <c r="E12" s="18"/>
      <c r="F12" s="18"/>
      <c r="G12" s="18"/>
      <c r="H12" s="18"/>
      <c r="I12" s="35"/>
      <c r="J12" s="21"/>
      <c r="K12" s="22"/>
      <c r="L12" s="36"/>
      <c r="M12" s="12"/>
      <c r="N12" s="14"/>
      <c r="O12" s="25"/>
      <c r="P12" s="25"/>
      <c r="Q12" s="25"/>
      <c r="R12" s="25"/>
    </row>
    <row r="13" spans="1:18" ht="15">
      <c r="A13" s="52">
        <v>41498</v>
      </c>
      <c r="B13" s="29" t="s">
        <v>26</v>
      </c>
      <c r="C13" s="28" t="s">
        <v>41</v>
      </c>
      <c r="D13" s="28" t="s">
        <v>31</v>
      </c>
      <c r="E13" s="47" t="s">
        <v>23</v>
      </c>
      <c r="F13" s="30">
        <v>5</v>
      </c>
      <c r="G13" s="51" t="s">
        <v>32</v>
      </c>
      <c r="H13" s="30">
        <v>5</v>
      </c>
      <c r="I13" s="31">
        <v>16.100000000000001</v>
      </c>
      <c r="J13" s="32"/>
      <c r="K13" s="33">
        <v>8</v>
      </c>
      <c r="L13" s="80">
        <v>142034891</v>
      </c>
      <c r="M13" s="12"/>
      <c r="N13" s="14"/>
      <c r="O13" s="13"/>
      <c r="P13" s="13"/>
      <c r="Q13" s="13"/>
      <c r="R13" s="13"/>
    </row>
    <row r="14" spans="1:18" ht="15">
      <c r="A14" s="12"/>
      <c r="B14" s="29" t="s">
        <v>28</v>
      </c>
      <c r="C14" s="28" t="s">
        <v>42</v>
      </c>
      <c r="D14" s="28" t="s">
        <v>31</v>
      </c>
      <c r="E14" s="47" t="s">
        <v>23</v>
      </c>
      <c r="F14" s="30">
        <v>2</v>
      </c>
      <c r="G14" s="30"/>
      <c r="H14" s="30"/>
      <c r="I14" s="31">
        <v>3.9</v>
      </c>
      <c r="J14" s="32"/>
      <c r="K14" s="33"/>
      <c r="L14" s="80">
        <v>142034892</v>
      </c>
      <c r="M14" s="12"/>
      <c r="N14" s="12"/>
      <c r="O14" s="13"/>
      <c r="P14" s="13"/>
      <c r="Q14" s="13"/>
      <c r="R14" s="13"/>
    </row>
    <row r="15" spans="1:18" ht="15.75">
      <c r="A15" s="45"/>
      <c r="B15" s="38"/>
      <c r="C15" s="39"/>
      <c r="D15" s="39"/>
      <c r="E15" s="18"/>
      <c r="F15" s="18"/>
      <c r="G15" s="18"/>
      <c r="H15" s="18"/>
      <c r="I15" s="35"/>
      <c r="J15" s="21"/>
      <c r="K15" s="22"/>
      <c r="L15" s="36"/>
      <c r="M15" s="12"/>
      <c r="N15" s="12"/>
      <c r="O15" s="13"/>
      <c r="P15" s="13"/>
      <c r="Q15" s="13"/>
      <c r="R15" s="13"/>
    </row>
    <row r="16" spans="1:18" s="40" customFormat="1" ht="15">
      <c r="A16" s="24">
        <v>41495</v>
      </c>
      <c r="B16" s="29" t="s">
        <v>26</v>
      </c>
      <c r="C16" s="41" t="s">
        <v>43</v>
      </c>
      <c r="D16" s="41" t="s">
        <v>33</v>
      </c>
      <c r="E16" s="47" t="s">
        <v>23</v>
      </c>
      <c r="F16" s="30">
        <v>6</v>
      </c>
      <c r="G16" s="42" t="s">
        <v>30</v>
      </c>
      <c r="H16" s="30">
        <v>6</v>
      </c>
      <c r="I16" s="31">
        <v>19.3</v>
      </c>
      <c r="J16" s="32"/>
      <c r="K16" s="33">
        <v>8</v>
      </c>
      <c r="L16" s="79">
        <v>142034893</v>
      </c>
      <c r="M16" s="12"/>
      <c r="N16" s="14"/>
      <c r="O16" s="25"/>
      <c r="P16" s="25"/>
      <c r="Q16" s="25"/>
      <c r="R16" s="25"/>
    </row>
    <row r="17" spans="1:18" ht="15">
      <c r="A17" s="27"/>
      <c r="B17" s="29" t="s">
        <v>34</v>
      </c>
      <c r="C17" s="41" t="s">
        <v>44</v>
      </c>
      <c r="D17" s="41" t="s">
        <v>33</v>
      </c>
      <c r="E17" s="47" t="s">
        <v>51</v>
      </c>
      <c r="F17" s="30">
        <v>2.4</v>
      </c>
      <c r="G17" s="30"/>
      <c r="H17" s="30"/>
      <c r="I17" s="31">
        <v>73.099999999999994</v>
      </c>
      <c r="J17" s="32"/>
      <c r="K17" s="33"/>
      <c r="L17" s="80">
        <v>142034894</v>
      </c>
      <c r="M17" s="12"/>
      <c r="N17" s="12"/>
      <c r="O17" s="13"/>
      <c r="P17" s="13"/>
      <c r="Q17" s="13"/>
      <c r="R17" s="13"/>
    </row>
    <row r="18" spans="1:18" ht="15">
      <c r="A18" s="27"/>
      <c r="B18" s="29" t="s">
        <v>28</v>
      </c>
      <c r="C18" s="41" t="s">
        <v>45</v>
      </c>
      <c r="D18" s="41" t="s">
        <v>33</v>
      </c>
      <c r="E18" s="47" t="s">
        <v>23</v>
      </c>
      <c r="F18" s="30">
        <v>3</v>
      </c>
      <c r="G18" s="30"/>
      <c r="H18" s="30"/>
      <c r="I18" s="31">
        <v>5.9</v>
      </c>
      <c r="J18" s="32"/>
      <c r="K18" s="33"/>
      <c r="L18" s="80">
        <v>142034895</v>
      </c>
      <c r="M18" s="12"/>
      <c r="N18" s="12"/>
      <c r="O18" s="13"/>
      <c r="P18" s="13"/>
      <c r="Q18" s="13"/>
      <c r="R18" s="13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Сюда</vt:lpstr>
      <vt:lpstr>Отсюда</vt:lpstr>
      <vt:lpstr>Заказ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2014-09-06T05:45:22Z</dcterms:modified>
</cp:coreProperties>
</file>