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2120" windowHeight="8010"/>
  </bookViews>
  <sheets>
    <sheet name="Bunkering FO" sheetId="1" r:id="rId1"/>
    <sheet name="1P-S" sheetId="26" r:id="rId2"/>
    <sheet name="Export" sheetId="23" state="hidden" r:id="rId3"/>
    <sheet name="Cal" sheetId="19" state="hidden" r:id="rId4"/>
  </sheets>
  <definedNames>
    <definedName name="_dan1" localSheetId="1">#REF!</definedName>
    <definedName name="_dan1">#REF!</definedName>
    <definedName name="_dan10" localSheetId="1">#REF!</definedName>
    <definedName name="_dan10">#REF!</definedName>
    <definedName name="_dan11" localSheetId="1">#REF!</definedName>
    <definedName name="_dan11">#REF!</definedName>
    <definedName name="_dan12">#REF!</definedName>
    <definedName name="_dan13">#REF!</definedName>
    <definedName name="_dan14">#REF!</definedName>
    <definedName name="_dan15">#REF!</definedName>
    <definedName name="_dan16">#REF!</definedName>
    <definedName name="_dan17">#REF!</definedName>
    <definedName name="_dan18">#REF!</definedName>
    <definedName name="_dan19">#REF!</definedName>
    <definedName name="_dan2">#REF!</definedName>
    <definedName name="_dan20" localSheetId="1" hidden="1">{#N/A,#N/A,TRUE,"TIMESHEET";#N/A,#N/A,TRUE,"ULLAGE";#N/A,#N/A,TRUE,"OBQ"}</definedName>
    <definedName name="_dan20" hidden="1">{#N/A,#N/A,TRUE,"TIMESHEET";#N/A,#N/A,TRUE,"ULLAGE";#N/A,#N/A,TRUE,"OBQ"}</definedName>
    <definedName name="_dan3" localSheetId="1" hidden="1">{#N/A,#N/A,TRUE,"TIMESHEET";#N/A,#N/A,TRUE,"ULLAGE";#N/A,#N/A,TRUE,"OBQ"}</definedName>
    <definedName name="_dan3" hidden="1">{#N/A,#N/A,TRUE,"TIMESHEET";#N/A,#N/A,TRUE,"ULLAGE";#N/A,#N/A,TRUE,"OBQ"}</definedName>
    <definedName name="_dan4">#REF!</definedName>
    <definedName name="_dan5">#REF!</definedName>
    <definedName name="_dan6">#REF!</definedName>
    <definedName name="_dan7">#REF!</definedName>
    <definedName name="_dan8">#REF!</definedName>
    <definedName name="_dan9">#REF!</definedName>
    <definedName name="Bunker_Survey_Report">#REF!</definedName>
    <definedName name="Diesel_Oil">#REF!</definedName>
    <definedName name="fred1">#REF!</definedName>
    <definedName name="fred10">#REF!</definedName>
    <definedName name="fred11">#REF!</definedName>
    <definedName name="fred12">#REF!</definedName>
    <definedName name="fred13">#REF!</definedName>
    <definedName name="fred14">#REF!</definedName>
    <definedName name="fred15">#REF!</definedName>
    <definedName name="fred16">#REF!</definedName>
    <definedName name="fred17">#REF!</definedName>
    <definedName name="fred18">#REF!</definedName>
    <definedName name="fred19" localSheetId="1" hidden="1">{#N/A,#N/A,TRUE,"TIMESHEET";#N/A,#N/A,TRUE,"ULLAGE";#N/A,#N/A,TRUE,"OBQ"}</definedName>
    <definedName name="fred19" hidden="1">{#N/A,#N/A,TRUE,"TIMESHEET";#N/A,#N/A,TRUE,"ULLAGE";#N/A,#N/A,TRUE,"OBQ"}</definedName>
    <definedName name="fred2">#REF!</definedName>
    <definedName name="fred3">#REF!</definedName>
    <definedName name="fred4">#REF!</definedName>
    <definedName name="fred5">#REF!</definedName>
    <definedName name="fred6">#REF!</definedName>
    <definedName name="fred7">#REF!</definedName>
    <definedName name="fred8">#REF!</definedName>
    <definedName name="fred9">#REF!</definedName>
    <definedName name="Fuel_Oil">#REF!</definedName>
    <definedName name="General_Information">#REF!</definedName>
    <definedName name="Letter_of_Protest">#REF!</definedName>
    <definedName name="Outturn_Report">#REF!</definedName>
    <definedName name="R.O.B._Report">#REF!</definedName>
    <definedName name="Recalculation_of_Loadport_Ullage">#REF!</definedName>
    <definedName name="Sample_Receipt">#REF!</definedName>
    <definedName name="Sample_Report">#REF!</definedName>
    <definedName name="Shore_Line_Control">#REF!</definedName>
    <definedName name="Shore_Tank_Measurement_Report">#REF!</definedName>
    <definedName name="Slop_Certificate">#REF!</definedName>
    <definedName name="Summary_of_Shore_Tank_Quantities">#REF!</definedName>
    <definedName name="Time_Sheet">#REF!</definedName>
    <definedName name="Ullage_Report">#REF!</definedName>
    <definedName name="V.E.F.">#REF!</definedName>
    <definedName name="Vessel_Tanks_History">#REF!</definedName>
    <definedName name="Votage_Analysis">#REF!</definedName>
    <definedName name="wrn.Forms." localSheetId="1" hidden="1">{#N/A,#N/A,TRUE,"TIMESHEET";#N/A,#N/A,TRUE,"ULLAGE";#N/A,#N/A,TRUE,"OBQ"}</definedName>
    <definedName name="wrn.Forms." hidden="1">{#N/A,#N/A,TRUE,"TIMESHEET";#N/A,#N/A,TRUE,"ULLAGE";#N/A,#N/A,TRUE,"OBQ"}</definedName>
    <definedName name="wrn.Vitol." localSheetId="1" hidden="1">{#N/A,#N/A,TRUE,"TIMESHEET";#N/A,#N/A,TRUE,"ULLAGE";#N/A,#N/A,TRUE,"OBQ"}</definedName>
    <definedName name="wrn.Vitol." hidden="1">{#N/A,#N/A,TRUE,"TIMESHEET";#N/A,#N/A,TRUE,"ULLAGE";#N/A,#N/A,TRUE,"OBQ"}</definedName>
    <definedName name="_xlnm.Print_Area" localSheetId="0">'Bunkering FO'!$A$1:$AL$16</definedName>
  </definedNames>
  <calcPr calcId="144525"/>
</workbook>
</file>

<file path=xl/calcChain.xml><?xml version="1.0" encoding="utf-8"?>
<calcChain xmlns="http://schemas.openxmlformats.org/spreadsheetml/2006/main">
  <c r="C24" i="1" l="1"/>
  <c r="V16" i="1" l="1"/>
  <c r="D6" i="19" l="1"/>
  <c r="D4" i="19"/>
  <c r="B2" i="19"/>
  <c r="H2" i="19" s="1"/>
  <c r="K2" i="19" s="1"/>
  <c r="D2" i="19"/>
  <c r="M2" i="19" s="1"/>
  <c r="P2" i="19" s="1"/>
  <c r="D9" i="19"/>
  <c r="N9" i="19" s="1"/>
  <c r="Q9" i="19" s="1"/>
  <c r="D8" i="19"/>
  <c r="M8" i="19" s="1"/>
  <c r="D7" i="19"/>
  <c r="N7" i="19" s="1"/>
  <c r="Q7" i="19" s="1"/>
  <c r="D5" i="19"/>
  <c r="M5" i="19" s="1"/>
  <c r="C12" i="19"/>
  <c r="C11" i="19"/>
  <c r="B12" i="19"/>
  <c r="H12" i="19" s="1"/>
  <c r="K12" i="19" s="1"/>
  <c r="B11" i="19"/>
  <c r="G11" i="19" s="1"/>
  <c r="I11" i="19" s="1"/>
  <c r="C33" i="23"/>
  <c r="W69" i="23" s="1"/>
  <c r="E69" i="23" s="1"/>
  <c r="D3" i="19"/>
  <c r="M3" i="19" s="1"/>
  <c r="P3" i="19" s="1"/>
  <c r="B3" i="19"/>
  <c r="H3" i="19" s="1"/>
  <c r="K3" i="19" s="1"/>
  <c r="AN16" i="1"/>
  <c r="AO16" i="1" s="1"/>
  <c r="AP16" i="1" s="1"/>
  <c r="AQ16" i="1"/>
  <c r="AR16" i="1" s="1"/>
  <c r="AT16" i="1" s="1"/>
  <c r="S39" i="23"/>
  <c r="R39" i="23" s="1"/>
  <c r="Q39" i="23" s="1"/>
  <c r="S48" i="23"/>
  <c r="M40" i="23"/>
  <c r="M41" i="23"/>
  <c r="M42" i="23"/>
  <c r="M43" i="23"/>
  <c r="M44" i="23"/>
  <c r="M45" i="23"/>
  <c r="X37" i="23"/>
  <c r="X38" i="23"/>
  <c r="AN38" i="23" s="1"/>
  <c r="AO38" i="23" s="1"/>
  <c r="AQ38" i="23" s="1"/>
  <c r="X39" i="23"/>
  <c r="X40" i="23"/>
  <c r="AN40" i="23" s="1"/>
  <c r="X41" i="23"/>
  <c r="X42" i="23"/>
  <c r="AN42" i="23" s="1"/>
  <c r="AO42" i="23" s="1"/>
  <c r="AQ42" i="23" s="1"/>
  <c r="X43" i="23"/>
  <c r="X44" i="23"/>
  <c r="AN44" i="23" s="1"/>
  <c r="X45" i="23"/>
  <c r="X36" i="23"/>
  <c r="AN36" i="23" s="1"/>
  <c r="S36" i="23"/>
  <c r="P36" i="23"/>
  <c r="AK36" i="23" s="1"/>
  <c r="AL36" i="23" s="1"/>
  <c r="AM36" i="23" s="1"/>
  <c r="M37" i="23"/>
  <c r="M38" i="23"/>
  <c r="M39" i="23"/>
  <c r="M36" i="23"/>
  <c r="S40" i="23"/>
  <c r="AA40" i="23"/>
  <c r="AE40" i="23" s="1"/>
  <c r="S41" i="23"/>
  <c r="AA41" i="23"/>
  <c r="AE41" i="23" s="1"/>
  <c r="S42" i="23"/>
  <c r="AA42" i="23"/>
  <c r="AE42" i="23" s="1"/>
  <c r="S43" i="23"/>
  <c r="AA43" i="23"/>
  <c r="AE43" i="23" s="1"/>
  <c r="S44" i="23"/>
  <c r="AA44" i="23"/>
  <c r="AE44" i="23" s="1"/>
  <c r="S45" i="23"/>
  <c r="S37" i="23"/>
  <c r="S38" i="23"/>
  <c r="P17" i="23"/>
  <c r="P18" i="23" s="1"/>
  <c r="C34" i="23"/>
  <c r="C14" i="23"/>
  <c r="AX61" i="23"/>
  <c r="AK16" i="23"/>
  <c r="AL16" i="23" s="1"/>
  <c r="AM16" i="23"/>
  <c r="AW16" i="23" s="1"/>
  <c r="AN16" i="23"/>
  <c r="AO16" i="23"/>
  <c r="AQ16" i="23" s="1"/>
  <c r="AN17" i="23"/>
  <c r="AO17" i="23"/>
  <c r="AQ17" i="23" s="1"/>
  <c r="AN18" i="23"/>
  <c r="AO18" i="23" s="1"/>
  <c r="AQ18" i="23"/>
  <c r="AN19" i="23"/>
  <c r="AO19" i="23"/>
  <c r="AQ19" i="23" s="1"/>
  <c r="AA20" i="23"/>
  <c r="AE20" i="23" s="1"/>
  <c r="AJ20" i="23"/>
  <c r="AA21" i="23"/>
  <c r="AE21" i="23"/>
  <c r="AA22" i="23"/>
  <c r="AE22" i="23" s="1"/>
  <c r="AJ22" i="23"/>
  <c r="AA23" i="23"/>
  <c r="AE23" i="23"/>
  <c r="AJ23" i="23" s="1"/>
  <c r="AA24" i="23"/>
  <c r="AE24" i="23" s="1"/>
  <c r="AJ24" i="23"/>
  <c r="AA25" i="23"/>
  <c r="AE25" i="23"/>
  <c r="AJ25" i="23" s="1"/>
  <c r="P20" i="23"/>
  <c r="P21" i="23"/>
  <c r="P25" i="23"/>
  <c r="AO36" i="23"/>
  <c r="AQ36" i="23" s="1"/>
  <c r="AN37" i="23"/>
  <c r="AO37" i="23" s="1"/>
  <c r="AQ37" i="23"/>
  <c r="AN39" i="23"/>
  <c r="AO39" i="23" s="1"/>
  <c r="AQ39" i="23" s="1"/>
  <c r="AA45" i="23"/>
  <c r="AE45" i="23" s="1"/>
  <c r="AN45" i="23"/>
  <c r="AO45" i="23" s="1"/>
  <c r="AQ45" i="23" s="1"/>
  <c r="R45" i="23"/>
  <c r="Q45" i="23"/>
  <c r="G45" i="23"/>
  <c r="C45" i="23"/>
  <c r="AO44" i="23"/>
  <c r="AQ44" i="23" s="1"/>
  <c r="R44" i="23"/>
  <c r="Q44" i="23" s="1"/>
  <c r="G44" i="23"/>
  <c r="AN43" i="23"/>
  <c r="AO43" i="23" s="1"/>
  <c r="AQ43" i="23" s="1"/>
  <c r="R43" i="23"/>
  <c r="Q43" i="23" s="1"/>
  <c r="G43" i="23"/>
  <c r="R42" i="23"/>
  <c r="Q42" i="23" s="1"/>
  <c r="G42" i="23"/>
  <c r="AN41" i="23"/>
  <c r="AO41" i="23" s="1"/>
  <c r="AQ41" i="23" s="1"/>
  <c r="R41" i="23"/>
  <c r="Q41" i="23" s="1"/>
  <c r="G41" i="23"/>
  <c r="AO40" i="23"/>
  <c r="AQ40" i="23" s="1"/>
  <c r="R40" i="23"/>
  <c r="Q40" i="23" s="1"/>
  <c r="G40" i="23"/>
  <c r="G39" i="23"/>
  <c r="R38" i="23"/>
  <c r="Q38" i="23" s="1"/>
  <c r="G38" i="23"/>
  <c r="G37" i="23"/>
  <c r="R36" i="23"/>
  <c r="Q36" i="23" s="1"/>
  <c r="G36" i="23"/>
  <c r="AZ35" i="23"/>
  <c r="AY35" i="23"/>
  <c r="M34" i="23"/>
  <c r="S26" i="23"/>
  <c r="AN25" i="23"/>
  <c r="AO25" i="23" s="1"/>
  <c r="AQ25" i="23" s="1"/>
  <c r="C25" i="23"/>
  <c r="AK24" i="23"/>
  <c r="AL24" i="23" s="1"/>
  <c r="AM24" i="23"/>
  <c r="AV24" i="23" s="1"/>
  <c r="AN24" i="23"/>
  <c r="AO24" i="23"/>
  <c r="AQ24" i="23" s="1"/>
  <c r="AK23" i="23"/>
  <c r="AL23" i="23" s="1"/>
  <c r="AM23" i="23"/>
  <c r="AV23" i="23" s="1"/>
  <c r="AN23" i="23"/>
  <c r="AO23" i="23"/>
  <c r="AQ23" i="23" s="1"/>
  <c r="AK22" i="23"/>
  <c r="AL22" i="23" s="1"/>
  <c r="AM22" i="23"/>
  <c r="AV22" i="23" s="1"/>
  <c r="AN22" i="23"/>
  <c r="AO22" i="23"/>
  <c r="AQ22" i="23" s="1"/>
  <c r="AK21" i="23"/>
  <c r="AL21" i="23" s="1"/>
  <c r="AM21" i="23"/>
  <c r="AV21" i="23" s="1"/>
  <c r="AN21" i="23"/>
  <c r="AO21" i="23"/>
  <c r="AQ21" i="23" s="1"/>
  <c r="AK20" i="23"/>
  <c r="AL20" i="23" s="1"/>
  <c r="AM20" i="23"/>
  <c r="AV20" i="23" s="1"/>
  <c r="AN20" i="23"/>
  <c r="AO20" i="23"/>
  <c r="AQ20" i="23" s="1"/>
  <c r="P44" i="23"/>
  <c r="AK44" i="23" s="1"/>
  <c r="AL44" i="23" s="1"/>
  <c r="AM44" i="23" s="1"/>
  <c r="P43" i="23"/>
  <c r="AK43" i="23" s="1"/>
  <c r="AL43" i="23" s="1"/>
  <c r="AM43" i="23" s="1"/>
  <c r="P42" i="23"/>
  <c r="AK42" i="23" s="1"/>
  <c r="AL42" i="23" s="1"/>
  <c r="AM42" i="23" s="1"/>
  <c r="P41" i="23"/>
  <c r="AK41" i="23" s="1"/>
  <c r="AL41" i="23" s="1"/>
  <c r="AM41" i="23" s="1"/>
  <c r="P40" i="23"/>
  <c r="AK40" i="23" s="1"/>
  <c r="AL40" i="23" s="1"/>
  <c r="AM40" i="23" s="1"/>
  <c r="B7" i="19"/>
  <c r="C13" i="23"/>
  <c r="B9" i="19"/>
  <c r="G9" i="19" s="1"/>
  <c r="J9" i="19" s="1"/>
  <c r="B6" i="19"/>
  <c r="B4" i="19"/>
  <c r="B5" i="19"/>
  <c r="B8" i="19"/>
  <c r="AW20" i="23"/>
  <c r="AU20" i="23"/>
  <c r="AW22" i="23"/>
  <c r="AU22" i="23"/>
  <c r="AW24" i="23"/>
  <c r="AU24" i="23"/>
  <c r="AW21" i="23"/>
  <c r="AU21" i="23"/>
  <c r="AW23" i="23"/>
  <c r="AU23" i="23"/>
  <c r="AV16" i="23"/>
  <c r="AT16" i="23"/>
  <c r="G3" i="19"/>
  <c r="J3" i="19" s="1"/>
  <c r="M9" i="19"/>
  <c r="P9" i="19" s="1"/>
  <c r="N5" i="19"/>
  <c r="Q5" i="19" s="1"/>
  <c r="AK18" i="23" l="1"/>
  <c r="AL18" i="23" s="1"/>
  <c r="AM18" i="23" s="1"/>
  <c r="P38" i="23"/>
  <c r="AK38" i="23" s="1"/>
  <c r="AL38" i="23" s="1"/>
  <c r="AM38" i="23" s="1"/>
  <c r="P19" i="23"/>
  <c r="AK19" i="23" s="1"/>
  <c r="AL19" i="23" s="1"/>
  <c r="AM19" i="23" s="1"/>
  <c r="AK17" i="23"/>
  <c r="AL17" i="23" s="1"/>
  <c r="AM17" i="23" s="1"/>
  <c r="AJ21" i="23"/>
  <c r="I3" i="19"/>
  <c r="G2" i="19"/>
  <c r="J2" i="19" s="1"/>
  <c r="M7" i="19"/>
  <c r="O7" i="19" s="1"/>
  <c r="H11" i="19"/>
  <c r="K11" i="19" s="1"/>
  <c r="H9" i="19"/>
  <c r="K9" i="19" s="1"/>
  <c r="G12" i="19"/>
  <c r="J12" i="19" s="1"/>
  <c r="I9" i="19"/>
  <c r="O9" i="19"/>
  <c r="R9" i="19" s="1"/>
  <c r="E9" i="19" s="1"/>
  <c r="O2" i="19"/>
  <c r="N2" i="19"/>
  <c r="Q2" i="19" s="1"/>
  <c r="R2" i="19" s="1"/>
  <c r="E2" i="19" s="1"/>
  <c r="O3" i="19"/>
  <c r="N3" i="19"/>
  <c r="Q3" i="19" s="1"/>
  <c r="AV19" i="23"/>
  <c r="AT19" i="23"/>
  <c r="AU19" i="23"/>
  <c r="AW19" i="23"/>
  <c r="AP19" i="23" s="1"/>
  <c r="AR19" i="23" s="1"/>
  <c r="AA19" i="23" s="1"/>
  <c r="AE19" i="23" s="1"/>
  <c r="AJ19" i="23" s="1"/>
  <c r="AT18" i="23"/>
  <c r="AV18" i="23"/>
  <c r="AU18" i="23"/>
  <c r="AW18" i="23"/>
  <c r="AP18" i="23" s="1"/>
  <c r="AR18" i="23" s="1"/>
  <c r="AA18" i="23" s="1"/>
  <c r="AE18" i="23" s="1"/>
  <c r="AJ18" i="23" s="1"/>
  <c r="P39" i="23"/>
  <c r="AK39" i="23" s="1"/>
  <c r="AL39" i="23" s="1"/>
  <c r="AM39" i="23" s="1"/>
  <c r="AT39" i="23" s="1"/>
  <c r="AU16" i="23"/>
  <c r="AP16" i="23"/>
  <c r="AR16" i="23" s="1"/>
  <c r="AA16" i="23" s="1"/>
  <c r="AE16" i="23" s="1"/>
  <c r="AT23" i="23"/>
  <c r="AP23" i="23" s="1"/>
  <c r="AR23" i="23" s="1"/>
  <c r="AT21" i="23"/>
  <c r="AP21" i="23" s="1"/>
  <c r="AR21" i="23" s="1"/>
  <c r="AW17" i="23"/>
  <c r="AP17" i="23" s="1"/>
  <c r="AR17" i="23" s="1"/>
  <c r="AA17" i="23" s="1"/>
  <c r="AE17" i="23" s="1"/>
  <c r="AJ17" i="23" s="1"/>
  <c r="AT24" i="23"/>
  <c r="AP24" i="23" s="1"/>
  <c r="AR24" i="23" s="1"/>
  <c r="AT22" i="23"/>
  <c r="AP22" i="23" s="1"/>
  <c r="AR22" i="23" s="1"/>
  <c r="AT20" i="23"/>
  <c r="AP20" i="23" s="1"/>
  <c r="AR20" i="23" s="1"/>
  <c r="P45" i="23"/>
  <c r="AK25" i="23"/>
  <c r="AL25" i="23" s="1"/>
  <c r="AM25" i="23" s="1"/>
  <c r="P37" i="23"/>
  <c r="AK37" i="23" s="1"/>
  <c r="AL37" i="23" s="1"/>
  <c r="AM37" i="23" s="1"/>
  <c r="AW37" i="23" s="1"/>
  <c r="S46" i="23"/>
  <c r="R37" i="23"/>
  <c r="Q37" i="23" s="1"/>
  <c r="L3" i="19"/>
  <c r="C3" i="19" s="1"/>
  <c r="N4" i="19"/>
  <c r="Q4" i="19" s="1"/>
  <c r="M4" i="19"/>
  <c r="P4" i="19" s="1"/>
  <c r="N8" i="19"/>
  <c r="Q8" i="19" s="1"/>
  <c r="P5" i="19"/>
  <c r="O5" i="19"/>
  <c r="AZ43" i="23"/>
  <c r="AY43" i="23"/>
  <c r="AJ43" i="23"/>
  <c r="AJ40" i="23"/>
  <c r="AY40" i="23"/>
  <c r="N11" i="19"/>
  <c r="Q11" i="19" s="1"/>
  <c r="M11" i="19"/>
  <c r="P11" i="19" s="1"/>
  <c r="G8" i="19"/>
  <c r="I8" i="19" s="1"/>
  <c r="H8" i="19"/>
  <c r="K8" i="19" s="1"/>
  <c r="H7" i="19"/>
  <c r="K7" i="19" s="1"/>
  <c r="G7" i="19"/>
  <c r="J7" i="19" s="1"/>
  <c r="G6" i="19"/>
  <c r="J6" i="19" s="1"/>
  <c r="H6" i="19"/>
  <c r="K6" i="19" s="1"/>
  <c r="I6" i="19"/>
  <c r="G5" i="19"/>
  <c r="J5" i="19" s="1"/>
  <c r="H5" i="19"/>
  <c r="K5" i="19" s="1"/>
  <c r="G4" i="19"/>
  <c r="J4" i="19" s="1"/>
  <c r="H4" i="19"/>
  <c r="K4" i="19" s="1"/>
  <c r="I4" i="19"/>
  <c r="AZ16" i="1"/>
  <c r="AX16" i="1"/>
  <c r="AW16" i="1"/>
  <c r="AY16" i="1"/>
  <c r="AZ41" i="23"/>
  <c r="AY41" i="23"/>
  <c r="AJ41" i="23"/>
  <c r="J11" i="19"/>
  <c r="AZ40" i="23"/>
  <c r="AU38" i="23"/>
  <c r="AW38" i="23"/>
  <c r="AT38" i="23"/>
  <c r="AP38" i="23"/>
  <c r="AR38" i="23" s="1"/>
  <c r="AA38" i="23" s="1"/>
  <c r="AE38" i="23" s="1"/>
  <c r="AV38" i="23"/>
  <c r="AU41" i="23"/>
  <c r="AV41" i="23"/>
  <c r="AW41" i="23"/>
  <c r="AT41" i="23"/>
  <c r="AP41" i="23" s="1"/>
  <c r="AR41" i="23" s="1"/>
  <c r="AT43" i="23"/>
  <c r="AP43" i="23" s="1"/>
  <c r="AR43" i="23" s="1"/>
  <c r="AV43" i="23"/>
  <c r="AU43" i="23"/>
  <c r="AW43" i="23"/>
  <c r="AV37" i="23"/>
  <c r="AT37" i="23"/>
  <c r="AY44" i="23"/>
  <c r="AZ44" i="23"/>
  <c r="AJ44" i="23"/>
  <c r="AU39" i="23"/>
  <c r="AT40" i="23"/>
  <c r="AP40" i="23" s="1"/>
  <c r="AR40" i="23" s="1"/>
  <c r="AW40" i="23"/>
  <c r="AU40" i="23"/>
  <c r="AV40" i="23"/>
  <c r="AT42" i="23"/>
  <c r="AP42" i="23" s="1"/>
  <c r="AR42" i="23" s="1"/>
  <c r="AU42" i="23"/>
  <c r="AV42" i="23"/>
  <c r="AW42" i="23"/>
  <c r="AV44" i="23"/>
  <c r="AT44" i="23"/>
  <c r="AP44" i="23" s="1"/>
  <c r="AR44" i="23" s="1"/>
  <c r="AW44" i="23"/>
  <c r="AU44" i="23"/>
  <c r="AZ42" i="23"/>
  <c r="AJ42" i="23"/>
  <c r="AY42" i="23"/>
  <c r="AV36" i="23"/>
  <c r="AT36" i="23"/>
  <c r="AU36" i="23"/>
  <c r="AW36" i="23"/>
  <c r="AP36" i="23" s="1"/>
  <c r="AR36" i="23" s="1"/>
  <c r="AA36" i="23" s="1"/>
  <c r="AE36" i="23" s="1"/>
  <c r="O8" i="19"/>
  <c r="P8" i="19"/>
  <c r="M6" i="19"/>
  <c r="P6" i="19" s="1"/>
  <c r="N6" i="19"/>
  <c r="Q6" i="19" s="1"/>
  <c r="O4" i="19"/>
  <c r="M12" i="19"/>
  <c r="P12" i="19" s="1"/>
  <c r="N12" i="19"/>
  <c r="Q12" i="19" s="1"/>
  <c r="AU17" i="23" l="1"/>
  <c r="AT17" i="23"/>
  <c r="AV17" i="23"/>
  <c r="I2" i="19"/>
  <c r="L2" i="19" s="1"/>
  <c r="C2" i="19" s="1"/>
  <c r="L11" i="19"/>
  <c r="D11" i="19" s="1"/>
  <c r="P7" i="19"/>
  <c r="R7" i="19" s="1"/>
  <c r="E7" i="19" s="1"/>
  <c r="AS16" i="1"/>
  <c r="AU16" i="1" s="1"/>
  <c r="AD16" i="1" s="1"/>
  <c r="AH16" i="1" s="1"/>
  <c r="L9" i="19"/>
  <c r="C9" i="19" s="1"/>
  <c r="I12" i="19"/>
  <c r="L12" i="19" s="1"/>
  <c r="D12" i="19" s="1"/>
  <c r="AW39" i="23"/>
  <c r="AP39" i="23" s="1"/>
  <c r="AR39" i="23" s="1"/>
  <c r="AA39" i="23" s="1"/>
  <c r="AE39" i="23" s="1"/>
  <c r="AZ39" i="23" s="1"/>
  <c r="AU37" i="23"/>
  <c r="R3" i="19"/>
  <c r="E3" i="19" s="1"/>
  <c r="AV39" i="23"/>
  <c r="AP37" i="23"/>
  <c r="AR37" i="23" s="1"/>
  <c r="AA37" i="23" s="1"/>
  <c r="AE37" i="23" s="1"/>
  <c r="AY37" i="23" s="1"/>
  <c r="R5" i="19"/>
  <c r="E5" i="19" s="1"/>
  <c r="O11" i="19"/>
  <c r="J8" i="19"/>
  <c r="L8" i="19" s="1"/>
  <c r="C8" i="19" s="1"/>
  <c r="AV25" i="23"/>
  <c r="AT25" i="23"/>
  <c r="AW25" i="23"/>
  <c r="AP25" i="23"/>
  <c r="AR25" i="23" s="1"/>
  <c r="AU25" i="23"/>
  <c r="AJ16" i="23"/>
  <c r="AJ26" i="23" s="1"/>
  <c r="AE26" i="23"/>
  <c r="AK45" i="23"/>
  <c r="AL45" i="23" s="1"/>
  <c r="AM45" i="23" s="1"/>
  <c r="AJ45" i="23"/>
  <c r="AY45" i="23"/>
  <c r="AZ45" i="23"/>
  <c r="I5" i="19"/>
  <c r="L5" i="19" s="1"/>
  <c r="C5" i="19" s="1"/>
  <c r="R4" i="19"/>
  <c r="E4" i="19" s="1"/>
  <c r="I7" i="19"/>
  <c r="L7" i="19" s="1"/>
  <c r="C7" i="19" s="1"/>
  <c r="L4" i="19"/>
  <c r="C4" i="19" s="1"/>
  <c r="R11" i="19"/>
  <c r="E11" i="19" s="1"/>
  <c r="L6" i="19"/>
  <c r="C6" i="19" s="1"/>
  <c r="R8" i="19"/>
  <c r="E8" i="19" s="1"/>
  <c r="AY36" i="23"/>
  <c r="AZ36" i="23"/>
  <c r="AJ36" i="23"/>
  <c r="AY38" i="23"/>
  <c r="AZ38" i="23"/>
  <c r="AJ38" i="23"/>
  <c r="O6" i="19"/>
  <c r="R6" i="19" s="1"/>
  <c r="E6" i="19" s="1"/>
  <c r="O12" i="19"/>
  <c r="R12" i="19" s="1"/>
  <c r="E12" i="19" s="1"/>
  <c r="AM16" i="1" l="1"/>
  <c r="AJ37" i="23"/>
  <c r="AJ39" i="23"/>
  <c r="AE46" i="23"/>
  <c r="AY39" i="23"/>
  <c r="AY46" i="23" s="1"/>
  <c r="AZ37" i="23"/>
  <c r="AZ46" i="23" s="1"/>
  <c r="AE27" i="23"/>
  <c r="AJ28" i="23" s="1"/>
  <c r="AE28" i="23"/>
  <c r="AV45" i="23"/>
  <c r="AT45" i="23"/>
  <c r="AW45" i="23"/>
  <c r="AP45" i="23"/>
  <c r="AR45" i="23" s="1"/>
  <c r="AU45" i="23"/>
  <c r="AJ46" i="23" l="1"/>
  <c r="AE47" i="23" s="1"/>
  <c r="AJ48" i="23" s="1"/>
  <c r="AJ57" i="23" s="1"/>
  <c r="AY53" i="23"/>
  <c r="AE55" i="23"/>
  <c r="AE48" i="23" l="1"/>
  <c r="AE57" i="23" s="1"/>
  <c r="AJ59" i="23"/>
  <c r="AE59" i="23"/>
  <c r="AJ61" i="23" s="1"/>
</calcChain>
</file>

<file path=xl/comments1.xml><?xml version="1.0" encoding="utf-8"?>
<comments xmlns="http://schemas.openxmlformats.org/spreadsheetml/2006/main">
  <authors>
    <author>Kornilov</author>
  </authors>
  <commentList>
    <comment ref="AJ28" authorId="0">
      <text>
        <r>
          <rPr>
            <sz val="8"/>
            <color indexed="81"/>
            <rFont val="Tahoma"/>
            <family val="2"/>
            <charset val="204"/>
          </rPr>
          <t xml:space="preserve">mt (air)
</t>
        </r>
      </text>
    </comment>
    <comment ref="AJ48" authorId="0">
      <text>
        <r>
          <rPr>
            <sz val="8"/>
            <color indexed="81"/>
            <rFont val="Tahoma"/>
            <family val="2"/>
            <charset val="204"/>
          </rPr>
          <t xml:space="preserve">mt (air)
</t>
        </r>
      </text>
    </comment>
    <comment ref="AJ57" authorId="0">
      <text>
        <r>
          <rPr>
            <b/>
            <sz val="8"/>
            <color indexed="81"/>
            <rFont val="Tahoma"/>
            <family val="2"/>
            <charset val="204"/>
          </rPr>
          <t>mt (air)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<sst xmlns="http://schemas.openxmlformats.org/spreadsheetml/2006/main" count="151" uniqueCount="91">
  <si>
    <t>VESSEL</t>
  </si>
  <si>
    <t>BUNKERING SURVEY REPORT</t>
  </si>
  <si>
    <t>PORT</t>
  </si>
  <si>
    <t>BERTH</t>
  </si>
  <si>
    <t>FUEL OIL</t>
  </si>
  <si>
    <t>Tank Number</t>
  </si>
  <si>
    <t>Density at 15°C</t>
  </si>
  <si>
    <t>Gross Observed Volume</t>
  </si>
  <si>
    <t>Observed Temp.</t>
  </si>
  <si>
    <t>Volume Corr. Factor</t>
  </si>
  <si>
    <t>Gross Standard Volume</t>
  </si>
  <si>
    <t>Date</t>
  </si>
  <si>
    <t>Time</t>
  </si>
  <si>
    <t>kg / L</t>
  </si>
  <si>
    <t>cub.m</t>
  </si>
  <si>
    <t>deg. C</t>
  </si>
  <si>
    <t>Table 54 B</t>
  </si>
  <si>
    <t>Metric Ton</t>
  </si>
  <si>
    <t>Den 15°C</t>
  </si>
  <si>
    <t>Temp</t>
  </si>
  <si>
    <t>VCF 54B</t>
  </si>
  <si>
    <t>Draft:</t>
  </si>
  <si>
    <t>Fore</t>
  </si>
  <si>
    <t>Aft</t>
  </si>
  <si>
    <t>Trim</t>
  </si>
  <si>
    <t>List</t>
  </si>
  <si>
    <t>Total Gross Obs.Volume</t>
  </si>
  <si>
    <t>Total Gross Std Volume</t>
  </si>
  <si>
    <t>Average Density (Vac)</t>
  </si>
  <si>
    <t>Metric Tonnes (Vac)</t>
  </si>
  <si>
    <t>Consumed Bunker, mt (vac) :</t>
  </si>
  <si>
    <t>Ship's tanks measurements difference, mt (vac) :</t>
  </si>
  <si>
    <t>For Vessel</t>
  </si>
  <si>
    <t>Name</t>
  </si>
  <si>
    <t>Dated</t>
  </si>
  <si>
    <t>cm</t>
  </si>
  <si>
    <t>BUNKERING</t>
  </si>
  <si>
    <t>REPORT No.</t>
  </si>
  <si>
    <t>Before bunkering</t>
  </si>
  <si>
    <t>After bunkering</t>
  </si>
  <si>
    <t>While at sea</t>
  </si>
  <si>
    <t>Average bunker Fuel Oil consumption  as advised by ship's representative (mt / day)</t>
  </si>
  <si>
    <t>Fuel Oil</t>
  </si>
  <si>
    <t>Novorossiysk</t>
  </si>
  <si>
    <t>While at port (loading / discharging)</t>
  </si>
  <si>
    <t>Received (mt vac)</t>
  </si>
  <si>
    <t>Consumpted</t>
  </si>
  <si>
    <t>from tanks</t>
  </si>
  <si>
    <t>flowmeter</t>
  </si>
  <si>
    <t>Bunker Receipt (Fuel Oil) weight, mt (vac) :</t>
  </si>
  <si>
    <t>For Inspectorate Oil Division</t>
  </si>
  <si>
    <t>4S</t>
  </si>
  <si>
    <t>3P</t>
  </si>
  <si>
    <t>m</t>
  </si>
  <si>
    <t>Tank 1 p/s</t>
  </si>
  <si>
    <t>Tank 2 p/s</t>
  </si>
  <si>
    <t>Tank 3 p/s</t>
  </si>
  <si>
    <t>Tank 4 p/s</t>
  </si>
  <si>
    <t>innage</t>
  </si>
  <si>
    <t>2p</t>
  </si>
  <si>
    <t>2s</t>
  </si>
  <si>
    <t>3p</t>
  </si>
  <si>
    <t>3s</t>
  </si>
  <si>
    <t>4p</t>
  </si>
  <si>
    <t>4s</t>
  </si>
  <si>
    <t>1p</t>
  </si>
  <si>
    <t>1s</t>
  </si>
  <si>
    <t>1P</t>
  </si>
  <si>
    <t>BEFORE</t>
  </si>
  <si>
    <t>AFTER</t>
  </si>
  <si>
    <t>Innage / Ullage</t>
  </si>
  <si>
    <t>7P</t>
  </si>
  <si>
    <t>8S</t>
  </si>
  <si>
    <r>
      <t>Received FO density @ 20</t>
    </r>
    <r>
      <rPr>
        <vertAlign val="superscript"/>
        <sz val="9"/>
        <color indexed="9"/>
        <rFont val="Arial"/>
        <family val="2"/>
        <charset val="204"/>
      </rPr>
      <t>o</t>
    </r>
    <r>
      <rPr>
        <sz val="9"/>
        <color indexed="9"/>
        <rFont val="Arial"/>
        <family val="2"/>
        <charset val="204"/>
      </rPr>
      <t xml:space="preserve">C (vac), </t>
    </r>
    <r>
      <rPr>
        <sz val="8"/>
        <color indexed="9"/>
        <rFont val="Arial"/>
        <family val="2"/>
        <charset val="204"/>
      </rPr>
      <t>as advised by Terminal</t>
    </r>
  </si>
  <si>
    <t>While at anchor</t>
  </si>
  <si>
    <t>Received by ship's measurements,including consumption, mt (vac) :</t>
  </si>
  <si>
    <t>Road , a/p №</t>
  </si>
  <si>
    <t>Y.Trubochkin</t>
  </si>
  <si>
    <r>
      <t>Received FO density @ 15</t>
    </r>
    <r>
      <rPr>
        <vertAlign val="superscript"/>
        <sz val="9"/>
        <rFont val="Arial"/>
        <family val="2"/>
        <charset val="204"/>
      </rPr>
      <t>o</t>
    </r>
    <r>
      <rPr>
        <sz val="9"/>
        <rFont val="Arial"/>
        <family val="2"/>
        <charset val="204"/>
      </rPr>
      <t xml:space="preserve">C (vac), </t>
    </r>
    <r>
      <rPr>
        <sz val="8"/>
        <rFont val="Arial"/>
        <family val="2"/>
        <charset val="204"/>
      </rPr>
      <t>as advised by Terminal</t>
    </r>
  </si>
  <si>
    <t>GASOIL</t>
  </si>
  <si>
    <t xml:space="preserve">Corrected Innage </t>
  </si>
  <si>
    <t>2,3,4  p/s</t>
  </si>
  <si>
    <t>1  p/s</t>
  </si>
  <si>
    <t>diff. ( m )</t>
  </si>
  <si>
    <t xml:space="preserve"> before</t>
  </si>
  <si>
    <t xml:space="preserve"> after</t>
  </si>
  <si>
    <t>TRIM ( m )</t>
  </si>
  <si>
    <t>+ corr.( cm )</t>
  </si>
  <si>
    <t xml:space="preserve">Observed innage </t>
  </si>
  <si>
    <t>Nil</t>
  </si>
  <si>
    <t>ullage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</si>
</sst>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0"/>
    <numFmt numFmtId="165" formatCode="#,##0.0"/>
    <numFmt numFmtId="166" formatCode="0.0"/>
    <numFmt numFmtId="167" formatCode="0.000"/>
    <numFmt numFmtId="168" formatCode="0.0000"/>
    <numFmt numFmtId="169" formatCode="dd/mm/yy;@"/>
    <numFmt numFmtId="170" formatCode="h:mm;@"/>
    <numFmt numFmtId="171" formatCode="0.000000"/>
    <numFmt numFmtId="172" formatCode="_(&quot;$&quot;* #,##0.00_);_(&quot;$&quot;* \(#,##0.00\);_(&quot;$&quot;* &quot;-&quot;??_);_(@_)"/>
    <numFmt numFmtId="173" formatCode="_-&quot;Ј&quot;* #,##0_-;\-&quot;Ј&quot;* #,##0_-;_-&quot;Ј&quot;* &quot;-&quot;_-;_-@_-"/>
    <numFmt numFmtId="174" formatCode="\$#,##0\ ;\(\$#,##0\)"/>
  </numFmts>
  <fonts count="52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24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u/>
      <sz val="7.5"/>
      <color indexed="12"/>
      <name val="MS Sans Serif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ahoma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12"/>
      <name val="Times New Roman"/>
      <family val="1"/>
      <charset val="204"/>
    </font>
    <font>
      <i/>
      <sz val="9"/>
      <name val="Arial"/>
      <family val="2"/>
      <charset val="204"/>
    </font>
    <font>
      <b/>
      <sz val="9"/>
      <name val="Tahoma"/>
      <family val="2"/>
      <charset val="204"/>
    </font>
    <font>
      <i/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vertAlign val="superscript"/>
      <sz val="9"/>
      <name val="Arial"/>
      <family val="2"/>
      <charset val="204"/>
    </font>
    <font>
      <sz val="10"/>
      <color indexed="53"/>
      <name val="Arial"/>
      <family val="2"/>
      <charset val="204"/>
    </font>
    <font>
      <sz val="9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u/>
      <sz val="10"/>
      <color indexed="53"/>
      <name val="Arial"/>
      <family val="2"/>
      <charset val="204"/>
    </font>
    <font>
      <sz val="9"/>
      <color indexed="53"/>
      <name val="Arial"/>
      <family val="2"/>
      <charset val="204"/>
    </font>
    <font>
      <b/>
      <sz val="9"/>
      <color indexed="53"/>
      <name val="Arial"/>
      <family val="2"/>
      <charset val="204"/>
    </font>
    <font>
      <sz val="9"/>
      <color indexed="9"/>
      <name val="Arial"/>
      <family val="2"/>
      <charset val="204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name val="Arial Cyr"/>
      <charset val="204"/>
    </font>
    <font>
      <b/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9"/>
      <color indexed="9"/>
      <name val="Arial"/>
      <family val="2"/>
      <charset val="204"/>
    </font>
    <font>
      <sz val="8"/>
      <color indexed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53"/>
      <name val="Arial Cyr"/>
      <charset val="204"/>
    </font>
    <font>
      <b/>
      <sz val="10"/>
      <color indexed="10"/>
      <name val="Arial Cyr"/>
      <charset val="204"/>
    </font>
    <font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53"/>
      </left>
      <right style="hair">
        <color indexed="53"/>
      </right>
      <top style="hair">
        <color indexed="53"/>
      </top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3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2" fillId="0" borderId="1" applyNumberFormat="0" applyFont="0" applyFill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13" fillId="0" borderId="0" xfId="0" applyFont="1"/>
    <xf numFmtId="0" fontId="15" fillId="0" borderId="0" xfId="13" applyFont="1" applyBorder="1" applyAlignment="1" applyProtection="1"/>
    <xf numFmtId="0" fontId="15" fillId="0" borderId="0" xfId="0" applyFont="1"/>
    <xf numFmtId="0" fontId="16" fillId="0" borderId="0" xfId="0" applyFont="1" applyBorder="1" applyAlignment="1">
      <alignment vertical="center"/>
    </xf>
    <xf numFmtId="0" fontId="18" fillId="0" borderId="0" xfId="0" applyFont="1" applyFill="1" applyBorder="1" applyAlignment="1"/>
    <xf numFmtId="0" fontId="15" fillId="0" borderId="0" xfId="0" applyFont="1" applyFill="1" applyBorder="1" applyAlignment="1"/>
    <xf numFmtId="0" fontId="15" fillId="0" borderId="2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15" fillId="0" borderId="0" xfId="0" applyFont="1" applyFill="1" applyBorder="1" applyAlignment="1">
      <alignment vertical="center"/>
    </xf>
    <xf numFmtId="168" fontId="9" fillId="0" borderId="0" xfId="0" applyNumberFormat="1" applyFont="1"/>
    <xf numFmtId="0" fontId="9" fillId="0" borderId="0" xfId="0" applyFont="1"/>
    <xf numFmtId="2" fontId="9" fillId="0" borderId="0" xfId="0" applyNumberFormat="1" applyFont="1"/>
    <xf numFmtId="171" fontId="9" fillId="0" borderId="0" xfId="0" applyNumberFormat="1" applyFont="1"/>
    <xf numFmtId="0" fontId="18" fillId="0" borderId="0" xfId="0" applyFont="1" applyBorder="1" applyAlignment="1"/>
    <xf numFmtId="0" fontId="17" fillId="0" borderId="0" xfId="0" applyFont="1" applyBorder="1" applyAlignment="1"/>
    <xf numFmtId="2" fontId="20" fillId="0" borderId="0" xfId="0" applyNumberFormat="1" applyFont="1" applyBorder="1" applyAlignment="1"/>
    <xf numFmtId="0" fontId="20" fillId="0" borderId="0" xfId="0" applyFont="1" applyBorder="1" applyAlignment="1"/>
    <xf numFmtId="0" fontId="18" fillId="0" borderId="0" xfId="0" applyFont="1" applyBorder="1" applyAlignment="1">
      <alignment horizontal="left"/>
    </xf>
    <xf numFmtId="0" fontId="15" fillId="0" borderId="0" xfId="0" applyFont="1" applyFill="1" applyBorder="1"/>
    <xf numFmtId="167" fontId="21" fillId="0" borderId="0" xfId="0" applyNumberFormat="1" applyFont="1"/>
    <xf numFmtId="0" fontId="17" fillId="0" borderId="0" xfId="0" applyFont="1"/>
    <xf numFmtId="0" fontId="15" fillId="0" borderId="0" xfId="0" applyFont="1" applyAlignment="1"/>
    <xf numFmtId="0" fontId="22" fillId="0" borderId="0" xfId="0" applyFont="1" applyBorder="1" applyAlignment="1"/>
    <xf numFmtId="164" fontId="20" fillId="0" borderId="0" xfId="0" applyNumberFormat="1" applyFont="1" applyBorder="1" applyAlignment="1">
      <alignment horizontal="right" indent="1"/>
    </xf>
    <xf numFmtId="0" fontId="15" fillId="0" borderId="0" xfId="0" applyFont="1" applyBorder="1"/>
    <xf numFmtId="0" fontId="18" fillId="0" borderId="0" xfId="0" applyFont="1" applyBorder="1" applyAlignment="1">
      <alignment horizontal="right"/>
    </xf>
    <xf numFmtId="10" fontId="23" fillId="0" borderId="0" xfId="14" applyNumberFormat="1" applyFont="1" applyAlignment="1">
      <alignment horizontal="center"/>
    </xf>
    <xf numFmtId="0" fontId="13" fillId="0" borderId="0" xfId="0" applyFont="1" applyBorder="1"/>
    <xf numFmtId="0" fontId="24" fillId="0" borderId="0" xfId="0" applyFont="1" applyBorder="1"/>
    <xf numFmtId="0" fontId="13" fillId="0" borderId="3" xfId="0" applyFont="1" applyBorder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8" fontId="28" fillId="0" borderId="0" xfId="0" applyNumberFormat="1" applyFont="1" applyBorder="1" applyAlignment="1">
      <alignment horizontal="center"/>
    </xf>
    <xf numFmtId="0" fontId="21" fillId="0" borderId="0" xfId="0" applyFont="1"/>
    <xf numFmtId="1" fontId="20" fillId="0" borderId="4" xfId="0" applyNumberFormat="1" applyFont="1" applyFill="1" applyBorder="1" applyAlignment="1">
      <alignment horizontal="left"/>
    </xf>
    <xf numFmtId="1" fontId="20" fillId="0" borderId="5" xfId="0" applyNumberFormat="1" applyFont="1" applyFill="1" applyBorder="1" applyAlignment="1">
      <alignment horizontal="left"/>
    </xf>
    <xf numFmtId="0" fontId="30" fillId="0" borderId="6" xfId="0" applyFont="1" applyBorder="1" applyAlignment="1">
      <alignment horizontal="right"/>
    </xf>
    <xf numFmtId="0" fontId="32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0" fillId="0" borderId="0" xfId="0" applyFont="1"/>
    <xf numFmtId="164" fontId="31" fillId="0" borderId="0" xfId="0" applyNumberFormat="1" applyFont="1"/>
    <xf numFmtId="164" fontId="35" fillId="0" borderId="0" xfId="0" applyNumberFormat="1" applyFont="1"/>
    <xf numFmtId="164" fontId="33" fillId="0" borderId="0" xfId="0" applyNumberFormat="1" applyFont="1"/>
    <xf numFmtId="164" fontId="36" fillId="0" borderId="0" xfId="0" applyNumberFormat="1" applyFont="1"/>
    <xf numFmtId="164" fontId="36" fillId="0" borderId="6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40" fillId="0" borderId="0" xfId="0" applyNumberFormat="1" applyFont="1"/>
    <xf numFmtId="0" fontId="40" fillId="0" borderId="0" xfId="0" applyFont="1"/>
    <xf numFmtId="167" fontId="40" fillId="0" borderId="0" xfId="0" applyNumberFormat="1" applyFont="1"/>
    <xf numFmtId="0" fontId="13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167" fontId="4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43" fillId="0" borderId="0" xfId="0" applyNumberFormat="1" applyFont="1" applyAlignment="1">
      <alignment horizontal="center"/>
    </xf>
    <xf numFmtId="2" fontId="4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5" fillId="0" borderId="0" xfId="0" applyFont="1"/>
    <xf numFmtId="0" fontId="27" fillId="0" borderId="0" xfId="0" applyFont="1" applyBorder="1"/>
    <xf numFmtId="0" fontId="13" fillId="0" borderId="0" xfId="0" applyNumberFormat="1" applyFont="1"/>
    <xf numFmtId="167" fontId="45" fillId="0" borderId="0" xfId="0" applyNumberFormat="1" applyFont="1"/>
    <xf numFmtId="0" fontId="45" fillId="0" borderId="0" xfId="0" applyFont="1" applyBorder="1"/>
    <xf numFmtId="0" fontId="36" fillId="0" borderId="6" xfId="0" applyFont="1" applyBorder="1" applyAlignment="1">
      <alignment horizontal="center"/>
    </xf>
    <xf numFmtId="0" fontId="18" fillId="0" borderId="0" xfId="0" applyFont="1" applyAlignment="1">
      <alignment horizontal="right"/>
    </xf>
    <xf numFmtId="164" fontId="2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38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vertical="top" wrapText="1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4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4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38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4" fontId="43" fillId="0" borderId="0" xfId="0" applyNumberFormat="1" applyFont="1" applyBorder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center" vertical="top" wrapText="1"/>
    </xf>
    <xf numFmtId="4" fontId="38" fillId="0" borderId="0" xfId="0" applyNumberFormat="1" applyFont="1" applyFill="1" applyBorder="1" applyAlignment="1">
      <alignment horizontal="center" vertical="top" wrapText="1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4" fontId="0" fillId="4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50" fillId="0" borderId="0" xfId="0" applyNumberFormat="1" applyFont="1" applyAlignment="1">
      <alignment horizontal="center"/>
    </xf>
    <xf numFmtId="4" fontId="0" fillId="4" borderId="0" xfId="0" applyNumberFormat="1" applyFill="1" applyBorder="1" applyAlignment="1">
      <alignment horizontal="center"/>
    </xf>
    <xf numFmtId="4" fontId="0" fillId="5" borderId="0" xfId="0" applyNumberForma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4" fontId="38" fillId="2" borderId="0" xfId="0" applyNumberFormat="1" applyFont="1" applyFill="1" applyBorder="1" applyAlignment="1">
      <alignment horizontal="center" vertical="top" wrapText="1"/>
    </xf>
    <xf numFmtId="0" fontId="41" fillId="0" borderId="0" xfId="0" applyFont="1" applyBorder="1"/>
    <xf numFmtId="4" fontId="0" fillId="2" borderId="0" xfId="0" applyNumberFormat="1" applyFill="1" applyAlignment="1">
      <alignment horizontal="center"/>
    </xf>
    <xf numFmtId="0" fontId="28" fillId="0" borderId="0" xfId="0" applyFont="1"/>
    <xf numFmtId="0" fontId="13" fillId="7" borderId="0" xfId="0" applyFont="1" applyFill="1" applyBorder="1"/>
    <xf numFmtId="0" fontId="51" fillId="7" borderId="0" xfId="0" applyFont="1" applyFill="1" applyBorder="1"/>
    <xf numFmtId="167" fontId="0" fillId="0" borderId="0" xfId="0" applyNumberFormat="1"/>
    <xf numFmtId="166" fontId="0" fillId="0" borderId="0" xfId="0" applyNumberFormat="1"/>
    <xf numFmtId="166" fontId="0" fillId="6" borderId="38" xfId="0" applyNumberFormat="1" applyFill="1" applyBorder="1" applyAlignment="1">
      <alignment horizontal="center"/>
    </xf>
    <xf numFmtId="166" fontId="0" fillId="6" borderId="39" xfId="0" applyNumberFormat="1" applyFill="1" applyBorder="1" applyAlignment="1">
      <alignment horizontal="center"/>
    </xf>
    <xf numFmtId="167" fontId="4" fillId="0" borderId="7" xfId="0" applyNumberFormat="1" applyFont="1" applyBorder="1" applyAlignment="1">
      <alignment horizontal="left" vertical="center" wrapText="1" indent="1"/>
    </xf>
    <xf numFmtId="166" fontId="4" fillId="0" borderId="7" xfId="0" applyNumberFormat="1" applyFont="1" applyBorder="1" applyAlignment="1">
      <alignment horizontal="left" vertical="center" wrapText="1" indent="2"/>
    </xf>
    <xf numFmtId="0" fontId="3" fillId="0" borderId="0" xfId="0" applyFont="1" applyBorder="1"/>
    <xf numFmtId="2" fontId="0" fillId="0" borderId="0" xfId="0" applyNumberFormat="1"/>
    <xf numFmtId="2" fontId="4" fillId="0" borderId="7" xfId="0" applyNumberFormat="1" applyFont="1" applyBorder="1" applyAlignment="1">
      <alignment horizontal="left" vertical="center" wrapText="1" indent="1"/>
    </xf>
    <xf numFmtId="166" fontId="0" fillId="6" borderId="40" xfId="0" applyNumberFormat="1" applyFill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2" fontId="20" fillId="0" borderId="30" xfId="0" applyNumberFormat="1" applyFont="1" applyBorder="1" applyAlignment="1">
      <alignment horizontal="center"/>
    </xf>
    <xf numFmtId="2" fontId="20" fillId="0" borderId="31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2" fontId="20" fillId="0" borderId="3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68" fontId="20" fillId="0" borderId="11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1" xfId="0" applyFont="1" applyFill="1" applyBorder="1" applyAlignment="1">
      <alignment horizontal="center" vertical="center"/>
    </xf>
    <xf numFmtId="1" fontId="20" fillId="0" borderId="4" xfId="0" applyNumberFormat="1" applyFont="1" applyFill="1" applyBorder="1" applyAlignment="1">
      <alignment horizontal="left"/>
    </xf>
    <xf numFmtId="1" fontId="20" fillId="0" borderId="5" xfId="0" applyNumberFormat="1" applyFont="1" applyFill="1" applyBorder="1" applyAlignment="1">
      <alignment horizontal="left"/>
    </xf>
    <xf numFmtId="0" fontId="17" fillId="0" borderId="2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164" fontId="20" fillId="0" borderId="5" xfId="0" applyNumberFormat="1" applyFont="1" applyFill="1" applyBorder="1" applyAlignment="1">
      <alignment horizontal="right" indent="1"/>
    </xf>
    <xf numFmtId="164" fontId="20" fillId="0" borderId="21" xfId="0" applyNumberFormat="1" applyFont="1" applyFill="1" applyBorder="1" applyAlignment="1">
      <alignment horizontal="right" indent="1"/>
    </xf>
    <xf numFmtId="169" fontId="18" fillId="0" borderId="18" xfId="0" applyNumberFormat="1" applyFont="1" applyFill="1" applyBorder="1" applyAlignment="1">
      <alignment horizontal="center"/>
    </xf>
    <xf numFmtId="170" fontId="18" fillId="0" borderId="5" xfId="0" applyNumberFormat="1" applyFont="1" applyFill="1" applyBorder="1" applyAlignment="1">
      <alignment horizontal="center"/>
    </xf>
    <xf numFmtId="0" fontId="17" fillId="0" borderId="2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166" fontId="20" fillId="0" borderId="11" xfId="0" applyNumberFormat="1" applyFont="1" applyFill="1" applyBorder="1" applyAlignment="1">
      <alignment horizontal="center"/>
    </xf>
    <xf numFmtId="4" fontId="20" fillId="0" borderId="11" xfId="0" quotePrefix="1" applyNumberFormat="1" applyFont="1" applyFill="1" applyBorder="1" applyAlignment="1">
      <alignment horizontal="center"/>
    </xf>
    <xf numFmtId="4" fontId="20" fillId="0" borderId="11" xfId="0" applyNumberFormat="1" applyFont="1" applyFill="1" applyBorder="1" applyAlignment="1">
      <alignment horizontal="center"/>
    </xf>
    <xf numFmtId="164" fontId="20" fillId="0" borderId="11" xfId="0" quotePrefix="1" applyNumberFormat="1" applyFont="1" applyFill="1" applyBorder="1" applyAlignment="1">
      <alignment horizontal="center"/>
    </xf>
    <xf numFmtId="164" fontId="20" fillId="0" borderId="11" xfId="0" applyNumberFormat="1" applyFont="1" applyFill="1" applyBorder="1" applyAlignment="1">
      <alignment horizontal="center"/>
    </xf>
    <xf numFmtId="165" fontId="20" fillId="0" borderId="1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8" xfId="0" applyFont="1" applyBorder="1" applyAlignment="1">
      <alignment horizontal="left"/>
    </xf>
    <xf numFmtId="0" fontId="11" fillId="0" borderId="18" xfId="0" applyFont="1" applyFill="1" applyBorder="1" applyAlignment="1">
      <alignment horizontal="left"/>
    </xf>
    <xf numFmtId="170" fontId="18" fillId="0" borderId="18" xfId="0" applyNumberFormat="1" applyFont="1" applyFill="1" applyBorder="1" applyAlignment="1">
      <alignment horizontal="center"/>
    </xf>
    <xf numFmtId="165" fontId="20" fillId="0" borderId="36" xfId="0" applyNumberFormat="1" applyFont="1" applyFill="1" applyBorder="1" applyAlignment="1">
      <alignment horizontal="center"/>
    </xf>
    <xf numFmtId="165" fontId="20" fillId="0" borderId="5" xfId="0" applyNumberFormat="1" applyFont="1" applyFill="1" applyBorder="1" applyAlignment="1">
      <alignment horizontal="center"/>
    </xf>
    <xf numFmtId="165" fontId="20" fillId="0" borderId="37" xfId="0" applyNumberFormat="1" applyFont="1" applyFill="1" applyBorder="1" applyAlignment="1">
      <alignment horizontal="center"/>
    </xf>
    <xf numFmtId="1" fontId="20" fillId="0" borderId="36" xfId="0" applyNumberFormat="1" applyFont="1" applyFill="1" applyBorder="1" applyAlignment="1">
      <alignment horizontal="center"/>
    </xf>
    <xf numFmtId="1" fontId="20" fillId="0" borderId="5" xfId="0" applyNumberFormat="1" applyFont="1" applyFill="1" applyBorder="1" applyAlignment="1">
      <alignment horizontal="center"/>
    </xf>
    <xf numFmtId="1" fontId="20" fillId="0" borderId="37" xfId="0" applyNumberFormat="1" applyFont="1" applyFill="1" applyBorder="1" applyAlignment="1">
      <alignment horizontal="center"/>
    </xf>
    <xf numFmtId="164" fontId="20" fillId="0" borderId="36" xfId="0" applyNumberFormat="1" applyFont="1" applyFill="1" applyBorder="1" applyAlignment="1">
      <alignment horizontal="center"/>
    </xf>
    <xf numFmtId="164" fontId="20" fillId="0" borderId="5" xfId="0" applyNumberFormat="1" applyFont="1" applyFill="1" applyBorder="1" applyAlignment="1">
      <alignment horizontal="center"/>
    </xf>
    <xf numFmtId="164" fontId="20" fillId="0" borderId="37" xfId="0" applyNumberFormat="1" applyFont="1" applyFill="1" applyBorder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168" fontId="20" fillId="0" borderId="12" xfId="0" applyNumberFormat="1" applyFont="1" applyFill="1" applyBorder="1" applyAlignment="1">
      <alignment horizontal="center"/>
    </xf>
    <xf numFmtId="0" fontId="20" fillId="0" borderId="30" xfId="0" applyFont="1" applyBorder="1" applyAlignment="1">
      <alignment horizontal="left"/>
    </xf>
    <xf numFmtId="0" fontId="20" fillId="0" borderId="31" xfId="0" applyFont="1" applyBorder="1" applyAlignment="1">
      <alignment horizontal="left"/>
    </xf>
    <xf numFmtId="1" fontId="20" fillId="0" borderId="12" xfId="0" applyNumberFormat="1" applyFont="1" applyFill="1" applyBorder="1" applyAlignment="1">
      <alignment horizontal="center"/>
    </xf>
    <xf numFmtId="164" fontId="20" fillId="0" borderId="31" xfId="0" applyNumberFormat="1" applyFont="1" applyFill="1" applyBorder="1" applyAlignment="1">
      <alignment horizontal="right" indent="1"/>
    </xf>
    <xf numFmtId="164" fontId="20" fillId="0" borderId="32" xfId="0" applyNumberFormat="1" applyFont="1" applyFill="1" applyBorder="1" applyAlignment="1">
      <alignment horizontal="right" indent="1"/>
    </xf>
    <xf numFmtId="164" fontId="20" fillId="0" borderId="12" xfId="0" applyNumberFormat="1" applyFont="1" applyFill="1" applyBorder="1" applyAlignment="1">
      <alignment horizontal="right" indent="1"/>
    </xf>
    <xf numFmtId="2" fontId="20" fillId="0" borderId="28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2" fontId="20" fillId="0" borderId="35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right"/>
    </xf>
    <xf numFmtId="0" fontId="17" fillId="0" borderId="9" xfId="0" applyFont="1" applyFill="1" applyBorder="1" applyAlignment="1">
      <alignment horizontal="right"/>
    </xf>
    <xf numFmtId="164" fontId="20" fillId="0" borderId="8" xfId="0" applyNumberFormat="1" applyFont="1" applyFill="1" applyBorder="1" applyAlignment="1">
      <alignment horizontal="right" indent="1"/>
    </xf>
    <xf numFmtId="164" fontId="20" fillId="0" borderId="9" xfId="0" applyNumberFormat="1" applyFont="1" applyFill="1" applyBorder="1" applyAlignment="1">
      <alignment horizontal="right" indent="1"/>
    </xf>
    <xf numFmtId="164" fontId="20" fillId="0" borderId="10" xfId="0" applyNumberFormat="1" applyFont="1" applyFill="1" applyBorder="1" applyAlignment="1">
      <alignment horizontal="right" indent="1"/>
    </xf>
    <xf numFmtId="0" fontId="17" fillId="0" borderId="33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164" fontId="15" fillId="0" borderId="33" xfId="0" applyNumberFormat="1" applyFont="1" applyBorder="1" applyAlignment="1">
      <alignment horizontal="right" indent="1"/>
    </xf>
    <xf numFmtId="164" fontId="15" fillId="0" borderId="15" xfId="0" applyNumberFormat="1" applyFont="1" applyBorder="1" applyAlignment="1">
      <alignment horizontal="right" indent="1"/>
    </xf>
    <xf numFmtId="164" fontId="15" fillId="0" borderId="34" xfId="0" applyNumberFormat="1" applyFont="1" applyBorder="1" applyAlignment="1">
      <alignment horizontal="right" indent="1"/>
    </xf>
    <xf numFmtId="165" fontId="20" fillId="0" borderId="12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168" fontId="15" fillId="0" borderId="4" xfId="0" applyNumberFormat="1" applyFont="1" applyBorder="1" applyAlignment="1">
      <alignment horizontal="right" indent="1"/>
    </xf>
    <xf numFmtId="168" fontId="15" fillId="0" borderId="5" xfId="0" applyNumberFormat="1" applyFont="1" applyBorder="1" applyAlignment="1">
      <alignment horizontal="right" indent="1"/>
    </xf>
    <xf numFmtId="168" fontId="15" fillId="0" borderId="21" xfId="0" applyNumberFormat="1" applyFont="1" applyBorder="1" applyAlignment="1">
      <alignment horizontal="right" indent="1"/>
    </xf>
    <xf numFmtId="0" fontId="17" fillId="0" borderId="28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164" fontId="15" fillId="0" borderId="28" xfId="0" applyNumberFormat="1" applyFont="1" applyBorder="1" applyAlignment="1">
      <alignment horizontal="right" indent="1"/>
    </xf>
    <xf numFmtId="164" fontId="15" fillId="0" borderId="29" xfId="0" applyNumberFormat="1" applyFont="1" applyBorder="1" applyAlignment="1">
      <alignment horizontal="right" indent="1"/>
    </xf>
    <xf numFmtId="164" fontId="15" fillId="0" borderId="35" xfId="0" applyNumberFormat="1" applyFont="1" applyBorder="1" applyAlignment="1">
      <alignment horizontal="right" indent="1"/>
    </xf>
    <xf numFmtId="164" fontId="20" fillId="0" borderId="11" xfId="0" applyNumberFormat="1" applyFont="1" applyFill="1" applyBorder="1" applyAlignment="1">
      <alignment horizontal="right" indent="1"/>
    </xf>
    <xf numFmtId="1" fontId="20" fillId="0" borderId="30" xfId="0" applyNumberFormat="1" applyFont="1" applyFill="1" applyBorder="1" applyAlignment="1">
      <alignment horizontal="left"/>
    </xf>
    <xf numFmtId="1" fontId="20" fillId="0" borderId="31" xfId="0" applyNumberFormat="1" applyFont="1" applyFill="1" applyBorder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168" fontId="15" fillId="0" borderId="0" xfId="0" applyNumberFormat="1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68" fontId="15" fillId="0" borderId="8" xfId="0" applyNumberFormat="1" applyFont="1" applyBorder="1" applyAlignment="1">
      <alignment horizontal="center"/>
    </xf>
    <xf numFmtId="168" fontId="15" fillId="0" borderId="9" xfId="0" applyNumberFormat="1" applyFont="1" applyBorder="1" applyAlignment="1">
      <alignment horizontal="center"/>
    </xf>
    <xf numFmtId="168" fontId="15" fillId="0" borderId="10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167" fontId="18" fillId="0" borderId="8" xfId="0" applyNumberFormat="1" applyFont="1" applyBorder="1" applyAlignment="1">
      <alignment horizontal="center"/>
    </xf>
    <xf numFmtId="167" fontId="18" fillId="0" borderId="9" xfId="0" applyNumberFormat="1" applyFont="1" applyBorder="1" applyAlignment="1">
      <alignment horizontal="center"/>
    </xf>
    <xf numFmtId="167" fontId="18" fillId="0" borderId="10" xfId="0" applyNumberFormat="1" applyFont="1" applyBorder="1" applyAlignment="1">
      <alignment horizontal="center"/>
    </xf>
    <xf numFmtId="0" fontId="18" fillId="0" borderId="8" xfId="0" quotePrefix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4" fontId="24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4" fontId="15" fillId="0" borderId="8" xfId="0" applyNumberFormat="1" applyFont="1" applyBorder="1" applyAlignment="1">
      <alignment horizontal="right" indent="1"/>
    </xf>
    <xf numFmtId="164" fontId="15" fillId="0" borderId="9" xfId="0" applyNumberFormat="1" applyFont="1" applyBorder="1" applyAlignment="1">
      <alignment horizontal="right" indent="1"/>
    </xf>
    <xf numFmtId="164" fontId="15" fillId="0" borderId="10" xfId="0" applyNumberFormat="1" applyFont="1" applyBorder="1" applyAlignment="1">
      <alignment horizontal="right" indent="1"/>
    </xf>
    <xf numFmtId="4" fontId="20" fillId="0" borderId="8" xfId="0" applyNumberFormat="1" applyFont="1" applyBorder="1" applyAlignment="1">
      <alignment horizontal="right" indent="1"/>
    </xf>
    <xf numFmtId="4" fontId="20" fillId="0" borderId="9" xfId="0" applyNumberFormat="1" applyFont="1" applyBorder="1" applyAlignment="1">
      <alignment horizontal="right" indent="1"/>
    </xf>
    <xf numFmtId="4" fontId="20" fillId="0" borderId="10" xfId="0" applyNumberFormat="1" applyFont="1" applyBorder="1" applyAlignment="1">
      <alignment horizontal="right" indent="1"/>
    </xf>
    <xf numFmtId="0" fontId="13" fillId="0" borderId="0" xfId="0" applyFont="1" applyAlignment="1">
      <alignment horizontal="center"/>
    </xf>
    <xf numFmtId="164" fontId="20" fillId="0" borderId="8" xfId="0" applyNumberFormat="1" applyFont="1" applyBorder="1" applyAlignment="1">
      <alignment horizontal="right" indent="1"/>
    </xf>
    <xf numFmtId="164" fontId="20" fillId="0" borderId="9" xfId="0" applyNumberFormat="1" applyFont="1" applyBorder="1" applyAlignment="1">
      <alignment horizontal="right" indent="1"/>
    </xf>
    <xf numFmtId="164" fontId="20" fillId="0" borderId="10" xfId="0" applyNumberFormat="1" applyFont="1" applyBorder="1" applyAlignment="1">
      <alignment horizontal="right" indent="1"/>
    </xf>
    <xf numFmtId="164" fontId="23" fillId="0" borderId="8" xfId="0" applyNumberFormat="1" applyFont="1" applyBorder="1" applyAlignment="1">
      <alignment horizontal="right" indent="1"/>
    </xf>
    <xf numFmtId="164" fontId="23" fillId="0" borderId="9" xfId="0" applyNumberFormat="1" applyFont="1" applyBorder="1" applyAlignment="1">
      <alignment horizontal="right" indent="1"/>
    </xf>
    <xf numFmtId="164" fontId="23" fillId="0" borderId="10" xfId="0" applyNumberFormat="1" applyFont="1" applyBorder="1" applyAlignment="1">
      <alignment horizontal="right" indent="1"/>
    </xf>
    <xf numFmtId="0" fontId="24" fillId="0" borderId="13" xfId="0" applyFont="1" applyBorder="1" applyAlignment="1">
      <alignment horizontal="left"/>
    </xf>
    <xf numFmtId="165" fontId="50" fillId="0" borderId="0" xfId="0" applyNumberFormat="1" applyFont="1" applyFill="1" applyAlignment="1">
      <alignment horizontal="center"/>
    </xf>
    <xf numFmtId="165" fontId="50" fillId="0" borderId="0" xfId="0" quotePrefix="1" applyNumberFormat="1" applyFont="1" applyFill="1" applyAlignment="1">
      <alignment horizontal="center"/>
    </xf>
    <xf numFmtId="164" fontId="50" fillId="0" borderId="0" xfId="0" applyNumberFormat="1" applyFont="1" applyAlignment="1">
      <alignment horizontal="center"/>
    </xf>
  </cellXfs>
  <cellStyles count="15">
    <cellStyle name="Comma0" xfId="1"/>
    <cellStyle name="Currency [0]_Sheet1" xfId="2"/>
    <cellStyle name="Currency_CL Load Port" xfId="3"/>
    <cellStyle name="Currency0" xfId="4"/>
    <cellStyle name="Date" xfId="5"/>
    <cellStyle name="Fixed" xfId="6"/>
    <cellStyle name="Heading 1" xfId="7"/>
    <cellStyle name="Heading 2" xfId="8"/>
    <cellStyle name="Normal_CL Load Port" xfId="9"/>
    <cellStyle name="Percent_CONC_TLX" xfId="10"/>
    <cellStyle name="Total" xfId="11"/>
    <cellStyle name="ulphu" xfId="12"/>
    <cellStyle name="Гиперссылка" xfId="13" builtinId="8"/>
    <cellStyle name="Обычный" xfId="0" builtinId="0"/>
    <cellStyle name="Процентный" xfId="14" builtinId="5"/>
  </cellStyles>
  <dxfs count="6">
    <dxf>
      <fill>
        <patternFill>
          <bgColor indexed="3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34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53</xdr:row>
      <xdr:rowOff>47625</xdr:rowOff>
    </xdr:from>
    <xdr:to>
      <xdr:col>51</xdr:col>
      <xdr:colOff>0</xdr:colOff>
      <xdr:row>54</xdr:row>
      <xdr:rowOff>66675</xdr:rowOff>
    </xdr:to>
    <xdr:sp macro="" textlink="">
      <xdr:nvSpPr>
        <xdr:cNvPr id="20447" name="Line 1"/>
        <xdr:cNvSpPr>
          <a:spLocks noChangeShapeType="1"/>
        </xdr:cNvSpPr>
      </xdr:nvSpPr>
      <xdr:spPr bwMode="auto">
        <a:xfrm>
          <a:off x="8191500" y="7496175"/>
          <a:ext cx="0" cy="0"/>
        </a:xfrm>
        <a:prstGeom prst="line">
          <a:avLst/>
        </a:prstGeom>
        <a:noFill/>
        <a:ln w="25400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35</xdr:col>
      <xdr:colOff>190500</xdr:colOff>
      <xdr:row>54</xdr:row>
      <xdr:rowOff>76200</xdr:rowOff>
    </xdr:from>
    <xdr:to>
      <xdr:col>51</xdr:col>
      <xdr:colOff>9525</xdr:colOff>
      <xdr:row>54</xdr:row>
      <xdr:rowOff>76200</xdr:rowOff>
    </xdr:to>
    <xdr:sp macro="" textlink="">
      <xdr:nvSpPr>
        <xdr:cNvPr id="20448" name="Line 2"/>
        <xdr:cNvSpPr>
          <a:spLocks noChangeShapeType="1"/>
        </xdr:cNvSpPr>
      </xdr:nvSpPr>
      <xdr:spPr bwMode="auto">
        <a:xfrm flipH="1">
          <a:off x="6524625" y="7496175"/>
          <a:ext cx="1676400" cy="0"/>
        </a:xfrm>
        <a:prstGeom prst="line">
          <a:avLst/>
        </a:prstGeom>
        <a:noFill/>
        <a:ln w="25400">
          <a:solidFill>
            <a:srgbClr val="FF6600"/>
          </a:solidFill>
          <a:round/>
          <a:headEnd/>
          <a:tailEnd type="triangle" w="med" len="med"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0</xdr:row>
          <xdr:rowOff>57150</xdr:rowOff>
        </xdr:from>
        <xdr:to>
          <xdr:col>35</xdr:col>
          <xdr:colOff>0</xdr:colOff>
          <xdr:row>3</xdr:row>
          <xdr:rowOff>114300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E25"/>
  <sheetViews>
    <sheetView showGridLines="0" showZeros="0" tabSelected="1" zoomScale="90" zoomScaleNormal="90" workbookViewId="0">
      <selection activeCell="C24" sqref="C24:E24"/>
    </sheetView>
  </sheetViews>
  <sheetFormatPr defaultRowHeight="12.75" x14ac:dyDescent="0.2"/>
  <cols>
    <col min="1" max="5" width="2.7109375" style="1" customWidth="1"/>
    <col min="6" max="6" width="3.5703125" style="1" customWidth="1"/>
    <col min="7" max="7" width="2.7109375" style="1" customWidth="1"/>
    <col min="8" max="8" width="3.140625" style="1" customWidth="1"/>
    <col min="9" max="9" width="2.28515625" style="1" customWidth="1"/>
    <col min="10" max="15" width="2.7109375" style="1" customWidth="1"/>
    <col min="16" max="18" width="2.7109375" style="1" hidden="1" customWidth="1"/>
    <col min="19" max="38" width="2.7109375" style="1" customWidth="1"/>
    <col min="39" max="39" width="13.28515625" style="35" customWidth="1"/>
    <col min="40" max="52" width="9.140625" style="1" hidden="1" customWidth="1"/>
    <col min="53" max="53" width="11.28515625" style="1" customWidth="1"/>
    <col min="54" max="54" width="10.42578125" style="1" customWidth="1"/>
    <col min="55" max="16384" width="9.140625" style="1"/>
  </cols>
  <sheetData>
    <row r="3" spans="1:57" x14ac:dyDescent="0.2">
      <c r="A3" s="183"/>
      <c r="B3" s="183"/>
      <c r="C3" s="183"/>
      <c r="D3" s="183"/>
      <c r="E3" s="183"/>
      <c r="F3" s="184"/>
      <c r="G3" s="184"/>
      <c r="H3" s="184"/>
      <c r="I3" s="184"/>
      <c r="J3" s="127"/>
      <c r="K3" s="127"/>
      <c r="L3" s="127"/>
      <c r="M3" s="127"/>
      <c r="N3" s="127"/>
      <c r="O3" s="127"/>
      <c r="P3" s="127"/>
      <c r="Q3" s="127"/>
      <c r="R3" s="127"/>
    </row>
    <row r="4" spans="1:57" ht="12.95" customHeight="1" x14ac:dyDescent="0.25">
      <c r="A4" s="183"/>
      <c r="B4" s="183"/>
      <c r="C4" s="183"/>
      <c r="D4" s="183"/>
      <c r="E4" s="183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</row>
    <row r="5" spans="1:57" ht="12.95" customHeight="1" x14ac:dyDescent="0.25">
      <c r="A5" s="183"/>
      <c r="B5" s="183"/>
      <c r="C5" s="183"/>
      <c r="D5" s="183"/>
      <c r="E5" s="183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</row>
    <row r="6" spans="1:57" ht="12.95" customHeight="1" x14ac:dyDescent="0.25">
      <c r="A6" s="183"/>
      <c r="B6" s="183"/>
      <c r="C6" s="183"/>
      <c r="D6" s="183"/>
      <c r="E6" s="183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</row>
    <row r="7" spans="1:57" ht="12.95" customHeight="1" x14ac:dyDescent="0.25">
      <c r="A7" s="183"/>
      <c r="B7" s="183"/>
      <c r="C7" s="183"/>
      <c r="D7" s="183"/>
      <c r="E7" s="183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</row>
    <row r="8" spans="1:57" ht="12.95" customHeight="1" x14ac:dyDescent="0.25">
      <c r="A8" s="183"/>
      <c r="B8" s="183"/>
      <c r="C8" s="183"/>
      <c r="D8" s="183"/>
      <c r="E8" s="183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</row>
    <row r="9" spans="1:57" ht="12.75" customHeight="1" x14ac:dyDescent="0.2">
      <c r="A9" s="2"/>
      <c r="B9" s="3"/>
      <c r="C9" s="3"/>
      <c r="D9" s="3"/>
      <c r="E9" s="3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</row>
    <row r="10" spans="1:57" ht="12.75" customHeight="1" x14ac:dyDescent="0.2">
      <c r="A10" s="4"/>
      <c r="B10" s="3"/>
      <c r="C10" s="3"/>
      <c r="D10" s="3"/>
      <c r="E10" s="3"/>
      <c r="F10" s="3"/>
      <c r="G10" s="3"/>
      <c r="H10" s="3"/>
      <c r="I10" s="118"/>
      <c r="J10" s="118"/>
      <c r="K10" s="118"/>
      <c r="L10" s="118"/>
      <c r="M10" s="118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57" ht="3.75" customHeight="1" x14ac:dyDescent="0.2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57" ht="12.75" customHeight="1" x14ac:dyDescent="0.2">
      <c r="A12" s="3"/>
      <c r="B12" s="3"/>
      <c r="C12" s="3"/>
      <c r="D12" s="3"/>
      <c r="E12" s="3"/>
      <c r="F12" s="3"/>
      <c r="G12" s="152" t="s">
        <v>5</v>
      </c>
      <c r="H12" s="153"/>
      <c r="I12" s="153"/>
      <c r="J12" s="153"/>
      <c r="K12" s="153"/>
      <c r="L12" s="153"/>
      <c r="M12" s="156" t="s">
        <v>88</v>
      </c>
      <c r="N12" s="157"/>
      <c r="O12" s="158"/>
      <c r="P12" s="156" t="s">
        <v>80</v>
      </c>
      <c r="Q12" s="157"/>
      <c r="R12" s="158"/>
      <c r="S12" s="172" t="s">
        <v>6</v>
      </c>
      <c r="T12" s="172"/>
      <c r="U12" s="172"/>
      <c r="V12" s="172" t="s">
        <v>7</v>
      </c>
      <c r="W12" s="172"/>
      <c r="X12" s="172"/>
      <c r="Y12" s="172"/>
      <c r="Z12" s="172"/>
      <c r="AA12" s="156" t="s">
        <v>8</v>
      </c>
      <c r="AB12" s="157"/>
      <c r="AC12" s="158"/>
      <c r="AD12" s="172" t="s">
        <v>9</v>
      </c>
      <c r="AE12" s="172"/>
      <c r="AF12" s="172"/>
      <c r="AG12" s="172"/>
      <c r="AH12" s="164" t="s">
        <v>10</v>
      </c>
      <c r="AI12" s="164"/>
      <c r="AJ12" s="164"/>
      <c r="AK12" s="164"/>
      <c r="AL12" s="165"/>
      <c r="BA12" s="116"/>
    </row>
    <row r="13" spans="1:57" ht="12.75" customHeight="1" x14ac:dyDescent="0.2">
      <c r="A13" s="5" t="s">
        <v>11</v>
      </c>
      <c r="B13" s="6"/>
      <c r="C13" s="170">
        <v>41840</v>
      </c>
      <c r="D13" s="170"/>
      <c r="E13" s="170"/>
      <c r="F13" s="7"/>
      <c r="G13" s="154"/>
      <c r="H13" s="155"/>
      <c r="I13" s="155"/>
      <c r="J13" s="155"/>
      <c r="K13" s="155"/>
      <c r="L13" s="155"/>
      <c r="M13" s="159"/>
      <c r="N13" s="160"/>
      <c r="O13" s="161"/>
      <c r="P13" s="159"/>
      <c r="Q13" s="160"/>
      <c r="R13" s="161"/>
      <c r="S13" s="173"/>
      <c r="T13" s="173"/>
      <c r="U13" s="173"/>
      <c r="V13" s="173"/>
      <c r="W13" s="173"/>
      <c r="X13" s="173"/>
      <c r="Y13" s="173"/>
      <c r="Z13" s="173"/>
      <c r="AA13" s="159"/>
      <c r="AB13" s="160"/>
      <c r="AC13" s="161"/>
      <c r="AD13" s="173"/>
      <c r="AE13" s="173"/>
      <c r="AF13" s="173"/>
      <c r="AG13" s="173"/>
      <c r="AH13" s="166"/>
      <c r="AI13" s="166"/>
      <c r="AJ13" s="166"/>
      <c r="AK13" s="166"/>
      <c r="AL13" s="167"/>
      <c r="BA13" s="116"/>
      <c r="BB13" s="53"/>
    </row>
    <row r="14" spans="1:57" ht="12.75" customHeight="1" x14ac:dyDescent="0.2">
      <c r="A14" s="5" t="s">
        <v>12</v>
      </c>
      <c r="B14" s="6"/>
      <c r="C14" s="171">
        <v>43983.861111111109</v>
      </c>
      <c r="D14" s="171"/>
      <c r="E14" s="171"/>
      <c r="F14" s="7"/>
      <c r="G14" s="154"/>
      <c r="H14" s="155"/>
      <c r="I14" s="155"/>
      <c r="J14" s="155"/>
      <c r="K14" s="155"/>
      <c r="L14" s="155"/>
      <c r="M14" s="149" t="s">
        <v>35</v>
      </c>
      <c r="N14" s="149"/>
      <c r="O14" s="149"/>
      <c r="P14" s="149" t="s">
        <v>35</v>
      </c>
      <c r="Q14" s="149"/>
      <c r="R14" s="149"/>
      <c r="S14" s="149" t="s">
        <v>13</v>
      </c>
      <c r="T14" s="149"/>
      <c r="U14" s="149"/>
      <c r="V14" s="148" t="s">
        <v>14</v>
      </c>
      <c r="W14" s="148"/>
      <c r="X14" s="148"/>
      <c r="Y14" s="148"/>
      <c r="Z14" s="148"/>
      <c r="AA14" s="148" t="s">
        <v>15</v>
      </c>
      <c r="AB14" s="148"/>
      <c r="AC14" s="148"/>
      <c r="AD14" s="149" t="s">
        <v>16</v>
      </c>
      <c r="AE14" s="149"/>
      <c r="AF14" s="149"/>
      <c r="AG14" s="149"/>
      <c r="AH14" s="162" t="s">
        <v>14</v>
      </c>
      <c r="AI14" s="162"/>
      <c r="AJ14" s="162"/>
      <c r="AK14" s="162"/>
      <c r="AL14" s="163"/>
      <c r="AM14" s="35" t="s">
        <v>17</v>
      </c>
      <c r="AN14" s="8" t="s">
        <v>18</v>
      </c>
      <c r="AO14" s="8"/>
      <c r="AP14"/>
      <c r="AQ14" s="8" t="s">
        <v>19</v>
      </c>
      <c r="AR14"/>
      <c r="AS14"/>
      <c r="AT14"/>
      <c r="AU14" s="8" t="s">
        <v>20</v>
      </c>
      <c r="BA14" s="49"/>
      <c r="BB14" s="52"/>
    </row>
    <row r="15" spans="1:57" ht="6" customHeight="1" x14ac:dyDescent="0.2">
      <c r="A15" s="9"/>
      <c r="B15" s="9"/>
      <c r="C15" s="9"/>
      <c r="D15" s="9"/>
      <c r="E15" s="9"/>
      <c r="F15" s="9"/>
      <c r="G15" s="174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6"/>
      <c r="BA15" s="50"/>
      <c r="BB15" s="52"/>
    </row>
    <row r="16" spans="1:57" ht="12.75" customHeight="1" x14ac:dyDescent="0.2">
      <c r="A16" s="6"/>
      <c r="B16" s="6"/>
      <c r="C16" s="6"/>
      <c r="D16" s="6"/>
      <c r="E16" s="6"/>
      <c r="F16" s="6"/>
      <c r="G16" s="150" t="s">
        <v>67</v>
      </c>
      <c r="H16" s="151"/>
      <c r="I16" s="151"/>
      <c r="J16" s="151"/>
      <c r="K16" s="151"/>
      <c r="L16" s="151"/>
      <c r="M16" s="178">
        <v>16</v>
      </c>
      <c r="N16" s="179"/>
      <c r="O16" s="179"/>
      <c r="P16" s="177"/>
      <c r="Q16" s="177"/>
      <c r="R16" s="177"/>
      <c r="S16" s="147">
        <v>0.95320000000000005</v>
      </c>
      <c r="T16" s="147"/>
      <c r="U16" s="147"/>
      <c r="V16" s="180" t="e">
        <f>VLOOKUP(M16,#REF!,2)</f>
        <v>#REF!</v>
      </c>
      <c r="W16" s="181"/>
      <c r="X16" s="181"/>
      <c r="Y16" s="181"/>
      <c r="Z16" s="181"/>
      <c r="AA16" s="182">
        <v>15</v>
      </c>
      <c r="AB16" s="182"/>
      <c r="AC16" s="182"/>
      <c r="AD16" s="147" t="e">
        <f t="shared" ref="AD16" si="0">IF(AND(V16&gt;0,AA16&gt;0),AU16,0)</f>
        <v>#REF!</v>
      </c>
      <c r="AE16" s="147"/>
      <c r="AF16" s="147"/>
      <c r="AG16" s="147"/>
      <c r="AH16" s="168" t="e">
        <f t="shared" ref="AH16" si="1">ROUND(AD16*V16,3)</f>
        <v>#REF!</v>
      </c>
      <c r="AI16" s="168"/>
      <c r="AJ16" s="168"/>
      <c r="AK16" s="168"/>
      <c r="AL16" s="169"/>
      <c r="AM16" s="20" t="e">
        <f>AH16*S16</f>
        <v>#REF!</v>
      </c>
      <c r="AN16" s="10">
        <f t="shared" ref="AN16" si="2">S16</f>
        <v>0.95320000000000005</v>
      </c>
      <c r="AO16" s="11">
        <f t="shared" ref="AO16" si="3">+AN16*1000</f>
        <v>953.2</v>
      </c>
      <c r="AP16" s="11">
        <f t="shared" ref="AP16" si="4">ROUND(AO16/2,0)*2</f>
        <v>954</v>
      </c>
      <c r="AQ16" s="12">
        <f t="shared" ref="AQ16" si="5">AA16</f>
        <v>15</v>
      </c>
      <c r="AR16" s="12">
        <f t="shared" ref="AR16" si="6">ROUND(AQ16*4,0)/4</f>
        <v>15</v>
      </c>
      <c r="AS16" s="11">
        <f t="shared" ref="AS16" si="7">IF(AP16&lt;=771,AW16,IF(AND(AP16&gt;771,AP16&lt;=787),AX16,IF(AND(AP16&gt;787,AP16&lt;=838.5),AY16,IF(AND(AP16&gt;838.5,AP16&lt;=1075),AZ16,0))))</f>
        <v>7.1507851746370802E-4</v>
      </c>
      <c r="AT16" s="12">
        <f t="shared" ref="AT16" si="8">AR16-15</f>
        <v>0</v>
      </c>
      <c r="AU16" s="10">
        <f t="shared" ref="AU16" si="9">ROUND(EXP(-AS16*AT16*(1+(0.8*AS16*AT16))),4)</f>
        <v>1</v>
      </c>
      <c r="AV16" s="11"/>
      <c r="AW16" s="11">
        <f t="shared" ref="AW16" si="10">(346.4228/AP16/AP16)+(0.4388/AP16)</f>
        <v>8.4059394626619024E-4</v>
      </c>
      <c r="AX16" s="13">
        <f t="shared" ref="AX16" si="11">(2680.3206/AP16/AP16)-0.00336312</f>
        <v>-4.1808815790514604E-4</v>
      </c>
      <c r="AY16" s="11">
        <f t="shared" ref="AY16" si="12">(594.5418/AP16/AP16)</f>
        <v>6.5325936474031879E-4</v>
      </c>
      <c r="AZ16" s="11">
        <f t="shared" ref="AZ16" si="13">(186.9696/AP16/AP16)+(0.4862/AP16)</f>
        <v>7.1507851746370802E-4</v>
      </c>
      <c r="BA16" s="51"/>
      <c r="BB16" s="54"/>
      <c r="BD16" s="119"/>
      <c r="BE16" s="120"/>
    </row>
    <row r="17" spans="1:53" x14ac:dyDescent="0.2"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AM17" s="48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</row>
    <row r="18" spans="1:53" x14ac:dyDescent="0.2"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AM18" s="48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</row>
    <row r="19" spans="1:53" x14ac:dyDescent="0.2"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AM19" s="48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</row>
    <row r="20" spans="1:53" x14ac:dyDescent="0.2">
      <c r="AM20" s="48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</row>
    <row r="21" spans="1:53" x14ac:dyDescent="0.2">
      <c r="A21" s="14" t="s">
        <v>21</v>
      </c>
      <c r="B21" s="14"/>
      <c r="C21" s="15"/>
      <c r="D21" s="15"/>
      <c r="E21" s="1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48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</row>
    <row r="22" spans="1:53" x14ac:dyDescent="0.2">
      <c r="A22" s="136" t="s">
        <v>22</v>
      </c>
      <c r="B22" s="137"/>
      <c r="C22" s="138">
        <v>300</v>
      </c>
      <c r="D22" s="139"/>
      <c r="E22" s="14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8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</row>
    <row r="23" spans="1:53" x14ac:dyDescent="0.2">
      <c r="A23" s="141" t="s">
        <v>23</v>
      </c>
      <c r="B23" s="142"/>
      <c r="C23" s="143">
        <v>350</v>
      </c>
      <c r="D23" s="144"/>
      <c r="E23" s="14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48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</row>
    <row r="24" spans="1:53" x14ac:dyDescent="0.2">
      <c r="A24" s="141" t="s">
        <v>24</v>
      </c>
      <c r="B24" s="142"/>
      <c r="C24" s="143">
        <f>IF(AND(C22&gt;0,C22=C23),"Nil",C23-C22)</f>
        <v>50</v>
      </c>
      <c r="D24" s="144"/>
      <c r="E24" s="145"/>
      <c r="AM24" s="48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</row>
    <row r="25" spans="1:53" x14ac:dyDescent="0.2">
      <c r="A25" s="131" t="s">
        <v>25</v>
      </c>
      <c r="B25" s="132"/>
      <c r="C25" s="133" t="s">
        <v>89</v>
      </c>
      <c r="D25" s="134"/>
      <c r="E25" s="135"/>
      <c r="AM25" s="48"/>
    </row>
  </sheetData>
  <mergeCells count="52">
    <mergeCell ref="A3:E3"/>
    <mergeCell ref="F3:I3"/>
    <mergeCell ref="N10:W10"/>
    <mergeCell ref="A8:E8"/>
    <mergeCell ref="F8:R8"/>
    <mergeCell ref="S8:AL9"/>
    <mergeCell ref="A4:E4"/>
    <mergeCell ref="F4:R4"/>
    <mergeCell ref="S4:AL7"/>
    <mergeCell ref="A5:E5"/>
    <mergeCell ref="F5:R5"/>
    <mergeCell ref="A6:E6"/>
    <mergeCell ref="F6:R6"/>
    <mergeCell ref="A7:E7"/>
    <mergeCell ref="F7:R7"/>
    <mergeCell ref="AH14:AL14"/>
    <mergeCell ref="AH12:AL13"/>
    <mergeCell ref="AH16:AL16"/>
    <mergeCell ref="C13:E13"/>
    <mergeCell ref="C14:E14"/>
    <mergeCell ref="V12:Z13"/>
    <mergeCell ref="S12:U13"/>
    <mergeCell ref="AD12:AG13"/>
    <mergeCell ref="AD16:AG16"/>
    <mergeCell ref="AA12:AC13"/>
    <mergeCell ref="AD14:AG14"/>
    <mergeCell ref="G15:AL15"/>
    <mergeCell ref="P16:R16"/>
    <mergeCell ref="M16:O16"/>
    <mergeCell ref="V16:Z16"/>
    <mergeCell ref="AA16:AC16"/>
    <mergeCell ref="E19:S19"/>
    <mergeCell ref="E17:S17"/>
    <mergeCell ref="E18:S18"/>
    <mergeCell ref="S16:U16"/>
    <mergeCell ref="AA14:AC14"/>
    <mergeCell ref="M14:O14"/>
    <mergeCell ref="V14:Z14"/>
    <mergeCell ref="G16:L16"/>
    <mergeCell ref="G12:L14"/>
    <mergeCell ref="P14:R14"/>
    <mergeCell ref="M12:O13"/>
    <mergeCell ref="S14:U14"/>
    <mergeCell ref="P12:R13"/>
    <mergeCell ref="A25:B25"/>
    <mergeCell ref="C25:E25"/>
    <mergeCell ref="A22:B22"/>
    <mergeCell ref="C22:E22"/>
    <mergeCell ref="A23:B23"/>
    <mergeCell ref="C23:E23"/>
    <mergeCell ref="A24:B24"/>
    <mergeCell ref="C24:E24"/>
  </mergeCells>
  <phoneticPr fontId="9" type="noConversion"/>
  <conditionalFormatting sqref="C14:E14">
    <cfRule type="cellIs" dxfId="5" priority="6" stopIfTrue="1" operator="equal">
      <formula>0</formula>
    </cfRule>
  </conditionalFormatting>
  <conditionalFormatting sqref="C13:E13">
    <cfRule type="cellIs" dxfId="4" priority="7" stopIfTrue="1" operator="equal">
      <formula>0</formula>
    </cfRule>
  </conditionalFormatting>
  <conditionalFormatting sqref="C22:E23">
    <cfRule type="cellIs" dxfId="3" priority="2" stopIfTrue="1" operator="equal">
      <formula>0</formula>
    </cfRule>
  </conditionalFormatting>
  <conditionalFormatting sqref="C22:E23">
    <cfRule type="cellIs" dxfId="2" priority="1" stopIfTrue="1" operator="equal">
      <formula>0</formula>
    </cfRule>
  </conditionalFormatting>
  <printOptions horizontalCentered="1" verticalCentered="1"/>
  <pageMargins left="0.59055118110236227" right="0.39370078740157483" top="0.16" bottom="0.19685039370078741" header="0.16" footer="0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G60" sqref="G60"/>
    </sheetView>
  </sheetViews>
  <sheetFormatPr defaultRowHeight="12.75" x14ac:dyDescent="0.2"/>
  <cols>
    <col min="1" max="1" width="12.42578125" style="122" bestFit="1" customWidth="1"/>
    <col min="2" max="2" width="9.140625" style="128"/>
    <col min="3" max="10" width="9.140625" style="121"/>
  </cols>
  <sheetData>
    <row r="1" spans="1:10" ht="13.5" thickBot="1" x14ac:dyDescent="0.25"/>
    <row r="2" spans="1:10" s="122" customFormat="1" x14ac:dyDescent="0.2">
      <c r="A2" s="123" t="s">
        <v>58</v>
      </c>
      <c r="B2" s="124" t="s">
        <v>90</v>
      </c>
      <c r="C2" s="124">
        <v>-100</v>
      </c>
      <c r="D2" s="124">
        <v>-50</v>
      </c>
      <c r="E2" s="124">
        <v>0</v>
      </c>
      <c r="F2" s="124">
        <v>50</v>
      </c>
      <c r="G2" s="124">
        <v>100</v>
      </c>
      <c r="H2" s="124">
        <v>150</v>
      </c>
      <c r="I2" s="124">
        <v>200</v>
      </c>
      <c r="J2" s="130">
        <v>250</v>
      </c>
    </row>
    <row r="3" spans="1:10" x14ac:dyDescent="0.2">
      <c r="A3" s="126">
        <v>0</v>
      </c>
      <c r="B3" s="129">
        <v>-6.9710000000000001</v>
      </c>
      <c r="C3" s="125">
        <v>0.57999999999999996</v>
      </c>
      <c r="D3" s="125">
        <v>0.84</v>
      </c>
      <c r="E3" s="125">
        <v>1.1100000000000001</v>
      </c>
      <c r="F3" s="125">
        <v>1.38</v>
      </c>
      <c r="G3" s="125">
        <v>1.65</v>
      </c>
      <c r="H3" s="125">
        <v>1.92</v>
      </c>
      <c r="I3" s="125">
        <v>2.19</v>
      </c>
      <c r="J3" s="125">
        <v>2.46</v>
      </c>
    </row>
    <row r="4" spans="1:10" x14ac:dyDescent="0.2">
      <c r="A4" s="126">
        <v>2</v>
      </c>
      <c r="B4" s="129">
        <v>-6.9509999999999996</v>
      </c>
      <c r="C4" s="125">
        <v>0.94</v>
      </c>
      <c r="D4" s="125">
        <v>1.2</v>
      </c>
      <c r="E4" s="125">
        <v>1.47</v>
      </c>
      <c r="F4" s="125">
        <v>1.73</v>
      </c>
      <c r="G4" s="125">
        <v>2</v>
      </c>
      <c r="H4" s="125">
        <v>2.2799999999999998</v>
      </c>
      <c r="I4" s="125">
        <v>2.5499999999999998</v>
      </c>
      <c r="J4" s="125">
        <v>2.82</v>
      </c>
    </row>
    <row r="5" spans="1:10" x14ac:dyDescent="0.2">
      <c r="A5" s="126">
        <v>4</v>
      </c>
      <c r="B5" s="129">
        <v>-6.931</v>
      </c>
      <c r="C5" s="125">
        <v>1.37</v>
      </c>
      <c r="D5" s="125">
        <v>1.55</v>
      </c>
      <c r="E5" s="125">
        <v>1.82</v>
      </c>
      <c r="F5" s="125">
        <v>2.09</v>
      </c>
      <c r="G5" s="125">
        <v>2.36</v>
      </c>
      <c r="H5" s="125">
        <v>2.63</v>
      </c>
      <c r="I5" s="125">
        <v>2.9</v>
      </c>
      <c r="J5" s="125">
        <v>3.17</v>
      </c>
    </row>
    <row r="6" spans="1:10" x14ac:dyDescent="0.2">
      <c r="A6" s="126">
        <v>6</v>
      </c>
      <c r="B6" s="129">
        <v>-6.9109999999999996</v>
      </c>
      <c r="C6" s="125">
        <v>1.8</v>
      </c>
      <c r="D6" s="125">
        <v>1.97</v>
      </c>
      <c r="E6" s="125">
        <v>2.17</v>
      </c>
      <c r="F6" s="125">
        <v>2.44</v>
      </c>
      <c r="G6" s="125">
        <v>2.71</v>
      </c>
      <c r="H6" s="125">
        <v>2.98</v>
      </c>
      <c r="I6" s="125">
        <v>3.26</v>
      </c>
      <c r="J6" s="125">
        <v>3.53</v>
      </c>
    </row>
    <row r="7" spans="1:10" x14ac:dyDescent="0.2">
      <c r="A7" s="126">
        <v>8</v>
      </c>
      <c r="B7" s="129">
        <v>-6.891</v>
      </c>
      <c r="C7" s="125">
        <v>2.2400000000000002</v>
      </c>
      <c r="D7" s="125">
        <v>2.4</v>
      </c>
      <c r="E7" s="125">
        <v>2.58</v>
      </c>
      <c r="F7" s="125">
        <v>2.8</v>
      </c>
      <c r="G7" s="125">
        <v>3.07</v>
      </c>
      <c r="H7" s="125">
        <v>3.34</v>
      </c>
      <c r="I7" s="125">
        <v>3.61</v>
      </c>
      <c r="J7" s="125">
        <v>3.89</v>
      </c>
    </row>
    <row r="8" spans="1:10" x14ac:dyDescent="0.2">
      <c r="A8" s="126">
        <v>10</v>
      </c>
      <c r="B8" s="129">
        <v>-6.8710000000000004</v>
      </c>
      <c r="C8" s="125">
        <v>2.68</v>
      </c>
      <c r="D8" s="125">
        <v>2.84</v>
      </c>
      <c r="E8" s="125">
        <v>3</v>
      </c>
      <c r="F8" s="125">
        <v>3.19</v>
      </c>
      <c r="G8" s="125">
        <v>3.42</v>
      </c>
      <c r="H8" s="125">
        <v>3.7</v>
      </c>
      <c r="I8" s="125">
        <v>3.97</v>
      </c>
      <c r="J8" s="125">
        <v>4.24</v>
      </c>
    </row>
    <row r="9" spans="1:10" x14ac:dyDescent="0.2">
      <c r="A9" s="126">
        <v>12</v>
      </c>
      <c r="B9" s="129">
        <v>-6.851</v>
      </c>
      <c r="C9" s="125">
        <v>3.12</v>
      </c>
      <c r="D9" s="125">
        <v>3.28</v>
      </c>
      <c r="E9" s="125">
        <v>3.43</v>
      </c>
      <c r="F9" s="125">
        <v>3.61</v>
      </c>
      <c r="G9" s="125">
        <v>3.81</v>
      </c>
      <c r="H9" s="125">
        <v>4.05</v>
      </c>
      <c r="I9" s="125">
        <v>4.33</v>
      </c>
      <c r="J9" s="125">
        <v>4.5999999999999996</v>
      </c>
    </row>
    <row r="10" spans="1:10" x14ac:dyDescent="0.2">
      <c r="A10" s="126">
        <v>14</v>
      </c>
      <c r="B10" s="129">
        <v>-6.8310000000000004</v>
      </c>
      <c r="C10" s="125">
        <v>3.56</v>
      </c>
      <c r="D10" s="125">
        <v>3.72</v>
      </c>
      <c r="E10" s="125">
        <v>3.87</v>
      </c>
      <c r="F10" s="125">
        <v>4.04</v>
      </c>
      <c r="G10" s="125">
        <v>4.22</v>
      </c>
      <c r="H10" s="125">
        <v>4.43</v>
      </c>
      <c r="I10" s="125">
        <v>4.6900000000000004</v>
      </c>
      <c r="J10" s="125">
        <v>4.96</v>
      </c>
    </row>
    <row r="11" spans="1:10" x14ac:dyDescent="0.2">
      <c r="A11" s="126">
        <v>16</v>
      </c>
      <c r="B11" s="129">
        <v>-6.8109999999999999</v>
      </c>
      <c r="C11" s="125">
        <v>4</v>
      </c>
      <c r="D11" s="125">
        <v>4.16</v>
      </c>
      <c r="E11" s="125">
        <v>4.32</v>
      </c>
      <c r="F11" s="125">
        <v>4.4800000000000004</v>
      </c>
      <c r="G11" s="125">
        <v>4.6500000000000004</v>
      </c>
      <c r="H11" s="125">
        <v>4.84</v>
      </c>
      <c r="I11" s="125">
        <v>5.05</v>
      </c>
      <c r="J11" s="125">
        <v>5.32</v>
      </c>
    </row>
    <row r="12" spans="1:10" x14ac:dyDescent="0.2">
      <c r="A12" s="126">
        <v>18</v>
      </c>
      <c r="B12" s="129">
        <v>-6.7910000000000004</v>
      </c>
      <c r="C12" s="125">
        <v>4.4400000000000004</v>
      </c>
      <c r="D12" s="125">
        <v>4.5999999999999996</v>
      </c>
      <c r="E12" s="125">
        <v>4.76</v>
      </c>
      <c r="F12" s="125">
        <v>4.92</v>
      </c>
      <c r="G12" s="125">
        <v>5.08</v>
      </c>
      <c r="H12" s="125">
        <v>5.26</v>
      </c>
      <c r="I12" s="125">
        <v>5.46</v>
      </c>
      <c r="J12" s="125">
        <v>5.68</v>
      </c>
    </row>
    <row r="13" spans="1:10" x14ac:dyDescent="0.2">
      <c r="A13" s="126">
        <v>20</v>
      </c>
      <c r="B13" s="129">
        <v>-6.7709999999999999</v>
      </c>
      <c r="C13" s="125">
        <v>4.8899999999999997</v>
      </c>
      <c r="D13" s="125">
        <v>5.04</v>
      </c>
      <c r="E13" s="125">
        <v>5.2</v>
      </c>
      <c r="F13" s="125">
        <v>5.36</v>
      </c>
      <c r="G13" s="125">
        <v>5.52</v>
      </c>
      <c r="H13" s="125">
        <v>5.69</v>
      </c>
      <c r="I13" s="125">
        <v>5.88</v>
      </c>
      <c r="J13" s="125">
        <v>6.09</v>
      </c>
    </row>
    <row r="14" spans="1:10" x14ac:dyDescent="0.2">
      <c r="A14" s="126">
        <v>22</v>
      </c>
      <c r="B14" s="129">
        <v>-6.7510000000000003</v>
      </c>
      <c r="C14" s="125">
        <v>5.33</v>
      </c>
      <c r="D14" s="125">
        <v>5.49</v>
      </c>
      <c r="E14" s="125">
        <v>5.65</v>
      </c>
      <c r="F14" s="125">
        <v>5.81</v>
      </c>
      <c r="G14" s="125">
        <v>5.97</v>
      </c>
      <c r="H14" s="125">
        <v>6.13</v>
      </c>
      <c r="I14" s="125">
        <v>6.31</v>
      </c>
      <c r="J14" s="125">
        <v>6.51</v>
      </c>
    </row>
    <row r="15" spans="1:10" x14ac:dyDescent="0.2">
      <c r="A15" s="126">
        <v>24</v>
      </c>
      <c r="B15" s="129">
        <v>-6.7309999999999999</v>
      </c>
      <c r="C15" s="125">
        <v>5.78</v>
      </c>
      <c r="D15" s="125">
        <v>5.93</v>
      </c>
      <c r="E15" s="125">
        <v>6.09</v>
      </c>
      <c r="F15" s="125">
        <v>6.25</v>
      </c>
      <c r="G15" s="125">
        <v>6.41</v>
      </c>
      <c r="H15" s="125">
        <v>6.57</v>
      </c>
      <c r="I15" s="125">
        <v>6.74</v>
      </c>
      <c r="J15" s="125">
        <v>6.93</v>
      </c>
    </row>
    <row r="16" spans="1:10" x14ac:dyDescent="0.2">
      <c r="A16" s="126">
        <v>26</v>
      </c>
      <c r="B16" s="129">
        <v>-6.7110000000000003</v>
      </c>
      <c r="C16" s="125">
        <v>6.23</v>
      </c>
      <c r="D16" s="125">
        <v>6.38</v>
      </c>
      <c r="E16" s="125">
        <v>6.54</v>
      </c>
      <c r="F16" s="125">
        <v>6.7</v>
      </c>
      <c r="G16" s="125">
        <v>6.86</v>
      </c>
      <c r="H16" s="125">
        <v>7.02</v>
      </c>
      <c r="I16" s="125">
        <v>7.18</v>
      </c>
      <c r="J16" s="125">
        <v>7.36</v>
      </c>
    </row>
    <row r="17" spans="1:10" x14ac:dyDescent="0.2">
      <c r="A17" s="126">
        <v>28</v>
      </c>
      <c r="B17" s="129">
        <v>-6.6909999999999998</v>
      </c>
      <c r="C17" s="125">
        <v>6.67</v>
      </c>
      <c r="D17" s="125">
        <v>6.83</v>
      </c>
      <c r="E17" s="125">
        <v>6.99</v>
      </c>
      <c r="F17" s="125">
        <v>7.15</v>
      </c>
      <c r="G17" s="125">
        <v>7.31</v>
      </c>
      <c r="H17" s="125">
        <v>7.47</v>
      </c>
      <c r="I17" s="125">
        <v>7.63</v>
      </c>
      <c r="J17" s="125">
        <v>7.8</v>
      </c>
    </row>
    <row r="18" spans="1:10" x14ac:dyDescent="0.2">
      <c r="A18" s="126">
        <v>30</v>
      </c>
      <c r="B18" s="129">
        <v>-6.6710000000000003</v>
      </c>
      <c r="C18" s="125">
        <v>7.12</v>
      </c>
      <c r="D18" s="125">
        <v>7.28</v>
      </c>
      <c r="E18" s="125">
        <v>7.44</v>
      </c>
      <c r="F18" s="125">
        <v>7.59</v>
      </c>
      <c r="G18" s="125">
        <v>7.75</v>
      </c>
      <c r="H18" s="125">
        <v>7.91</v>
      </c>
      <c r="I18" s="125">
        <v>8.08</v>
      </c>
      <c r="J18" s="125">
        <v>8.24</v>
      </c>
    </row>
    <row r="19" spans="1:10" x14ac:dyDescent="0.2">
      <c r="A19" s="126">
        <v>32</v>
      </c>
      <c r="B19" s="129">
        <v>-6.6509999999999998</v>
      </c>
      <c r="C19" s="125">
        <v>7.57</v>
      </c>
      <c r="D19" s="125">
        <v>7.73</v>
      </c>
      <c r="E19" s="125">
        <v>7.89</v>
      </c>
      <c r="F19" s="125">
        <v>8.0399999999999991</v>
      </c>
      <c r="G19" s="125">
        <v>8.1999999999999993</v>
      </c>
      <c r="H19" s="125">
        <v>8.36</v>
      </c>
      <c r="I19" s="125">
        <v>8.5299999999999994</v>
      </c>
      <c r="J19" s="125">
        <v>8.69</v>
      </c>
    </row>
    <row r="20" spans="1:10" x14ac:dyDescent="0.2">
      <c r="A20" s="126">
        <v>34</v>
      </c>
      <c r="B20" s="129">
        <v>-6.6310000000000002</v>
      </c>
      <c r="C20" s="125">
        <v>8.02</v>
      </c>
      <c r="D20" s="125">
        <v>8.18</v>
      </c>
      <c r="E20" s="125">
        <v>8.34</v>
      </c>
      <c r="F20" s="125">
        <v>8.49</v>
      </c>
      <c r="G20" s="125">
        <v>8.65</v>
      </c>
      <c r="H20" s="125">
        <v>8.81</v>
      </c>
      <c r="I20" s="125">
        <v>8.98</v>
      </c>
      <c r="J20" s="125">
        <v>9.14</v>
      </c>
    </row>
    <row r="21" spans="1:10" x14ac:dyDescent="0.2">
      <c r="A21" s="126">
        <v>36</v>
      </c>
      <c r="B21" s="129">
        <v>-6.6109999999999998</v>
      </c>
      <c r="C21" s="125">
        <v>8.48</v>
      </c>
      <c r="D21" s="125">
        <v>8.6300000000000008</v>
      </c>
      <c r="E21" s="125">
        <v>8.7899999999999991</v>
      </c>
      <c r="F21" s="125">
        <v>8.9499999999999993</v>
      </c>
      <c r="G21" s="125">
        <v>9.11</v>
      </c>
      <c r="H21" s="125">
        <v>9.27</v>
      </c>
      <c r="I21" s="125">
        <v>9.43</v>
      </c>
      <c r="J21" s="125">
        <v>9.59</v>
      </c>
    </row>
    <row r="22" spans="1:10" x14ac:dyDescent="0.2">
      <c r="A22" s="126">
        <v>38</v>
      </c>
      <c r="B22" s="129">
        <v>-6.5910000000000002</v>
      </c>
      <c r="C22" s="125">
        <v>8.93</v>
      </c>
      <c r="D22" s="125">
        <v>9.09</v>
      </c>
      <c r="E22" s="125">
        <v>9.24</v>
      </c>
      <c r="F22" s="125">
        <v>9.4</v>
      </c>
      <c r="G22" s="125">
        <v>9.56</v>
      </c>
      <c r="H22" s="125">
        <v>9.7200000000000006</v>
      </c>
      <c r="I22" s="125">
        <v>9.8800000000000008</v>
      </c>
      <c r="J22" s="125">
        <v>10.039999999999999</v>
      </c>
    </row>
    <row r="23" spans="1:10" x14ac:dyDescent="0.2">
      <c r="A23" s="126">
        <v>40</v>
      </c>
      <c r="B23" s="129">
        <v>-6.5709999999999997</v>
      </c>
      <c r="C23" s="125">
        <v>9.39</v>
      </c>
      <c r="D23" s="125">
        <v>9.5399999999999991</v>
      </c>
      <c r="E23" s="125">
        <v>9.6999999999999993</v>
      </c>
      <c r="F23" s="125">
        <v>9.85</v>
      </c>
      <c r="G23" s="125">
        <v>10.01</v>
      </c>
      <c r="H23" s="125">
        <v>10.17</v>
      </c>
      <c r="I23" s="125">
        <v>10.33</v>
      </c>
      <c r="J23" s="125">
        <v>10.5</v>
      </c>
    </row>
    <row r="24" spans="1:10" x14ac:dyDescent="0.2">
      <c r="A24" s="126">
        <v>42</v>
      </c>
      <c r="B24" s="129">
        <v>-6.5510000000000002</v>
      </c>
      <c r="C24" s="125">
        <v>9.84</v>
      </c>
      <c r="D24" s="125">
        <v>10</v>
      </c>
      <c r="E24" s="125">
        <v>10.15</v>
      </c>
      <c r="F24" s="125">
        <v>10.31</v>
      </c>
      <c r="G24" s="125">
        <v>10.47</v>
      </c>
      <c r="H24" s="125">
        <v>10.63</v>
      </c>
      <c r="I24" s="125">
        <v>10.79</v>
      </c>
      <c r="J24" s="125">
        <v>10.95</v>
      </c>
    </row>
    <row r="25" spans="1:10" x14ac:dyDescent="0.2">
      <c r="A25" s="126">
        <v>44</v>
      </c>
      <c r="B25" s="129">
        <v>-6.5309999999999997</v>
      </c>
      <c r="C25" s="125">
        <v>10.3</v>
      </c>
      <c r="D25" s="125">
        <v>10.45</v>
      </c>
      <c r="E25" s="125">
        <v>10.61</v>
      </c>
      <c r="F25" s="125">
        <v>10.77</v>
      </c>
      <c r="G25" s="125">
        <v>10.92</v>
      </c>
      <c r="H25" s="125">
        <v>11.08</v>
      </c>
      <c r="I25" s="125">
        <v>11.24</v>
      </c>
      <c r="J25" s="125">
        <v>11.41</v>
      </c>
    </row>
    <row r="26" spans="1:10" x14ac:dyDescent="0.2">
      <c r="A26" s="126">
        <v>46</v>
      </c>
      <c r="B26" s="129">
        <v>-6.5110000000000001</v>
      </c>
      <c r="C26" s="125">
        <v>10.76</v>
      </c>
      <c r="D26" s="125">
        <v>10.91</v>
      </c>
      <c r="E26" s="125">
        <v>11.07</v>
      </c>
      <c r="F26" s="125">
        <v>11.22</v>
      </c>
      <c r="G26" s="125">
        <v>11.38</v>
      </c>
      <c r="H26" s="125">
        <v>11.54</v>
      </c>
      <c r="I26" s="125">
        <v>11.7</v>
      </c>
      <c r="J26" s="125">
        <v>11.86</v>
      </c>
    </row>
    <row r="27" spans="1:10" x14ac:dyDescent="0.2">
      <c r="A27" s="126">
        <v>48</v>
      </c>
      <c r="B27" s="129">
        <v>-6.4909999999999997</v>
      </c>
      <c r="C27" s="125">
        <v>11.22</v>
      </c>
      <c r="D27" s="125">
        <v>11.37</v>
      </c>
      <c r="E27" s="125">
        <v>11.53</v>
      </c>
      <c r="F27" s="125">
        <v>11.68</v>
      </c>
      <c r="G27" s="125">
        <v>11.84</v>
      </c>
      <c r="H27" s="125">
        <v>12</v>
      </c>
      <c r="I27" s="125">
        <v>12.16</v>
      </c>
      <c r="J27" s="125">
        <v>12.32</v>
      </c>
    </row>
    <row r="28" spans="1:10" x14ac:dyDescent="0.2">
      <c r="A28" s="126">
        <v>50</v>
      </c>
      <c r="B28" s="129">
        <v>-6.4710000000000001</v>
      </c>
      <c r="C28" s="125">
        <v>11.68</v>
      </c>
      <c r="D28" s="125">
        <v>11.83</v>
      </c>
      <c r="E28" s="125">
        <v>11.99</v>
      </c>
      <c r="F28" s="125">
        <v>12.14</v>
      </c>
      <c r="G28" s="125">
        <v>12.3</v>
      </c>
      <c r="H28" s="125">
        <v>12.46</v>
      </c>
      <c r="I28" s="125">
        <v>12.62</v>
      </c>
      <c r="J28" s="125">
        <v>12.78</v>
      </c>
    </row>
    <row r="29" spans="1:10" x14ac:dyDescent="0.2">
      <c r="A29" s="126">
        <v>52</v>
      </c>
      <c r="B29" s="129">
        <v>-6.4509999999999996</v>
      </c>
      <c r="C29" s="125">
        <v>12.14</v>
      </c>
      <c r="D29" s="125">
        <v>12.29</v>
      </c>
      <c r="E29" s="125">
        <v>12.45</v>
      </c>
      <c r="F29" s="125">
        <v>12.6</v>
      </c>
      <c r="G29" s="125">
        <v>12.76</v>
      </c>
      <c r="H29" s="125">
        <v>12.92</v>
      </c>
      <c r="I29" s="125">
        <v>13.08</v>
      </c>
      <c r="J29" s="125">
        <v>13.24</v>
      </c>
    </row>
    <row r="30" spans="1:10" x14ac:dyDescent="0.2">
      <c r="A30" s="126">
        <v>54</v>
      </c>
      <c r="B30" s="129">
        <v>-6.431</v>
      </c>
      <c r="C30" s="125">
        <v>12.6</v>
      </c>
      <c r="D30" s="125">
        <v>12.75</v>
      </c>
      <c r="E30" s="125">
        <v>12.91</v>
      </c>
      <c r="F30" s="125">
        <v>13.07</v>
      </c>
      <c r="G30" s="125">
        <v>13.22</v>
      </c>
      <c r="H30" s="125">
        <v>13.38</v>
      </c>
      <c r="I30" s="125">
        <v>13.54</v>
      </c>
      <c r="J30" s="125">
        <v>13.7</v>
      </c>
    </row>
    <row r="31" spans="1:10" x14ac:dyDescent="0.2">
      <c r="A31" s="126">
        <v>56</v>
      </c>
      <c r="B31" s="129">
        <v>-6.4109999999999996</v>
      </c>
      <c r="C31" s="125">
        <v>13.06</v>
      </c>
      <c r="D31" s="125">
        <v>13.22</v>
      </c>
      <c r="E31" s="125">
        <v>13.37</v>
      </c>
      <c r="F31" s="125">
        <v>13.53</v>
      </c>
      <c r="G31" s="125">
        <v>13.69</v>
      </c>
      <c r="H31" s="125">
        <v>13.84</v>
      </c>
      <c r="I31" s="125">
        <v>14</v>
      </c>
      <c r="J31" s="125">
        <v>14.16</v>
      </c>
    </row>
    <row r="32" spans="1:10" x14ac:dyDescent="0.2">
      <c r="A32" s="126">
        <v>58</v>
      </c>
      <c r="B32" s="129">
        <v>-6.391</v>
      </c>
      <c r="C32" s="125">
        <v>13.53</v>
      </c>
      <c r="D32" s="125">
        <v>13.68</v>
      </c>
      <c r="E32" s="125">
        <v>13.84</v>
      </c>
      <c r="F32" s="125">
        <v>13.99</v>
      </c>
      <c r="G32" s="125">
        <v>14.15</v>
      </c>
      <c r="H32" s="125">
        <v>14.31</v>
      </c>
      <c r="I32" s="125">
        <v>14.47</v>
      </c>
      <c r="J32" s="125">
        <v>14.63</v>
      </c>
    </row>
    <row r="33" spans="1:10" x14ac:dyDescent="0.2">
      <c r="A33" s="126">
        <v>60</v>
      </c>
      <c r="B33" s="129">
        <v>-6.3710000000000004</v>
      </c>
      <c r="C33" s="125">
        <v>14</v>
      </c>
      <c r="D33" s="125">
        <v>14.15</v>
      </c>
      <c r="E33" s="125">
        <v>14.3</v>
      </c>
      <c r="F33" s="125">
        <v>14.46</v>
      </c>
      <c r="G33" s="125">
        <v>14.61</v>
      </c>
      <c r="H33" s="125">
        <v>14.77</v>
      </c>
      <c r="I33" s="125">
        <v>14.93</v>
      </c>
      <c r="J33" s="125">
        <v>15.09</v>
      </c>
    </row>
    <row r="34" spans="1:10" x14ac:dyDescent="0.2">
      <c r="A34" s="126">
        <v>62</v>
      </c>
      <c r="B34" s="129">
        <v>-6.351</v>
      </c>
      <c r="C34" s="125">
        <v>14.46</v>
      </c>
      <c r="D34" s="125">
        <v>14.61</v>
      </c>
      <c r="E34" s="125">
        <v>14.77</v>
      </c>
      <c r="F34" s="125">
        <v>14.92</v>
      </c>
      <c r="G34" s="125">
        <v>15.08</v>
      </c>
      <c r="H34" s="125">
        <v>15.24</v>
      </c>
      <c r="I34" s="125">
        <v>15.4</v>
      </c>
      <c r="J34" s="125">
        <v>15.56</v>
      </c>
    </row>
    <row r="35" spans="1:10" x14ac:dyDescent="0.2">
      <c r="A35" s="126">
        <v>64</v>
      </c>
      <c r="B35" s="129">
        <v>-6.3310000000000004</v>
      </c>
      <c r="C35" s="125">
        <v>14.93</v>
      </c>
      <c r="D35" s="125">
        <v>15.08</v>
      </c>
      <c r="E35" s="125">
        <v>15.24</v>
      </c>
      <c r="F35" s="125">
        <v>15.39</v>
      </c>
      <c r="G35" s="125">
        <v>15.55</v>
      </c>
      <c r="H35" s="125">
        <v>15.71</v>
      </c>
      <c r="I35" s="125">
        <v>15.86</v>
      </c>
      <c r="J35" s="125">
        <v>16.02</v>
      </c>
    </row>
    <row r="36" spans="1:10" x14ac:dyDescent="0.2">
      <c r="A36" s="126">
        <v>66</v>
      </c>
      <c r="B36" s="129">
        <v>-6.3109999999999999</v>
      </c>
      <c r="C36" s="125">
        <v>15.4</v>
      </c>
      <c r="D36" s="125">
        <v>15.55</v>
      </c>
      <c r="E36" s="125">
        <v>15.71</v>
      </c>
      <c r="F36" s="125">
        <v>15.86</v>
      </c>
      <c r="G36" s="125">
        <v>16.02</v>
      </c>
      <c r="H36" s="125">
        <v>16.170000000000002</v>
      </c>
      <c r="I36" s="125">
        <v>16.329999999999998</v>
      </c>
      <c r="J36" s="125">
        <v>16.489999999999998</v>
      </c>
    </row>
    <row r="37" spans="1:10" x14ac:dyDescent="0.2">
      <c r="A37" s="126">
        <v>68</v>
      </c>
      <c r="B37" s="129">
        <v>-6.2910000000000004</v>
      </c>
      <c r="C37" s="125">
        <v>15.87</v>
      </c>
      <c r="D37" s="125">
        <v>16.02</v>
      </c>
      <c r="E37" s="125">
        <v>16.18</v>
      </c>
      <c r="F37" s="125">
        <v>16.329999999999998</v>
      </c>
      <c r="G37" s="125">
        <v>16.489999999999998</v>
      </c>
      <c r="H37" s="125">
        <v>16.64</v>
      </c>
      <c r="I37" s="125">
        <v>16.8</v>
      </c>
      <c r="J37" s="125">
        <v>16.96</v>
      </c>
    </row>
    <row r="38" spans="1:10" x14ac:dyDescent="0.2">
      <c r="A38" s="126">
        <v>70</v>
      </c>
      <c r="B38" s="129">
        <v>-6.2709999999999999</v>
      </c>
      <c r="C38" s="125">
        <v>16.34</v>
      </c>
      <c r="D38" s="125">
        <v>16.489999999999998</v>
      </c>
      <c r="E38" s="125">
        <v>16.649999999999999</v>
      </c>
      <c r="F38" s="125">
        <v>16.8</v>
      </c>
      <c r="G38" s="125">
        <v>16.96</v>
      </c>
      <c r="H38" s="125">
        <v>17.11</v>
      </c>
      <c r="I38" s="125">
        <v>17.27</v>
      </c>
      <c r="J38" s="125">
        <v>17.43</v>
      </c>
    </row>
    <row r="39" spans="1:10" x14ac:dyDescent="0.2">
      <c r="A39" s="126">
        <v>72</v>
      </c>
      <c r="B39" s="129">
        <v>-6.2510000000000003</v>
      </c>
      <c r="C39" s="125">
        <v>16.809999999999999</v>
      </c>
      <c r="D39" s="125">
        <v>16.97</v>
      </c>
      <c r="E39" s="125">
        <v>17.12</v>
      </c>
      <c r="F39" s="125">
        <v>17.27</v>
      </c>
      <c r="G39" s="125">
        <v>17.43</v>
      </c>
      <c r="H39" s="125">
        <v>17.579999999999998</v>
      </c>
      <c r="I39" s="125">
        <v>17.739999999999998</v>
      </c>
      <c r="J39" s="125">
        <v>17.899999999999999</v>
      </c>
    </row>
    <row r="40" spans="1:10" x14ac:dyDescent="0.2">
      <c r="A40" s="126">
        <v>74</v>
      </c>
      <c r="B40" s="129">
        <v>-6.2309999999999999</v>
      </c>
      <c r="C40" s="125">
        <v>17.29</v>
      </c>
      <c r="D40" s="125">
        <v>17.440000000000001</v>
      </c>
      <c r="E40" s="125">
        <v>17.59</v>
      </c>
      <c r="F40" s="125">
        <v>17.75</v>
      </c>
      <c r="G40" s="125">
        <v>17.899999999999999</v>
      </c>
      <c r="H40" s="125">
        <v>18.059999999999999</v>
      </c>
      <c r="I40" s="125">
        <v>18.21</v>
      </c>
      <c r="J40" s="125">
        <v>18.37</v>
      </c>
    </row>
    <row r="41" spans="1:10" x14ac:dyDescent="0.2">
      <c r="A41" s="126">
        <v>76</v>
      </c>
      <c r="B41" s="129">
        <v>-6.2110000000000003</v>
      </c>
      <c r="C41" s="125">
        <v>17.760000000000002</v>
      </c>
      <c r="D41" s="125">
        <v>17.91</v>
      </c>
      <c r="E41" s="125">
        <v>18.07</v>
      </c>
      <c r="F41" s="125">
        <v>18.22</v>
      </c>
      <c r="G41" s="125">
        <v>18.37</v>
      </c>
      <c r="H41" s="125">
        <v>18.53</v>
      </c>
      <c r="I41" s="125">
        <v>18.690000000000001</v>
      </c>
      <c r="J41" s="125">
        <v>18.850000000000001</v>
      </c>
    </row>
    <row r="42" spans="1:10" x14ac:dyDescent="0.2">
      <c r="A42" s="126">
        <v>78</v>
      </c>
      <c r="B42" s="129">
        <v>-6.1909999999999998</v>
      </c>
      <c r="C42" s="125">
        <v>18.239999999999998</v>
      </c>
      <c r="D42" s="125">
        <v>18.39</v>
      </c>
      <c r="E42" s="125">
        <v>18.54</v>
      </c>
      <c r="F42" s="125">
        <v>18.690000000000001</v>
      </c>
      <c r="G42" s="125">
        <v>18.850000000000001</v>
      </c>
      <c r="H42" s="125">
        <v>19.010000000000002</v>
      </c>
      <c r="I42" s="125">
        <v>19.16</v>
      </c>
      <c r="J42" s="125">
        <v>19.32</v>
      </c>
    </row>
    <row r="43" spans="1:10" x14ac:dyDescent="0.2">
      <c r="A43" s="126">
        <v>80</v>
      </c>
      <c r="B43" s="129">
        <v>-6.1710000000000003</v>
      </c>
      <c r="C43" s="125">
        <v>18.71</v>
      </c>
      <c r="D43" s="125">
        <v>18.87</v>
      </c>
      <c r="E43" s="125">
        <v>19.02</v>
      </c>
      <c r="F43" s="125">
        <v>19.170000000000002</v>
      </c>
      <c r="G43" s="125">
        <v>19.329999999999998</v>
      </c>
      <c r="H43" s="125">
        <v>19.48</v>
      </c>
      <c r="I43" s="125">
        <v>19.64</v>
      </c>
      <c r="J43" s="125">
        <v>19.8</v>
      </c>
    </row>
    <row r="44" spans="1:10" x14ac:dyDescent="0.2">
      <c r="A44" s="126">
        <v>82</v>
      </c>
      <c r="B44" s="129">
        <v>-6.1509999999999998</v>
      </c>
      <c r="C44" s="125">
        <v>19.190000000000001</v>
      </c>
      <c r="D44" s="125">
        <v>19.34</v>
      </c>
      <c r="E44" s="125">
        <v>19.489999999999998</v>
      </c>
      <c r="F44" s="125">
        <v>19.649999999999999</v>
      </c>
      <c r="G44" s="125">
        <v>19.8</v>
      </c>
      <c r="H44" s="125">
        <v>19.96</v>
      </c>
      <c r="I44" s="125">
        <v>20.12</v>
      </c>
      <c r="J44" s="125">
        <v>20.27</v>
      </c>
    </row>
    <row r="45" spans="1:10" x14ac:dyDescent="0.2">
      <c r="A45" s="126">
        <v>84</v>
      </c>
      <c r="B45" s="129">
        <v>-6.1310000000000002</v>
      </c>
      <c r="C45" s="125">
        <v>19.670000000000002</v>
      </c>
      <c r="D45" s="125">
        <v>19.82</v>
      </c>
      <c r="E45" s="125">
        <v>19.97</v>
      </c>
      <c r="F45" s="125">
        <v>20.13</v>
      </c>
      <c r="G45" s="125">
        <v>20.28</v>
      </c>
      <c r="H45" s="125">
        <v>20.440000000000001</v>
      </c>
      <c r="I45" s="125">
        <v>20.59</v>
      </c>
      <c r="J45" s="125">
        <v>20.75</v>
      </c>
    </row>
    <row r="46" spans="1:10" x14ac:dyDescent="0.2">
      <c r="A46" s="126">
        <v>86</v>
      </c>
      <c r="B46" s="129">
        <v>-6.1109999999999998</v>
      </c>
      <c r="C46" s="125">
        <v>20.149999999999999</v>
      </c>
      <c r="D46" s="125">
        <v>20.3</v>
      </c>
      <c r="E46" s="125">
        <v>20.45</v>
      </c>
      <c r="F46" s="125">
        <v>20.61</v>
      </c>
      <c r="G46" s="125">
        <v>20.76</v>
      </c>
      <c r="H46" s="125">
        <v>20.92</v>
      </c>
      <c r="I46" s="125">
        <v>21.07</v>
      </c>
      <c r="J46" s="125">
        <v>21.23</v>
      </c>
    </row>
    <row r="47" spans="1:10" x14ac:dyDescent="0.2">
      <c r="A47" s="126">
        <v>88</v>
      </c>
      <c r="B47" s="129">
        <v>-6.0910000000000002</v>
      </c>
      <c r="C47" s="125">
        <v>20.63</v>
      </c>
      <c r="D47" s="125">
        <v>20.78</v>
      </c>
      <c r="E47" s="125">
        <v>20.93</v>
      </c>
      <c r="F47" s="125">
        <v>21.09</v>
      </c>
      <c r="G47" s="125">
        <v>21.24</v>
      </c>
      <c r="H47" s="125">
        <v>21.4</v>
      </c>
      <c r="I47" s="125">
        <v>21.55</v>
      </c>
      <c r="J47" s="125">
        <v>21.71</v>
      </c>
    </row>
    <row r="48" spans="1:10" x14ac:dyDescent="0.2">
      <c r="A48" s="126">
        <v>90</v>
      </c>
      <c r="B48" s="129">
        <v>-6.0709999999999997</v>
      </c>
      <c r="C48" s="125">
        <v>21.12</v>
      </c>
      <c r="D48" s="125">
        <v>21.27</v>
      </c>
      <c r="E48" s="125">
        <v>21.42</v>
      </c>
      <c r="F48" s="125">
        <v>21.57</v>
      </c>
      <c r="G48" s="125">
        <v>21.72</v>
      </c>
      <c r="H48" s="125">
        <v>21.88</v>
      </c>
      <c r="I48" s="125">
        <v>22.03</v>
      </c>
      <c r="J48" s="125">
        <v>22.19</v>
      </c>
    </row>
    <row r="49" spans="1:10" x14ac:dyDescent="0.2">
      <c r="A49" s="126">
        <v>92</v>
      </c>
      <c r="B49" s="129">
        <v>-6.0510000000000002</v>
      </c>
      <c r="C49" s="125">
        <v>21.6</v>
      </c>
      <c r="D49" s="125">
        <v>21.75</v>
      </c>
      <c r="E49" s="125">
        <v>21.9</v>
      </c>
      <c r="F49" s="125">
        <v>22.05</v>
      </c>
      <c r="G49" s="125">
        <v>22.2</v>
      </c>
      <c r="H49" s="125">
        <v>22.36</v>
      </c>
      <c r="I49" s="125">
        <v>22.52</v>
      </c>
      <c r="J49" s="125">
        <v>22.67</v>
      </c>
    </row>
    <row r="50" spans="1:10" x14ac:dyDescent="0.2">
      <c r="A50" s="126">
        <v>94</v>
      </c>
      <c r="B50" s="129">
        <v>-6.0309999999999997</v>
      </c>
      <c r="C50" s="125">
        <v>22.08</v>
      </c>
      <c r="D50" s="125">
        <v>22.23</v>
      </c>
      <c r="E50" s="125">
        <v>22.38</v>
      </c>
      <c r="F50" s="125">
        <v>22.54</v>
      </c>
      <c r="G50" s="125">
        <v>22.69</v>
      </c>
      <c r="H50" s="125">
        <v>22.84</v>
      </c>
      <c r="I50" s="125">
        <v>23</v>
      </c>
      <c r="J50" s="125">
        <v>23.16</v>
      </c>
    </row>
    <row r="51" spans="1:10" x14ac:dyDescent="0.2">
      <c r="A51" s="126">
        <v>96</v>
      </c>
      <c r="B51" s="129">
        <v>-6.0110000000000001</v>
      </c>
      <c r="C51" s="125">
        <v>22.57</v>
      </c>
      <c r="D51" s="125">
        <v>22.72</v>
      </c>
      <c r="E51" s="125">
        <v>22.87</v>
      </c>
      <c r="F51" s="125">
        <v>23.02</v>
      </c>
      <c r="G51" s="125">
        <v>23.17</v>
      </c>
      <c r="H51" s="125">
        <v>23.33</v>
      </c>
      <c r="I51" s="125">
        <v>23.48</v>
      </c>
      <c r="J51" s="125">
        <v>23.64</v>
      </c>
    </row>
    <row r="52" spans="1:10" x14ac:dyDescent="0.2">
      <c r="A52" s="126">
        <v>98</v>
      </c>
      <c r="B52" s="129">
        <v>-5.9909999999999997</v>
      </c>
      <c r="C52" s="125">
        <v>23.06</v>
      </c>
      <c r="D52" s="125">
        <v>23.2</v>
      </c>
      <c r="E52" s="125">
        <v>23.36</v>
      </c>
      <c r="F52" s="125">
        <v>23.51</v>
      </c>
      <c r="G52" s="125">
        <v>23.66</v>
      </c>
      <c r="H52" s="125">
        <v>23.81</v>
      </c>
      <c r="I52" s="125">
        <v>23.97</v>
      </c>
      <c r="J52" s="125">
        <v>24.13</v>
      </c>
    </row>
    <row r="53" spans="1:10" x14ac:dyDescent="0.2">
      <c r="A53" s="126">
        <v>100</v>
      </c>
      <c r="B53" s="129">
        <v>-5.9710000000000001</v>
      </c>
      <c r="C53" s="125">
        <v>23.54</v>
      </c>
      <c r="D53" s="125">
        <v>23.69</v>
      </c>
      <c r="E53" s="125">
        <v>23.84</v>
      </c>
      <c r="F53" s="125">
        <v>23.99</v>
      </c>
      <c r="G53" s="125">
        <v>24.15</v>
      </c>
      <c r="H53" s="125">
        <v>24.3</v>
      </c>
      <c r="I53" s="125">
        <v>24.46</v>
      </c>
      <c r="J53" s="125">
        <v>24.61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A78"/>
  <sheetViews>
    <sheetView showGridLines="0" showZeros="0" topLeftCell="A4" workbookViewId="0">
      <selection activeCell="AX16" sqref="AX16"/>
    </sheetView>
  </sheetViews>
  <sheetFormatPr defaultRowHeight="12.75" x14ac:dyDescent="0.2"/>
  <cols>
    <col min="1" max="35" width="2.7109375" style="1" customWidth="1"/>
    <col min="36" max="36" width="9.5703125" style="60" customWidth="1"/>
    <col min="37" max="49" width="9.140625" style="1" hidden="1" customWidth="1"/>
    <col min="50" max="16384" width="9.140625" style="1"/>
  </cols>
  <sheetData>
    <row r="3" spans="1:50" ht="15" x14ac:dyDescent="0.25">
      <c r="A3" s="183" t="s">
        <v>37</v>
      </c>
      <c r="B3" s="183"/>
      <c r="C3" s="183"/>
      <c r="D3" s="183"/>
      <c r="E3" s="183"/>
      <c r="F3" s="189"/>
      <c r="G3" s="189"/>
      <c r="H3" s="189"/>
      <c r="I3" s="189"/>
    </row>
    <row r="4" spans="1:50" ht="12.95" customHeight="1" x14ac:dyDescent="0.25">
      <c r="A4" s="183" t="s">
        <v>0</v>
      </c>
      <c r="B4" s="183"/>
      <c r="C4" s="183"/>
      <c r="D4" s="183"/>
      <c r="E4" s="183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88" t="s">
        <v>1</v>
      </c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</row>
    <row r="5" spans="1:50" ht="12.95" customHeight="1" x14ac:dyDescent="0.25">
      <c r="A5" s="183" t="s">
        <v>36</v>
      </c>
      <c r="B5" s="183"/>
      <c r="C5" s="183"/>
      <c r="D5" s="183"/>
      <c r="E5" s="183"/>
      <c r="F5" s="190" t="s">
        <v>42</v>
      </c>
      <c r="G5" s="190"/>
      <c r="H5" s="190"/>
      <c r="I5" s="190"/>
      <c r="J5" s="190"/>
      <c r="K5" s="190"/>
      <c r="L5" s="190"/>
      <c r="M5" s="190"/>
      <c r="N5" s="190"/>
      <c r="O5" s="190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</row>
    <row r="6" spans="1:50" ht="12.95" customHeight="1" x14ac:dyDescent="0.25">
      <c r="A6" s="183" t="s">
        <v>2</v>
      </c>
      <c r="B6" s="183"/>
      <c r="C6" s="183"/>
      <c r="D6" s="183"/>
      <c r="E6" s="183"/>
      <c r="F6" s="190" t="s">
        <v>43</v>
      </c>
      <c r="G6" s="190"/>
      <c r="H6" s="190"/>
      <c r="I6" s="190"/>
      <c r="J6" s="190"/>
      <c r="K6" s="190"/>
      <c r="L6" s="190"/>
      <c r="M6" s="190"/>
      <c r="N6" s="190"/>
      <c r="O6" s="190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</row>
    <row r="7" spans="1:50" ht="12.95" customHeight="1" x14ac:dyDescent="0.25">
      <c r="A7" s="183" t="s">
        <v>3</v>
      </c>
      <c r="B7" s="183"/>
      <c r="C7" s="183"/>
      <c r="D7" s="183"/>
      <c r="E7" s="183"/>
      <c r="F7" s="190" t="s">
        <v>76</v>
      </c>
      <c r="G7" s="190"/>
      <c r="H7" s="190"/>
      <c r="I7" s="190"/>
      <c r="J7" s="190"/>
      <c r="K7" s="190"/>
      <c r="L7" s="190"/>
      <c r="M7" s="190"/>
      <c r="N7" s="190"/>
      <c r="O7" s="190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</row>
    <row r="8" spans="1:50" ht="12.95" customHeight="1" x14ac:dyDescent="0.25">
      <c r="A8" s="183"/>
      <c r="B8" s="183"/>
      <c r="C8" s="183"/>
      <c r="D8" s="183"/>
      <c r="E8" s="183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7" t="s">
        <v>4</v>
      </c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</row>
    <row r="9" spans="1:50" ht="12.95" customHeight="1" x14ac:dyDescent="0.2">
      <c r="A9" s="2"/>
      <c r="B9" s="3"/>
      <c r="C9" s="3"/>
      <c r="D9" s="3"/>
      <c r="E9" s="3"/>
      <c r="F9" s="61"/>
      <c r="G9" s="61"/>
      <c r="H9" s="61"/>
      <c r="I9" s="61"/>
      <c r="J9" s="61"/>
      <c r="K9" s="61"/>
      <c r="L9" s="61"/>
      <c r="M9" s="61"/>
      <c r="N9" s="61"/>
      <c r="O9" s="61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</row>
    <row r="10" spans="1:50" ht="12.95" customHeight="1" x14ac:dyDescent="0.2">
      <c r="A10" s="4" t="s">
        <v>38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50" ht="4.1500000000000004" customHeight="1" x14ac:dyDescent="0.2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50" ht="12.95" customHeight="1" x14ac:dyDescent="0.2">
      <c r="A12" s="3"/>
      <c r="B12" s="3"/>
      <c r="C12" s="3"/>
      <c r="D12" s="3"/>
      <c r="E12" s="3"/>
      <c r="F12" s="3"/>
      <c r="G12" s="152" t="s">
        <v>5</v>
      </c>
      <c r="H12" s="153"/>
      <c r="I12" s="153"/>
      <c r="J12" s="153"/>
      <c r="K12" s="153"/>
      <c r="L12" s="153"/>
      <c r="M12" s="156" t="s">
        <v>70</v>
      </c>
      <c r="N12" s="157"/>
      <c r="O12" s="158"/>
      <c r="P12" s="172" t="s">
        <v>6</v>
      </c>
      <c r="Q12" s="172"/>
      <c r="R12" s="172"/>
      <c r="S12" s="172" t="s">
        <v>7</v>
      </c>
      <c r="T12" s="172"/>
      <c r="U12" s="172"/>
      <c r="V12" s="172"/>
      <c r="W12" s="172"/>
      <c r="X12" s="156" t="s">
        <v>8</v>
      </c>
      <c r="Y12" s="157"/>
      <c r="Z12" s="158"/>
      <c r="AA12" s="172" t="s">
        <v>9</v>
      </c>
      <c r="AB12" s="172"/>
      <c r="AC12" s="172"/>
      <c r="AD12" s="172"/>
      <c r="AE12" s="164" t="s">
        <v>10</v>
      </c>
      <c r="AF12" s="164"/>
      <c r="AG12" s="164"/>
      <c r="AH12" s="164"/>
      <c r="AI12" s="165"/>
    </row>
    <row r="13" spans="1:50" ht="12.95" customHeight="1" x14ac:dyDescent="0.2">
      <c r="A13" s="5" t="s">
        <v>11</v>
      </c>
      <c r="B13" s="6"/>
      <c r="C13" s="170">
        <f>'Bunkering FO'!C13:E13</f>
        <v>41840</v>
      </c>
      <c r="D13" s="170"/>
      <c r="E13" s="170"/>
      <c r="F13" s="7"/>
      <c r="G13" s="154"/>
      <c r="H13" s="155"/>
      <c r="I13" s="155"/>
      <c r="J13" s="155"/>
      <c r="K13" s="155"/>
      <c r="L13" s="155"/>
      <c r="M13" s="159"/>
      <c r="N13" s="160"/>
      <c r="O13" s="161"/>
      <c r="P13" s="173"/>
      <c r="Q13" s="173"/>
      <c r="R13" s="173"/>
      <c r="S13" s="173"/>
      <c r="T13" s="173"/>
      <c r="U13" s="173"/>
      <c r="V13" s="173"/>
      <c r="W13" s="173"/>
      <c r="X13" s="159"/>
      <c r="Y13" s="160"/>
      <c r="Z13" s="161"/>
      <c r="AA13" s="173"/>
      <c r="AB13" s="173"/>
      <c r="AC13" s="173"/>
      <c r="AD13" s="173"/>
      <c r="AE13" s="166"/>
      <c r="AF13" s="166"/>
      <c r="AG13" s="166"/>
      <c r="AH13" s="166"/>
      <c r="AI13" s="167"/>
    </row>
    <row r="14" spans="1:50" ht="12.95" customHeight="1" x14ac:dyDescent="0.2">
      <c r="A14" s="5" t="s">
        <v>12</v>
      </c>
      <c r="B14" s="6"/>
      <c r="C14" s="191">
        <f>'Bunkering FO'!C14</f>
        <v>43983.861111111109</v>
      </c>
      <c r="D14" s="191"/>
      <c r="E14" s="191"/>
      <c r="F14" s="7"/>
      <c r="G14" s="154"/>
      <c r="H14" s="155"/>
      <c r="I14" s="155"/>
      <c r="J14" s="155"/>
      <c r="K14" s="155"/>
      <c r="L14" s="155"/>
      <c r="M14" s="149" t="s">
        <v>35</v>
      </c>
      <c r="N14" s="149"/>
      <c r="O14" s="149"/>
      <c r="P14" s="149" t="s">
        <v>13</v>
      </c>
      <c r="Q14" s="149"/>
      <c r="R14" s="149"/>
      <c r="S14" s="148" t="s">
        <v>14</v>
      </c>
      <c r="T14" s="148"/>
      <c r="U14" s="148"/>
      <c r="V14" s="148"/>
      <c r="W14" s="148"/>
      <c r="X14" s="148" t="s">
        <v>15</v>
      </c>
      <c r="Y14" s="148"/>
      <c r="Z14" s="148"/>
      <c r="AA14" s="149" t="s">
        <v>16</v>
      </c>
      <c r="AB14" s="149"/>
      <c r="AC14" s="149"/>
      <c r="AD14" s="149"/>
      <c r="AE14" s="162" t="s">
        <v>14</v>
      </c>
      <c r="AF14" s="162"/>
      <c r="AG14" s="162"/>
      <c r="AH14" s="162"/>
      <c r="AI14" s="163"/>
      <c r="AJ14" s="60" t="s">
        <v>17</v>
      </c>
      <c r="AK14" s="8" t="s">
        <v>18</v>
      </c>
      <c r="AL14" s="8"/>
      <c r="AM14"/>
      <c r="AN14" s="8" t="s">
        <v>19</v>
      </c>
      <c r="AO14"/>
      <c r="AP14"/>
      <c r="AQ14"/>
      <c r="AR14" s="8" t="s">
        <v>20</v>
      </c>
      <c r="AX14" s="62"/>
    </row>
    <row r="15" spans="1:50" ht="6" customHeight="1" x14ac:dyDescent="0.2">
      <c r="A15" s="9"/>
      <c r="B15" s="9"/>
      <c r="C15" s="9"/>
      <c r="D15" s="9"/>
      <c r="E15" s="9"/>
      <c r="F15" s="9"/>
      <c r="G15" s="174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6"/>
    </row>
    <row r="16" spans="1:50" ht="12.95" customHeight="1" x14ac:dyDescent="0.2">
      <c r="A16" s="6"/>
      <c r="B16" s="6"/>
      <c r="C16" s="6"/>
      <c r="D16" s="6"/>
      <c r="E16" s="6"/>
      <c r="F16" s="6"/>
      <c r="G16" s="150" t="s">
        <v>52</v>
      </c>
      <c r="H16" s="151"/>
      <c r="I16" s="151"/>
      <c r="J16" s="151"/>
      <c r="K16" s="151"/>
      <c r="L16" s="151"/>
      <c r="M16" s="201">
        <v>238</v>
      </c>
      <c r="N16" s="201"/>
      <c r="O16" s="201"/>
      <c r="P16" s="147">
        <v>0.96950000000000003</v>
      </c>
      <c r="Q16" s="147"/>
      <c r="R16" s="147"/>
      <c r="S16" s="181">
        <v>128.47</v>
      </c>
      <c r="T16" s="181"/>
      <c r="U16" s="181"/>
      <c r="V16" s="181"/>
      <c r="W16" s="181"/>
      <c r="X16" s="182">
        <v>47</v>
      </c>
      <c r="Y16" s="182"/>
      <c r="Z16" s="182"/>
      <c r="AA16" s="147">
        <f t="shared" ref="AA16:AA25" si="0">IF(AND(S16&gt;0,X16&gt;0),AR16,0)</f>
        <v>0.97750000000000004</v>
      </c>
      <c r="AB16" s="147"/>
      <c r="AC16" s="147"/>
      <c r="AD16" s="147"/>
      <c r="AE16" s="168">
        <f t="shared" ref="AE16:AE25" si="1">ROUND(AA16*S16,3)</f>
        <v>125.57899999999999</v>
      </c>
      <c r="AF16" s="168"/>
      <c r="AG16" s="168"/>
      <c r="AH16" s="168"/>
      <c r="AI16" s="169"/>
      <c r="AJ16" s="63">
        <f t="shared" ref="AJ16:AJ25" si="2">AE16*P16</f>
        <v>121.7488405</v>
      </c>
      <c r="AK16" s="10">
        <f t="shared" ref="AK16:AK25" si="3">P16</f>
        <v>0.96950000000000003</v>
      </c>
      <c r="AL16" s="11">
        <f t="shared" ref="AL16:AL25" si="4">+AK16*1000</f>
        <v>969.5</v>
      </c>
      <c r="AM16" s="11">
        <f t="shared" ref="AM16:AM25" si="5">ROUND(AL16/2,0)*2</f>
        <v>970</v>
      </c>
      <c r="AN16" s="12">
        <f t="shared" ref="AN16:AN25" si="6">X16</f>
        <v>47</v>
      </c>
      <c r="AO16" s="12">
        <f t="shared" ref="AO16:AO25" si="7">ROUND(AN16*4,0)/4</f>
        <v>47</v>
      </c>
      <c r="AP16" s="11">
        <f t="shared" ref="AP16:AP25" si="8">IF(AM16&lt;=771,AT16,IF(AND(AM16&gt;771,AM16&lt;=787),AU16,IF(AND(AM16&gt;787,AM16&lt;=838.5),AV16,IF(AND(AM16&gt;838.5,AM16&lt;=1075),AW16,0))))</f>
        <v>6.9995068551386981E-4</v>
      </c>
      <c r="AQ16" s="12">
        <f t="shared" ref="AQ16:AQ25" si="9">AO16-15</f>
        <v>32</v>
      </c>
      <c r="AR16" s="10">
        <f t="shared" ref="AR16:AR25" si="10">ROUND(EXP(-AP16*AQ16*(1+(0.8*AP16*AQ16))),4)</f>
        <v>0.97750000000000004</v>
      </c>
      <c r="AS16" s="11"/>
      <c r="AT16" s="11">
        <f t="shared" ref="AT16:AT25" si="11">(346.4228/AM16/AM16)+(0.4388/AM16)</f>
        <v>8.2055351259432453E-4</v>
      </c>
      <c r="AU16" s="13">
        <f t="shared" ref="AU16:AU25" si="12">(2680.3206/AM16/AM16)-0.00336312</f>
        <v>-5.144425635030289E-4</v>
      </c>
      <c r="AV16" s="11">
        <f t="shared" ref="AV16:AV25" si="13">(594.5418/AM16/AM16)</f>
        <v>6.3188627909448397E-4</v>
      </c>
      <c r="AW16" s="11">
        <f t="shared" ref="AW16:AW25" si="14">(186.9696/AM16/AM16)+(0.4862/AM16)</f>
        <v>6.9995068551386981E-4</v>
      </c>
    </row>
    <row r="17" spans="1:49" ht="12.95" customHeight="1" x14ac:dyDescent="0.2">
      <c r="A17" s="14"/>
      <c r="B17" s="14"/>
      <c r="C17" s="15"/>
      <c r="D17" s="15"/>
      <c r="E17" s="16"/>
      <c r="F17" s="16"/>
      <c r="G17" s="150" t="s">
        <v>51</v>
      </c>
      <c r="H17" s="151"/>
      <c r="I17" s="151"/>
      <c r="J17" s="151"/>
      <c r="K17" s="151"/>
      <c r="L17" s="151"/>
      <c r="M17" s="201">
        <v>232</v>
      </c>
      <c r="N17" s="201"/>
      <c r="O17" s="201"/>
      <c r="P17" s="147">
        <f>IF(M17&gt;0,P16,0)</f>
        <v>0.96950000000000003</v>
      </c>
      <c r="Q17" s="147"/>
      <c r="R17" s="147"/>
      <c r="S17" s="181">
        <v>128.09</v>
      </c>
      <c r="T17" s="181"/>
      <c r="U17" s="181"/>
      <c r="V17" s="181"/>
      <c r="W17" s="181"/>
      <c r="X17" s="182">
        <v>47</v>
      </c>
      <c r="Y17" s="182"/>
      <c r="Z17" s="182"/>
      <c r="AA17" s="147">
        <f t="shared" si="0"/>
        <v>0.97750000000000004</v>
      </c>
      <c r="AB17" s="147"/>
      <c r="AC17" s="147"/>
      <c r="AD17" s="147"/>
      <c r="AE17" s="168">
        <f t="shared" si="1"/>
        <v>125.208</v>
      </c>
      <c r="AF17" s="168"/>
      <c r="AG17" s="168"/>
      <c r="AH17" s="168"/>
      <c r="AI17" s="169"/>
      <c r="AJ17" s="63">
        <f t="shared" si="2"/>
        <v>121.389156</v>
      </c>
      <c r="AK17" s="10">
        <f t="shared" si="3"/>
        <v>0.96950000000000003</v>
      </c>
      <c r="AL17" s="11">
        <f t="shared" si="4"/>
        <v>969.5</v>
      </c>
      <c r="AM17" s="11">
        <f t="shared" si="5"/>
        <v>970</v>
      </c>
      <c r="AN17" s="12">
        <f t="shared" si="6"/>
        <v>47</v>
      </c>
      <c r="AO17" s="12">
        <f t="shared" si="7"/>
        <v>47</v>
      </c>
      <c r="AP17" s="11">
        <f t="shared" si="8"/>
        <v>6.9995068551386981E-4</v>
      </c>
      <c r="AQ17" s="12">
        <f t="shared" si="9"/>
        <v>32</v>
      </c>
      <c r="AR17" s="10">
        <f t="shared" si="10"/>
        <v>0.97750000000000004</v>
      </c>
      <c r="AS17" s="11"/>
      <c r="AT17" s="11">
        <f t="shared" si="11"/>
        <v>8.2055351259432453E-4</v>
      </c>
      <c r="AU17" s="13">
        <f t="shared" si="12"/>
        <v>-5.144425635030289E-4</v>
      </c>
      <c r="AV17" s="11">
        <f t="shared" si="13"/>
        <v>6.3188627909448397E-4</v>
      </c>
      <c r="AW17" s="11">
        <f t="shared" si="14"/>
        <v>6.9995068551386981E-4</v>
      </c>
    </row>
    <row r="18" spans="1:49" ht="12.95" customHeight="1" x14ac:dyDescent="0.2">
      <c r="A18" s="14"/>
      <c r="B18" s="14"/>
      <c r="C18" s="15"/>
      <c r="D18" s="15"/>
      <c r="E18" s="16"/>
      <c r="F18" s="16"/>
      <c r="G18" s="36" t="s">
        <v>71</v>
      </c>
      <c r="H18" s="37"/>
      <c r="I18" s="37"/>
      <c r="J18" s="37"/>
      <c r="K18" s="37"/>
      <c r="L18" s="37"/>
      <c r="M18" s="195">
        <v>239</v>
      </c>
      <c r="N18" s="196"/>
      <c r="O18" s="197"/>
      <c r="P18" s="147">
        <f>IF(M18&gt;0,P17,0)</f>
        <v>0.96950000000000003</v>
      </c>
      <c r="Q18" s="147"/>
      <c r="R18" s="147"/>
      <c r="S18" s="198">
        <v>128.09</v>
      </c>
      <c r="T18" s="199"/>
      <c r="U18" s="199"/>
      <c r="V18" s="199"/>
      <c r="W18" s="200"/>
      <c r="X18" s="192">
        <v>47</v>
      </c>
      <c r="Y18" s="193"/>
      <c r="Z18" s="194"/>
      <c r="AA18" s="147">
        <f t="shared" si="0"/>
        <v>0.97750000000000004</v>
      </c>
      <c r="AB18" s="147"/>
      <c r="AC18" s="147"/>
      <c r="AD18" s="147"/>
      <c r="AE18" s="168">
        <f t="shared" si="1"/>
        <v>125.208</v>
      </c>
      <c r="AF18" s="168"/>
      <c r="AG18" s="168"/>
      <c r="AH18" s="168"/>
      <c r="AI18" s="169"/>
      <c r="AJ18" s="63">
        <f t="shared" si="2"/>
        <v>121.389156</v>
      </c>
      <c r="AK18" s="10">
        <f t="shared" si="3"/>
        <v>0.96950000000000003</v>
      </c>
      <c r="AL18" s="11">
        <f t="shared" si="4"/>
        <v>969.5</v>
      </c>
      <c r="AM18" s="11">
        <f t="shared" si="5"/>
        <v>970</v>
      </c>
      <c r="AN18" s="12">
        <f t="shared" si="6"/>
        <v>47</v>
      </c>
      <c r="AO18" s="12">
        <f t="shared" si="7"/>
        <v>47</v>
      </c>
      <c r="AP18" s="11">
        <f t="shared" si="8"/>
        <v>6.9995068551386981E-4</v>
      </c>
      <c r="AQ18" s="12">
        <f t="shared" si="9"/>
        <v>32</v>
      </c>
      <c r="AR18" s="10">
        <f t="shared" si="10"/>
        <v>0.97750000000000004</v>
      </c>
      <c r="AS18" s="11"/>
      <c r="AT18" s="11">
        <f t="shared" si="11"/>
        <v>8.2055351259432453E-4</v>
      </c>
      <c r="AU18" s="13">
        <f t="shared" si="12"/>
        <v>-5.144425635030289E-4</v>
      </c>
      <c r="AV18" s="11">
        <f t="shared" si="13"/>
        <v>6.3188627909448397E-4</v>
      </c>
      <c r="AW18" s="11">
        <f t="shared" si="14"/>
        <v>6.9995068551386981E-4</v>
      </c>
    </row>
    <row r="19" spans="1:49" ht="12.95" customHeight="1" x14ac:dyDescent="0.2">
      <c r="A19" s="15"/>
      <c r="B19" s="15"/>
      <c r="C19" s="16"/>
      <c r="D19" s="16"/>
      <c r="E19" s="16"/>
      <c r="F19" s="16"/>
      <c r="G19" s="36" t="s">
        <v>72</v>
      </c>
      <c r="H19" s="37"/>
      <c r="I19" s="37"/>
      <c r="J19" s="37"/>
      <c r="K19" s="37"/>
      <c r="L19" s="37"/>
      <c r="M19" s="195">
        <v>235</v>
      </c>
      <c r="N19" s="196"/>
      <c r="O19" s="197"/>
      <c r="P19" s="147">
        <f>IF(M19&gt;0,P18,0)</f>
        <v>0.96950000000000003</v>
      </c>
      <c r="Q19" s="147"/>
      <c r="R19" s="147"/>
      <c r="S19" s="198">
        <v>125.58</v>
      </c>
      <c r="T19" s="199"/>
      <c r="U19" s="199"/>
      <c r="V19" s="199"/>
      <c r="W19" s="200"/>
      <c r="X19" s="192">
        <v>47</v>
      </c>
      <c r="Y19" s="193"/>
      <c r="Z19" s="194"/>
      <c r="AA19" s="147">
        <f t="shared" si="0"/>
        <v>0.97750000000000004</v>
      </c>
      <c r="AB19" s="147"/>
      <c r="AC19" s="147"/>
      <c r="AD19" s="147"/>
      <c r="AE19" s="168">
        <f t="shared" si="1"/>
        <v>122.754</v>
      </c>
      <c r="AF19" s="168"/>
      <c r="AG19" s="168"/>
      <c r="AH19" s="168"/>
      <c r="AI19" s="169"/>
      <c r="AJ19" s="63">
        <f t="shared" si="2"/>
        <v>119.01000300000001</v>
      </c>
      <c r="AK19" s="10">
        <f t="shared" si="3"/>
        <v>0.96950000000000003</v>
      </c>
      <c r="AL19" s="11">
        <f t="shared" si="4"/>
        <v>969.5</v>
      </c>
      <c r="AM19" s="11">
        <f t="shared" si="5"/>
        <v>970</v>
      </c>
      <c r="AN19" s="12">
        <f t="shared" si="6"/>
        <v>47</v>
      </c>
      <c r="AO19" s="12">
        <f t="shared" si="7"/>
        <v>47</v>
      </c>
      <c r="AP19" s="11">
        <f t="shared" si="8"/>
        <v>6.9995068551386981E-4</v>
      </c>
      <c r="AQ19" s="12">
        <f t="shared" si="9"/>
        <v>32</v>
      </c>
      <c r="AR19" s="10">
        <f t="shared" si="10"/>
        <v>0.97750000000000004</v>
      </c>
      <c r="AS19" s="11"/>
      <c r="AT19" s="11">
        <f t="shared" si="11"/>
        <v>8.2055351259432453E-4</v>
      </c>
      <c r="AU19" s="13">
        <f t="shared" si="12"/>
        <v>-5.144425635030289E-4</v>
      </c>
      <c r="AV19" s="11">
        <f t="shared" si="13"/>
        <v>6.3188627909448397E-4</v>
      </c>
      <c r="AW19" s="11">
        <f t="shared" si="14"/>
        <v>6.9995068551386981E-4</v>
      </c>
    </row>
    <row r="20" spans="1:49" x14ac:dyDescent="0.2">
      <c r="A20" s="15"/>
      <c r="B20" s="15"/>
      <c r="C20" s="16"/>
      <c r="D20" s="16"/>
      <c r="E20" s="16"/>
      <c r="F20" s="17"/>
      <c r="G20" s="36"/>
      <c r="H20" s="37"/>
      <c r="I20" s="37"/>
      <c r="J20" s="37"/>
      <c r="K20" s="37"/>
      <c r="L20" s="37"/>
      <c r="M20" s="195"/>
      <c r="N20" s="196"/>
      <c r="O20" s="197"/>
      <c r="P20" s="147">
        <f>IF(M20&gt;0,P19,0)</f>
        <v>0</v>
      </c>
      <c r="Q20" s="147"/>
      <c r="R20" s="147"/>
      <c r="S20" s="198"/>
      <c r="T20" s="199"/>
      <c r="U20" s="199"/>
      <c r="V20" s="199"/>
      <c r="W20" s="200"/>
      <c r="X20" s="192"/>
      <c r="Y20" s="193"/>
      <c r="Z20" s="194"/>
      <c r="AA20" s="147">
        <f t="shared" si="0"/>
        <v>0</v>
      </c>
      <c r="AB20" s="147"/>
      <c r="AC20" s="147"/>
      <c r="AD20" s="147"/>
      <c r="AE20" s="168">
        <f t="shared" si="1"/>
        <v>0</v>
      </c>
      <c r="AF20" s="168"/>
      <c r="AG20" s="168"/>
      <c r="AH20" s="168"/>
      <c r="AI20" s="169"/>
      <c r="AJ20" s="63">
        <f t="shared" si="2"/>
        <v>0</v>
      </c>
      <c r="AK20" s="10">
        <f t="shared" si="3"/>
        <v>0</v>
      </c>
      <c r="AL20" s="11">
        <f t="shared" si="4"/>
        <v>0</v>
      </c>
      <c r="AM20" s="11">
        <f t="shared" si="5"/>
        <v>0</v>
      </c>
      <c r="AN20" s="12">
        <f t="shared" si="6"/>
        <v>0</v>
      </c>
      <c r="AO20" s="12">
        <f t="shared" si="7"/>
        <v>0</v>
      </c>
      <c r="AP20" s="11" t="e">
        <f t="shared" si="8"/>
        <v>#DIV/0!</v>
      </c>
      <c r="AQ20" s="12">
        <f t="shared" si="9"/>
        <v>-15</v>
      </c>
      <c r="AR20" s="10" t="e">
        <f t="shared" si="10"/>
        <v>#DIV/0!</v>
      </c>
      <c r="AS20" s="11"/>
      <c r="AT20" s="11" t="e">
        <f t="shared" si="11"/>
        <v>#DIV/0!</v>
      </c>
      <c r="AU20" s="13" t="e">
        <f t="shared" si="12"/>
        <v>#DIV/0!</v>
      </c>
      <c r="AV20" s="11" t="e">
        <f t="shared" si="13"/>
        <v>#DIV/0!</v>
      </c>
      <c r="AW20" s="11" t="e">
        <f t="shared" si="14"/>
        <v>#DIV/0!</v>
      </c>
    </row>
    <row r="21" spans="1:49" x14ac:dyDescent="0.2">
      <c r="A21" s="14"/>
      <c r="B21" s="14"/>
      <c r="C21" s="15"/>
      <c r="D21" s="15"/>
      <c r="E21" s="16"/>
      <c r="F21" s="19"/>
      <c r="G21" s="150"/>
      <c r="H21" s="151"/>
      <c r="I21" s="151"/>
      <c r="J21" s="151"/>
      <c r="K21" s="151"/>
      <c r="L21" s="151"/>
      <c r="M21" s="201"/>
      <c r="N21" s="201"/>
      <c r="O21" s="201"/>
      <c r="P21" s="147">
        <f>IF(M21&gt;0,P20,0)</f>
        <v>0</v>
      </c>
      <c r="Q21" s="147"/>
      <c r="R21" s="147"/>
      <c r="S21" s="198"/>
      <c r="T21" s="199"/>
      <c r="U21" s="199"/>
      <c r="V21" s="199"/>
      <c r="W21" s="200"/>
      <c r="X21" s="182"/>
      <c r="Y21" s="182"/>
      <c r="Z21" s="182"/>
      <c r="AA21" s="147">
        <f t="shared" si="0"/>
        <v>0</v>
      </c>
      <c r="AB21" s="147"/>
      <c r="AC21" s="147"/>
      <c r="AD21" s="147"/>
      <c r="AE21" s="168">
        <f t="shared" si="1"/>
        <v>0</v>
      </c>
      <c r="AF21" s="168"/>
      <c r="AG21" s="168"/>
      <c r="AH21" s="168"/>
      <c r="AI21" s="169"/>
      <c r="AJ21" s="63">
        <f t="shared" si="2"/>
        <v>0</v>
      </c>
      <c r="AK21" s="10">
        <f t="shared" si="3"/>
        <v>0</v>
      </c>
      <c r="AL21" s="11">
        <f t="shared" si="4"/>
        <v>0</v>
      </c>
      <c r="AM21" s="11">
        <f t="shared" si="5"/>
        <v>0</v>
      </c>
      <c r="AN21" s="12">
        <f t="shared" si="6"/>
        <v>0</v>
      </c>
      <c r="AO21" s="12">
        <f t="shared" si="7"/>
        <v>0</v>
      </c>
      <c r="AP21" s="11" t="e">
        <f t="shared" si="8"/>
        <v>#DIV/0!</v>
      </c>
      <c r="AQ21" s="12">
        <f t="shared" si="9"/>
        <v>-15</v>
      </c>
      <c r="AR21" s="10" t="e">
        <f t="shared" si="10"/>
        <v>#DIV/0!</v>
      </c>
      <c r="AS21" s="11"/>
      <c r="AT21" s="11" t="e">
        <f t="shared" si="11"/>
        <v>#DIV/0!</v>
      </c>
      <c r="AU21" s="13" t="e">
        <f t="shared" si="12"/>
        <v>#DIV/0!</v>
      </c>
      <c r="AV21" s="11" t="e">
        <f t="shared" si="13"/>
        <v>#DIV/0!</v>
      </c>
      <c r="AW21" s="11" t="e">
        <f t="shared" si="14"/>
        <v>#DIV/0!</v>
      </c>
    </row>
    <row r="22" spans="1:49" x14ac:dyDescent="0.2">
      <c r="A22" s="14" t="s">
        <v>21</v>
      </c>
      <c r="B22" s="14"/>
      <c r="C22" s="15"/>
      <c r="D22" s="15"/>
      <c r="E22" s="16"/>
      <c r="F22" s="19"/>
      <c r="G22" s="150"/>
      <c r="H22" s="151"/>
      <c r="I22" s="151"/>
      <c r="J22" s="151"/>
      <c r="K22" s="151"/>
      <c r="L22" s="151"/>
      <c r="M22" s="201"/>
      <c r="N22" s="201"/>
      <c r="O22" s="201"/>
      <c r="P22" s="147"/>
      <c r="Q22" s="147"/>
      <c r="R22" s="147"/>
      <c r="S22" s="181"/>
      <c r="T22" s="181"/>
      <c r="U22" s="181"/>
      <c r="V22" s="181"/>
      <c r="W22" s="181"/>
      <c r="X22" s="182"/>
      <c r="Y22" s="182"/>
      <c r="Z22" s="182"/>
      <c r="AA22" s="147">
        <f t="shared" si="0"/>
        <v>0</v>
      </c>
      <c r="AB22" s="147"/>
      <c r="AC22" s="147"/>
      <c r="AD22" s="147"/>
      <c r="AE22" s="168">
        <f t="shared" si="1"/>
        <v>0</v>
      </c>
      <c r="AF22" s="168"/>
      <c r="AG22" s="168"/>
      <c r="AH22" s="168"/>
      <c r="AI22" s="169"/>
      <c r="AJ22" s="63">
        <f t="shared" si="2"/>
        <v>0</v>
      </c>
      <c r="AK22" s="10">
        <f t="shared" si="3"/>
        <v>0</v>
      </c>
      <c r="AL22" s="11">
        <f t="shared" si="4"/>
        <v>0</v>
      </c>
      <c r="AM22" s="11">
        <f t="shared" si="5"/>
        <v>0</v>
      </c>
      <c r="AN22" s="12">
        <f t="shared" si="6"/>
        <v>0</v>
      </c>
      <c r="AO22" s="12">
        <f t="shared" si="7"/>
        <v>0</v>
      </c>
      <c r="AP22" s="11" t="e">
        <f t="shared" si="8"/>
        <v>#DIV/0!</v>
      </c>
      <c r="AQ22" s="12">
        <f t="shared" si="9"/>
        <v>-15</v>
      </c>
      <c r="AR22" s="10" t="e">
        <f t="shared" si="10"/>
        <v>#DIV/0!</v>
      </c>
      <c r="AS22" s="11"/>
      <c r="AT22" s="11" t="e">
        <f t="shared" si="11"/>
        <v>#DIV/0!</v>
      </c>
      <c r="AU22" s="13" t="e">
        <f t="shared" si="12"/>
        <v>#DIV/0!</v>
      </c>
      <c r="AV22" s="11" t="e">
        <f t="shared" si="13"/>
        <v>#DIV/0!</v>
      </c>
      <c r="AW22" s="11" t="e">
        <f t="shared" si="14"/>
        <v>#DIV/0!</v>
      </c>
    </row>
    <row r="23" spans="1:49" x14ac:dyDescent="0.2">
      <c r="A23" s="136" t="s">
        <v>22</v>
      </c>
      <c r="B23" s="137"/>
      <c r="C23" s="138"/>
      <c r="D23" s="139"/>
      <c r="E23" s="140"/>
      <c r="F23" s="19"/>
      <c r="G23" s="150"/>
      <c r="H23" s="151"/>
      <c r="I23" s="151"/>
      <c r="J23" s="151"/>
      <c r="K23" s="151"/>
      <c r="L23" s="151"/>
      <c r="M23" s="201"/>
      <c r="N23" s="201"/>
      <c r="O23" s="201"/>
      <c r="P23" s="147"/>
      <c r="Q23" s="147"/>
      <c r="R23" s="147"/>
      <c r="S23" s="181"/>
      <c r="T23" s="181"/>
      <c r="U23" s="181"/>
      <c r="V23" s="181"/>
      <c r="W23" s="181"/>
      <c r="X23" s="182"/>
      <c r="Y23" s="182"/>
      <c r="Z23" s="182"/>
      <c r="AA23" s="147">
        <f t="shared" si="0"/>
        <v>0</v>
      </c>
      <c r="AB23" s="147"/>
      <c r="AC23" s="147"/>
      <c r="AD23" s="147"/>
      <c r="AE23" s="168">
        <f t="shared" si="1"/>
        <v>0</v>
      </c>
      <c r="AF23" s="168"/>
      <c r="AG23" s="168"/>
      <c r="AH23" s="168"/>
      <c r="AI23" s="169"/>
      <c r="AJ23" s="63">
        <f t="shared" si="2"/>
        <v>0</v>
      </c>
      <c r="AK23" s="10">
        <f t="shared" si="3"/>
        <v>0</v>
      </c>
      <c r="AL23" s="11">
        <f t="shared" si="4"/>
        <v>0</v>
      </c>
      <c r="AM23" s="11">
        <f t="shared" si="5"/>
        <v>0</v>
      </c>
      <c r="AN23" s="12">
        <f t="shared" si="6"/>
        <v>0</v>
      </c>
      <c r="AO23" s="12">
        <f t="shared" si="7"/>
        <v>0</v>
      </c>
      <c r="AP23" s="11" t="e">
        <f t="shared" si="8"/>
        <v>#DIV/0!</v>
      </c>
      <c r="AQ23" s="12">
        <f t="shared" si="9"/>
        <v>-15</v>
      </c>
      <c r="AR23" s="10" t="e">
        <f t="shared" si="10"/>
        <v>#DIV/0!</v>
      </c>
      <c r="AS23" s="11"/>
      <c r="AT23" s="11" t="e">
        <f t="shared" si="11"/>
        <v>#DIV/0!</v>
      </c>
      <c r="AU23" s="13" t="e">
        <f t="shared" si="12"/>
        <v>#DIV/0!</v>
      </c>
      <c r="AV23" s="11" t="e">
        <f t="shared" si="13"/>
        <v>#DIV/0!</v>
      </c>
      <c r="AW23" s="11" t="e">
        <f t="shared" si="14"/>
        <v>#DIV/0!</v>
      </c>
    </row>
    <row r="24" spans="1:49" x14ac:dyDescent="0.2">
      <c r="A24" s="141" t="s">
        <v>23</v>
      </c>
      <c r="B24" s="142"/>
      <c r="C24" s="143"/>
      <c r="D24" s="144"/>
      <c r="E24" s="145"/>
      <c r="F24" s="3"/>
      <c r="G24" s="150"/>
      <c r="H24" s="151"/>
      <c r="I24" s="151"/>
      <c r="J24" s="151"/>
      <c r="K24" s="151"/>
      <c r="L24" s="151"/>
      <c r="M24" s="201"/>
      <c r="N24" s="201"/>
      <c r="O24" s="201"/>
      <c r="P24" s="147"/>
      <c r="Q24" s="147"/>
      <c r="R24" s="147"/>
      <c r="S24" s="181"/>
      <c r="T24" s="181"/>
      <c r="U24" s="181"/>
      <c r="V24" s="181"/>
      <c r="W24" s="181"/>
      <c r="X24" s="182"/>
      <c r="Y24" s="182"/>
      <c r="Z24" s="182"/>
      <c r="AA24" s="147">
        <f t="shared" si="0"/>
        <v>0</v>
      </c>
      <c r="AB24" s="147"/>
      <c r="AC24" s="147"/>
      <c r="AD24" s="147"/>
      <c r="AE24" s="168">
        <f t="shared" si="1"/>
        <v>0</v>
      </c>
      <c r="AF24" s="168"/>
      <c r="AG24" s="168"/>
      <c r="AH24" s="168"/>
      <c r="AI24" s="169"/>
      <c r="AJ24" s="63">
        <f t="shared" si="2"/>
        <v>0</v>
      </c>
      <c r="AK24" s="10">
        <f t="shared" si="3"/>
        <v>0</v>
      </c>
      <c r="AL24" s="11">
        <f t="shared" si="4"/>
        <v>0</v>
      </c>
      <c r="AM24" s="11">
        <f t="shared" si="5"/>
        <v>0</v>
      </c>
      <c r="AN24" s="12">
        <f t="shared" si="6"/>
        <v>0</v>
      </c>
      <c r="AO24" s="12">
        <f t="shared" si="7"/>
        <v>0</v>
      </c>
      <c r="AP24" s="11" t="e">
        <f t="shared" si="8"/>
        <v>#DIV/0!</v>
      </c>
      <c r="AQ24" s="12">
        <f t="shared" si="9"/>
        <v>-15</v>
      </c>
      <c r="AR24" s="10" t="e">
        <f t="shared" si="10"/>
        <v>#DIV/0!</v>
      </c>
      <c r="AS24" s="11"/>
      <c r="AT24" s="11" t="e">
        <f t="shared" si="11"/>
        <v>#DIV/0!</v>
      </c>
      <c r="AU24" s="13" t="e">
        <f t="shared" si="12"/>
        <v>#DIV/0!</v>
      </c>
      <c r="AV24" s="11" t="e">
        <f t="shared" si="13"/>
        <v>#DIV/0!</v>
      </c>
      <c r="AW24" s="11" t="e">
        <f t="shared" si="14"/>
        <v>#DIV/0!</v>
      </c>
    </row>
    <row r="25" spans="1:49" x14ac:dyDescent="0.2">
      <c r="A25" s="141" t="s">
        <v>24</v>
      </c>
      <c r="B25" s="142"/>
      <c r="C25" s="143">
        <f>IF(AND(C23&gt;0,C23=C24),"Nil",C24-C23)</f>
        <v>0</v>
      </c>
      <c r="D25" s="144"/>
      <c r="E25" s="145"/>
      <c r="F25" s="3"/>
      <c r="G25" s="203"/>
      <c r="H25" s="204"/>
      <c r="I25" s="204"/>
      <c r="J25" s="204"/>
      <c r="K25" s="204"/>
      <c r="L25" s="204"/>
      <c r="M25" s="205"/>
      <c r="N25" s="205"/>
      <c r="O25" s="205"/>
      <c r="P25" s="147">
        <f>IF(M25&gt;0,P24,0)</f>
        <v>0</v>
      </c>
      <c r="Q25" s="147"/>
      <c r="R25" s="147"/>
      <c r="S25" s="208"/>
      <c r="T25" s="208"/>
      <c r="U25" s="208"/>
      <c r="V25" s="208"/>
      <c r="W25" s="208"/>
      <c r="X25" s="223"/>
      <c r="Y25" s="223"/>
      <c r="Z25" s="223"/>
      <c r="AA25" s="202">
        <f t="shared" si="0"/>
        <v>0</v>
      </c>
      <c r="AB25" s="202"/>
      <c r="AC25" s="202"/>
      <c r="AD25" s="202"/>
      <c r="AE25" s="206">
        <f t="shared" si="1"/>
        <v>0</v>
      </c>
      <c r="AF25" s="206"/>
      <c r="AG25" s="206"/>
      <c r="AH25" s="206"/>
      <c r="AI25" s="207"/>
      <c r="AJ25" s="63">
        <f t="shared" si="2"/>
        <v>0</v>
      </c>
      <c r="AK25" s="10">
        <f t="shared" si="3"/>
        <v>0</v>
      </c>
      <c r="AL25" s="11">
        <f t="shared" si="4"/>
        <v>0</v>
      </c>
      <c r="AM25" s="11">
        <f t="shared" si="5"/>
        <v>0</v>
      </c>
      <c r="AN25" s="12">
        <f t="shared" si="6"/>
        <v>0</v>
      </c>
      <c r="AO25" s="12">
        <f t="shared" si="7"/>
        <v>0</v>
      </c>
      <c r="AP25" s="11" t="e">
        <f t="shared" si="8"/>
        <v>#DIV/0!</v>
      </c>
      <c r="AQ25" s="12">
        <f t="shared" si="9"/>
        <v>-15</v>
      </c>
      <c r="AR25" s="10" t="e">
        <f t="shared" si="10"/>
        <v>#DIV/0!</v>
      </c>
      <c r="AS25" s="11"/>
      <c r="AT25" s="11" t="e">
        <f t="shared" si="11"/>
        <v>#DIV/0!</v>
      </c>
      <c r="AU25" s="13" t="e">
        <f t="shared" si="12"/>
        <v>#DIV/0!</v>
      </c>
      <c r="AV25" s="11" t="e">
        <f t="shared" si="13"/>
        <v>#DIV/0!</v>
      </c>
      <c r="AW25" s="11" t="e">
        <f t="shared" si="14"/>
        <v>#DIV/0!</v>
      </c>
    </row>
    <row r="26" spans="1:49" x14ac:dyDescent="0.2">
      <c r="A26" s="131" t="s">
        <v>25</v>
      </c>
      <c r="B26" s="132"/>
      <c r="C26" s="209"/>
      <c r="D26" s="210"/>
      <c r="E26" s="211"/>
      <c r="F26" s="3"/>
      <c r="G26" s="212" t="s">
        <v>26</v>
      </c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4">
        <f>SUM(S16:W25)</f>
        <v>510.22999999999996</v>
      </c>
      <c r="T26" s="215"/>
      <c r="U26" s="215"/>
      <c r="V26" s="215"/>
      <c r="W26" s="216"/>
      <c r="X26" s="217" t="s">
        <v>27</v>
      </c>
      <c r="Y26" s="218"/>
      <c r="Z26" s="218"/>
      <c r="AA26" s="218"/>
      <c r="AB26" s="218"/>
      <c r="AC26" s="218"/>
      <c r="AD26" s="219"/>
      <c r="AE26" s="220">
        <f>SUM(AE16:AI25)</f>
        <v>498.74900000000002</v>
      </c>
      <c r="AF26" s="221"/>
      <c r="AG26" s="221"/>
      <c r="AH26" s="221"/>
      <c r="AI26" s="222"/>
      <c r="AJ26" s="64">
        <f>SUM(AJ16:AJ25)</f>
        <v>483.53715550000004</v>
      </c>
    </row>
    <row r="27" spans="1:4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24" t="s">
        <v>28</v>
      </c>
      <c r="Y27" s="225"/>
      <c r="Z27" s="225"/>
      <c r="AA27" s="225"/>
      <c r="AB27" s="225"/>
      <c r="AC27" s="225"/>
      <c r="AD27" s="226"/>
      <c r="AE27" s="227">
        <f>IF(AE26&gt;0,ROUND(AJ26/AE26,4),0)</f>
        <v>0.96950000000000003</v>
      </c>
      <c r="AF27" s="228"/>
      <c r="AG27" s="228"/>
      <c r="AH27" s="228"/>
      <c r="AI27" s="229"/>
    </row>
    <row r="28" spans="1:4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30" t="s">
        <v>29</v>
      </c>
      <c r="Y28" s="231"/>
      <c r="Z28" s="231"/>
      <c r="AA28" s="231"/>
      <c r="AB28" s="231"/>
      <c r="AC28" s="231"/>
      <c r="AD28" s="232"/>
      <c r="AE28" s="233">
        <f>ROUND(AE26*AE27,3)</f>
        <v>483.53699999999998</v>
      </c>
      <c r="AF28" s="234"/>
      <c r="AG28" s="234"/>
      <c r="AH28" s="234"/>
      <c r="AI28" s="235"/>
      <c r="AJ28" s="20">
        <f>AE26*(AE27-0.0011)</f>
        <v>482.98853160000004</v>
      </c>
    </row>
    <row r="29" spans="1:49" ht="4.1500000000000004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1"/>
      <c r="Y29" s="3"/>
      <c r="Z29" s="3"/>
      <c r="AA29" s="3"/>
      <c r="AB29" s="3"/>
      <c r="AC29" s="3"/>
      <c r="AD29" s="3"/>
      <c r="AE29" s="22"/>
      <c r="AF29" s="22"/>
      <c r="AG29" s="22"/>
      <c r="AH29" s="22"/>
      <c r="AI29" s="22"/>
    </row>
    <row r="30" spans="1:49" ht="15.75" x14ac:dyDescent="0.2">
      <c r="A30" s="4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49" ht="4.1500000000000004" customHeight="1" x14ac:dyDescent="0.2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49" ht="12.75" customHeight="1" x14ac:dyDescent="0.2">
      <c r="A32" s="3"/>
      <c r="B32" s="3"/>
      <c r="C32" s="3"/>
      <c r="D32" s="3"/>
      <c r="E32" s="3"/>
      <c r="F32" s="3"/>
      <c r="G32" s="152" t="s">
        <v>5</v>
      </c>
      <c r="H32" s="153"/>
      <c r="I32" s="153"/>
      <c r="J32" s="153"/>
      <c r="K32" s="153"/>
      <c r="L32" s="153"/>
      <c r="M32" s="156" t="s">
        <v>70</v>
      </c>
      <c r="N32" s="157"/>
      <c r="O32" s="158"/>
      <c r="P32" s="172" t="s">
        <v>6</v>
      </c>
      <c r="Q32" s="172"/>
      <c r="R32" s="172"/>
      <c r="S32" s="172" t="s">
        <v>7</v>
      </c>
      <c r="T32" s="172"/>
      <c r="U32" s="172"/>
      <c r="V32" s="172"/>
      <c r="W32" s="172"/>
      <c r="X32" s="156" t="s">
        <v>8</v>
      </c>
      <c r="Y32" s="157"/>
      <c r="Z32" s="158"/>
      <c r="AA32" s="172" t="s">
        <v>9</v>
      </c>
      <c r="AB32" s="172"/>
      <c r="AC32" s="172"/>
      <c r="AD32" s="172"/>
      <c r="AE32" s="164" t="s">
        <v>10</v>
      </c>
      <c r="AF32" s="164"/>
      <c r="AG32" s="164"/>
      <c r="AH32" s="164"/>
      <c r="AI32" s="165"/>
    </row>
    <row r="33" spans="1:52" x14ac:dyDescent="0.2">
      <c r="A33" s="5" t="s">
        <v>11</v>
      </c>
      <c r="B33" s="6"/>
      <c r="C33" s="170" t="e">
        <f>'Bunkering FO'!#REF!</f>
        <v>#REF!</v>
      </c>
      <c r="D33" s="170"/>
      <c r="E33" s="170"/>
      <c r="F33" s="7"/>
      <c r="G33" s="154"/>
      <c r="H33" s="155"/>
      <c r="I33" s="155"/>
      <c r="J33" s="155"/>
      <c r="K33" s="155"/>
      <c r="L33" s="155"/>
      <c r="M33" s="159"/>
      <c r="N33" s="160"/>
      <c r="O33" s="161"/>
      <c r="P33" s="173"/>
      <c r="Q33" s="173"/>
      <c r="R33" s="173"/>
      <c r="S33" s="173"/>
      <c r="T33" s="173"/>
      <c r="U33" s="173"/>
      <c r="V33" s="173"/>
      <c r="W33" s="173"/>
      <c r="X33" s="159"/>
      <c r="Y33" s="160"/>
      <c r="Z33" s="161"/>
      <c r="AA33" s="173"/>
      <c r="AB33" s="173"/>
      <c r="AC33" s="173"/>
      <c r="AD33" s="173"/>
      <c r="AE33" s="166"/>
      <c r="AF33" s="166"/>
      <c r="AG33" s="166"/>
      <c r="AH33" s="166"/>
      <c r="AI33" s="167"/>
      <c r="AY33" s="39" t="s">
        <v>45</v>
      </c>
      <c r="AZ33" s="40" t="s">
        <v>46</v>
      </c>
    </row>
    <row r="34" spans="1:52" x14ac:dyDescent="0.2">
      <c r="A34" s="5" t="s">
        <v>12</v>
      </c>
      <c r="B34" s="6"/>
      <c r="C34" s="171" t="e">
        <f>'Bunkering FO'!#REF!</f>
        <v>#REF!</v>
      </c>
      <c r="D34" s="171"/>
      <c r="E34" s="171"/>
      <c r="F34" s="7"/>
      <c r="G34" s="154"/>
      <c r="H34" s="155"/>
      <c r="I34" s="155"/>
      <c r="J34" s="155"/>
      <c r="K34" s="155"/>
      <c r="L34" s="155"/>
      <c r="M34" s="149" t="str">
        <f>M14</f>
        <v>cm</v>
      </c>
      <c r="N34" s="149"/>
      <c r="O34" s="149"/>
      <c r="P34" s="149" t="s">
        <v>13</v>
      </c>
      <c r="Q34" s="149"/>
      <c r="R34" s="149"/>
      <c r="S34" s="148" t="s">
        <v>14</v>
      </c>
      <c r="T34" s="148"/>
      <c r="U34" s="148"/>
      <c r="V34" s="148"/>
      <c r="W34" s="148"/>
      <c r="X34" s="148" t="s">
        <v>15</v>
      </c>
      <c r="Y34" s="148"/>
      <c r="Z34" s="148"/>
      <c r="AA34" s="149" t="s">
        <v>16</v>
      </c>
      <c r="AB34" s="149"/>
      <c r="AC34" s="149"/>
      <c r="AD34" s="149"/>
      <c r="AE34" s="162" t="s">
        <v>14</v>
      </c>
      <c r="AF34" s="162"/>
      <c r="AG34" s="162"/>
      <c r="AH34" s="162"/>
      <c r="AI34" s="163"/>
      <c r="AJ34" s="60" t="s">
        <v>17</v>
      </c>
      <c r="AY34" s="41"/>
      <c r="AZ34" s="41"/>
    </row>
    <row r="35" spans="1:52" ht="6" customHeight="1" x14ac:dyDescent="0.2">
      <c r="A35" s="9"/>
      <c r="B35" s="9"/>
      <c r="C35" s="9"/>
      <c r="D35" s="9"/>
      <c r="E35" s="9"/>
      <c r="F35" s="9"/>
      <c r="G35" s="174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6"/>
      <c r="AY35" s="42">
        <f>IF((AE35*P35-AE15*P15)&gt;0,ROUND(AE35*P35-AE15*P15,3),0)</f>
        <v>0</v>
      </c>
      <c r="AZ35" s="43">
        <f>IF((AE35*P35-AE15*P15)&lt;0,ROUND(AE15*P15-AE35*P35,3),0)</f>
        <v>0</v>
      </c>
    </row>
    <row r="36" spans="1:52" x14ac:dyDescent="0.2">
      <c r="A36" s="6"/>
      <c r="B36" s="6"/>
      <c r="C36" s="6"/>
      <c r="D36" s="6"/>
      <c r="E36" s="6"/>
      <c r="F36" s="6"/>
      <c r="G36" s="150" t="str">
        <f t="shared" ref="G36:G45" si="15">G16</f>
        <v>3P</v>
      </c>
      <c r="H36" s="151"/>
      <c r="I36" s="151"/>
      <c r="J36" s="151"/>
      <c r="K36" s="151"/>
      <c r="L36" s="151"/>
      <c r="M36" s="182">
        <f>M16</f>
        <v>238</v>
      </c>
      <c r="N36" s="182"/>
      <c r="O36" s="182"/>
      <c r="P36" s="147">
        <f>IF(S36&gt;S16,(P16*S16+$S$48*(S36-S16))/S36,P16)</f>
        <v>0.96950000000000003</v>
      </c>
      <c r="Q36" s="147">
        <f t="shared" ref="Q36:R45" si="16">IF(R36&gt;R14,(Q14*R14+$K$63*(R36-R14))/R36,Q14)</f>
        <v>0</v>
      </c>
      <c r="R36" s="147">
        <f t="shared" si="16"/>
        <v>0</v>
      </c>
      <c r="S36" s="236">
        <f>S16</f>
        <v>128.47</v>
      </c>
      <c r="T36" s="236"/>
      <c r="U36" s="236"/>
      <c r="V36" s="236"/>
      <c r="W36" s="236"/>
      <c r="X36" s="182">
        <f>X16</f>
        <v>47</v>
      </c>
      <c r="Y36" s="182"/>
      <c r="Z36" s="182"/>
      <c r="AA36" s="147">
        <f t="shared" ref="AA36:AA45" si="17">IF(AND(S36&gt;0,X36&gt;0),AR36,0)</f>
        <v>0.97750000000000004</v>
      </c>
      <c r="AB36" s="147"/>
      <c r="AC36" s="147"/>
      <c r="AD36" s="147"/>
      <c r="AE36" s="168">
        <f t="shared" ref="AE36:AE45" si="18">ROUND(AA36*S36,3)</f>
        <v>125.57899999999999</v>
      </c>
      <c r="AF36" s="168"/>
      <c r="AG36" s="168"/>
      <c r="AH36" s="168"/>
      <c r="AI36" s="169"/>
      <c r="AJ36" s="63">
        <f t="shared" ref="AJ36:AJ45" si="19">AE36*P36</f>
        <v>121.7488405</v>
      </c>
      <c r="AK36" s="10">
        <f t="shared" ref="AK36:AK45" si="20">P36</f>
        <v>0.96950000000000003</v>
      </c>
      <c r="AL36" s="11">
        <f t="shared" ref="AL36:AL45" si="21">+AK36*1000</f>
        <v>969.5</v>
      </c>
      <c r="AM36" s="11">
        <f t="shared" ref="AM36:AM45" si="22">ROUND(AL36/2,0)*2</f>
        <v>970</v>
      </c>
      <c r="AN36" s="12">
        <f t="shared" ref="AN36:AN45" si="23">X36</f>
        <v>47</v>
      </c>
      <c r="AO36" s="12">
        <f t="shared" ref="AO36:AO45" si="24">ROUND(AN36*4,0)/4</f>
        <v>47</v>
      </c>
      <c r="AP36" s="11">
        <f t="shared" ref="AP36:AP45" si="25">IF(AM36&lt;=771,AT36,IF(AND(AM36&gt;771,AM36&lt;=787),AU36,IF(AND(AM36&gt;787,AM36&lt;=838.5),AV36,IF(AND(AM36&gt;838.5,AM36&lt;=1075),AW36,0))))</f>
        <v>6.9995068551386981E-4</v>
      </c>
      <c r="AQ36" s="12">
        <f t="shared" ref="AQ36:AQ45" si="26">AO36-15</f>
        <v>32</v>
      </c>
      <c r="AR36" s="10">
        <f t="shared" ref="AR36:AR45" si="27">ROUND(EXP(-AP36*AQ36*(1+(0.8*AP36*AQ36))),4)</f>
        <v>0.97750000000000004</v>
      </c>
      <c r="AS36" s="11"/>
      <c r="AT36" s="11">
        <f t="shared" ref="AT36:AT45" si="28">(346.4228/AM36/AM36)+(0.4388/AM36)</f>
        <v>8.2055351259432453E-4</v>
      </c>
      <c r="AU36" s="13">
        <f t="shared" ref="AU36:AU45" si="29">(2680.3206/AM36/AM36)-0.00336312</f>
        <v>-5.144425635030289E-4</v>
      </c>
      <c r="AV36" s="11">
        <f t="shared" ref="AV36:AV45" si="30">(594.5418/AM36/AM36)</f>
        <v>6.3188627909448397E-4</v>
      </c>
      <c r="AW36" s="11">
        <f t="shared" ref="AW36:AW45" si="31">(186.9696/AM36/AM36)+(0.4862/AM36)</f>
        <v>6.9995068551386981E-4</v>
      </c>
      <c r="AY36" s="42">
        <f t="shared" ref="AY36:AY45" si="32">IF((AE36*P36-AE16*P16)&gt;0,ROUND(AE36*P36-AE16*P16,3),0)</f>
        <v>0</v>
      </c>
      <c r="AZ36" s="43">
        <f t="shared" ref="AZ36:AZ45" si="33">IF((AE36*P36-AE16*P16)&lt;0,ROUND(AE16*P16-AE36*P36,3),0)</f>
        <v>0</v>
      </c>
    </row>
    <row r="37" spans="1:52" x14ac:dyDescent="0.2">
      <c r="A37" s="14"/>
      <c r="B37" s="14"/>
      <c r="C37" s="15"/>
      <c r="D37" s="15"/>
      <c r="E37" s="16"/>
      <c r="F37" s="16"/>
      <c r="G37" s="150" t="str">
        <f t="shared" si="15"/>
        <v>4S</v>
      </c>
      <c r="H37" s="151"/>
      <c r="I37" s="151"/>
      <c r="J37" s="151"/>
      <c r="K37" s="151"/>
      <c r="L37" s="151"/>
      <c r="M37" s="182">
        <f t="shared" ref="M37:M45" si="34">M17</f>
        <v>232</v>
      </c>
      <c r="N37" s="182"/>
      <c r="O37" s="182"/>
      <c r="P37" s="147">
        <f t="shared" ref="P37:P44" si="35">IF(S37&gt;S17,(P17*S17+$S$48*(S37-S17))/S37,P17)</f>
        <v>0.96950000000000003</v>
      </c>
      <c r="Q37" s="147">
        <f t="shared" si="16"/>
        <v>0</v>
      </c>
      <c r="R37" s="147">
        <f t="shared" si="16"/>
        <v>0</v>
      </c>
      <c r="S37" s="236">
        <f t="shared" ref="S37:S45" si="36">S17</f>
        <v>128.09</v>
      </c>
      <c r="T37" s="236"/>
      <c r="U37" s="236"/>
      <c r="V37" s="236"/>
      <c r="W37" s="236"/>
      <c r="X37" s="182">
        <f t="shared" ref="X37:X45" si="37">X17</f>
        <v>47</v>
      </c>
      <c r="Y37" s="182"/>
      <c r="Z37" s="182"/>
      <c r="AA37" s="147">
        <f t="shared" si="17"/>
        <v>0.97750000000000004</v>
      </c>
      <c r="AB37" s="147"/>
      <c r="AC37" s="147"/>
      <c r="AD37" s="147"/>
      <c r="AE37" s="168">
        <f t="shared" si="18"/>
        <v>125.208</v>
      </c>
      <c r="AF37" s="168"/>
      <c r="AG37" s="168"/>
      <c r="AH37" s="168"/>
      <c r="AI37" s="169"/>
      <c r="AJ37" s="63">
        <f t="shared" si="19"/>
        <v>121.389156</v>
      </c>
      <c r="AK37" s="10">
        <f t="shared" si="20"/>
        <v>0.96950000000000003</v>
      </c>
      <c r="AL37" s="11">
        <f t="shared" si="21"/>
        <v>969.5</v>
      </c>
      <c r="AM37" s="11">
        <f t="shared" si="22"/>
        <v>970</v>
      </c>
      <c r="AN37" s="12">
        <f t="shared" si="23"/>
        <v>47</v>
      </c>
      <c r="AO37" s="12">
        <f t="shared" si="24"/>
        <v>47</v>
      </c>
      <c r="AP37" s="11">
        <f t="shared" si="25"/>
        <v>6.9995068551386981E-4</v>
      </c>
      <c r="AQ37" s="12">
        <f t="shared" si="26"/>
        <v>32</v>
      </c>
      <c r="AR37" s="10">
        <f t="shared" si="27"/>
        <v>0.97750000000000004</v>
      </c>
      <c r="AS37" s="11"/>
      <c r="AT37" s="11">
        <f t="shared" si="28"/>
        <v>8.2055351259432453E-4</v>
      </c>
      <c r="AU37" s="13">
        <f t="shared" si="29"/>
        <v>-5.144425635030289E-4</v>
      </c>
      <c r="AV37" s="11">
        <f t="shared" si="30"/>
        <v>6.3188627909448397E-4</v>
      </c>
      <c r="AW37" s="11">
        <f t="shared" si="31"/>
        <v>6.9995068551386981E-4</v>
      </c>
      <c r="AY37" s="42">
        <f t="shared" si="32"/>
        <v>0</v>
      </c>
      <c r="AZ37" s="43">
        <f t="shared" si="33"/>
        <v>0</v>
      </c>
    </row>
    <row r="38" spans="1:52" x14ac:dyDescent="0.2">
      <c r="A38" s="14"/>
      <c r="B38" s="14"/>
      <c r="C38" s="15"/>
      <c r="D38" s="15"/>
      <c r="E38" s="16"/>
      <c r="F38" s="16"/>
      <c r="G38" s="150" t="str">
        <f t="shared" si="15"/>
        <v>7P</v>
      </c>
      <c r="H38" s="151"/>
      <c r="I38" s="151"/>
      <c r="J38" s="151"/>
      <c r="K38" s="151"/>
      <c r="L38" s="151"/>
      <c r="M38" s="182">
        <f t="shared" si="34"/>
        <v>239</v>
      </c>
      <c r="N38" s="182"/>
      <c r="O38" s="182"/>
      <c r="P38" s="147">
        <f t="shared" si="35"/>
        <v>0.96950000000000003</v>
      </c>
      <c r="Q38" s="147">
        <f t="shared" si="16"/>
        <v>0</v>
      </c>
      <c r="R38" s="147">
        <f t="shared" si="16"/>
        <v>0</v>
      </c>
      <c r="S38" s="236">
        <f t="shared" si="36"/>
        <v>128.09</v>
      </c>
      <c r="T38" s="236"/>
      <c r="U38" s="236"/>
      <c r="V38" s="236"/>
      <c r="W38" s="236"/>
      <c r="X38" s="182">
        <f t="shared" si="37"/>
        <v>47</v>
      </c>
      <c r="Y38" s="182"/>
      <c r="Z38" s="182"/>
      <c r="AA38" s="147">
        <f t="shared" si="17"/>
        <v>0.97750000000000004</v>
      </c>
      <c r="AB38" s="147"/>
      <c r="AC38" s="147"/>
      <c r="AD38" s="147"/>
      <c r="AE38" s="168">
        <f t="shared" si="18"/>
        <v>125.208</v>
      </c>
      <c r="AF38" s="168"/>
      <c r="AG38" s="168"/>
      <c r="AH38" s="168"/>
      <c r="AI38" s="169"/>
      <c r="AJ38" s="63">
        <f t="shared" si="19"/>
        <v>121.389156</v>
      </c>
      <c r="AK38" s="10">
        <f t="shared" si="20"/>
        <v>0.96950000000000003</v>
      </c>
      <c r="AL38" s="11">
        <f t="shared" si="21"/>
        <v>969.5</v>
      </c>
      <c r="AM38" s="11">
        <f t="shared" si="22"/>
        <v>970</v>
      </c>
      <c r="AN38" s="12">
        <f t="shared" si="23"/>
        <v>47</v>
      </c>
      <c r="AO38" s="12">
        <f t="shared" si="24"/>
        <v>47</v>
      </c>
      <c r="AP38" s="11">
        <f t="shared" si="25"/>
        <v>6.9995068551386981E-4</v>
      </c>
      <c r="AQ38" s="12">
        <f t="shared" si="26"/>
        <v>32</v>
      </c>
      <c r="AR38" s="10">
        <f t="shared" si="27"/>
        <v>0.97750000000000004</v>
      </c>
      <c r="AS38" s="11"/>
      <c r="AT38" s="11">
        <f t="shared" si="28"/>
        <v>8.2055351259432453E-4</v>
      </c>
      <c r="AU38" s="13">
        <f t="shared" si="29"/>
        <v>-5.144425635030289E-4</v>
      </c>
      <c r="AV38" s="11">
        <f t="shared" si="30"/>
        <v>6.3188627909448397E-4</v>
      </c>
      <c r="AW38" s="11">
        <f t="shared" si="31"/>
        <v>6.9995068551386981E-4</v>
      </c>
      <c r="AY38" s="42">
        <f t="shared" si="32"/>
        <v>0</v>
      </c>
      <c r="AZ38" s="43">
        <f t="shared" si="33"/>
        <v>0</v>
      </c>
    </row>
    <row r="39" spans="1:52" x14ac:dyDescent="0.2">
      <c r="A39" s="15"/>
      <c r="B39" s="15"/>
      <c r="C39" s="16"/>
      <c r="D39" s="16"/>
      <c r="E39" s="16"/>
      <c r="F39" s="16"/>
      <c r="G39" s="150" t="str">
        <f t="shared" si="15"/>
        <v>8S</v>
      </c>
      <c r="H39" s="151"/>
      <c r="I39" s="151"/>
      <c r="J39" s="151"/>
      <c r="K39" s="151"/>
      <c r="L39" s="151"/>
      <c r="M39" s="182">
        <f t="shared" si="34"/>
        <v>235</v>
      </c>
      <c r="N39" s="182"/>
      <c r="O39" s="182"/>
      <c r="P39" s="147">
        <f t="shared" si="35"/>
        <v>0.96950000000000003</v>
      </c>
      <c r="Q39" s="147">
        <f t="shared" si="16"/>
        <v>0</v>
      </c>
      <c r="R39" s="147">
        <f t="shared" si="16"/>
        <v>0</v>
      </c>
      <c r="S39" s="236">
        <f t="shared" si="36"/>
        <v>125.58</v>
      </c>
      <c r="T39" s="236"/>
      <c r="U39" s="236"/>
      <c r="V39" s="236"/>
      <c r="W39" s="236"/>
      <c r="X39" s="182">
        <f t="shared" si="37"/>
        <v>47</v>
      </c>
      <c r="Y39" s="182"/>
      <c r="Z39" s="182"/>
      <c r="AA39" s="147">
        <f t="shared" si="17"/>
        <v>0.97750000000000004</v>
      </c>
      <c r="AB39" s="147"/>
      <c r="AC39" s="147"/>
      <c r="AD39" s="147"/>
      <c r="AE39" s="168">
        <f t="shared" si="18"/>
        <v>122.754</v>
      </c>
      <c r="AF39" s="168"/>
      <c r="AG39" s="168"/>
      <c r="AH39" s="168"/>
      <c r="AI39" s="169"/>
      <c r="AJ39" s="63">
        <f t="shared" si="19"/>
        <v>119.01000300000001</v>
      </c>
      <c r="AK39" s="10">
        <f t="shared" si="20"/>
        <v>0.96950000000000003</v>
      </c>
      <c r="AL39" s="11">
        <f t="shared" si="21"/>
        <v>969.5</v>
      </c>
      <c r="AM39" s="11">
        <f t="shared" si="22"/>
        <v>970</v>
      </c>
      <c r="AN39" s="12">
        <f t="shared" si="23"/>
        <v>47</v>
      </c>
      <c r="AO39" s="12">
        <f t="shared" si="24"/>
        <v>47</v>
      </c>
      <c r="AP39" s="11">
        <f t="shared" si="25"/>
        <v>6.9995068551386981E-4</v>
      </c>
      <c r="AQ39" s="12">
        <f t="shared" si="26"/>
        <v>32</v>
      </c>
      <c r="AR39" s="10">
        <f t="shared" si="27"/>
        <v>0.97750000000000004</v>
      </c>
      <c r="AS39" s="11"/>
      <c r="AT39" s="11">
        <f t="shared" si="28"/>
        <v>8.2055351259432453E-4</v>
      </c>
      <c r="AU39" s="13">
        <f t="shared" si="29"/>
        <v>-5.144425635030289E-4</v>
      </c>
      <c r="AV39" s="11">
        <f t="shared" si="30"/>
        <v>6.3188627909448397E-4</v>
      </c>
      <c r="AW39" s="11">
        <f t="shared" si="31"/>
        <v>6.9995068551386981E-4</v>
      </c>
      <c r="AY39" s="42">
        <f t="shared" si="32"/>
        <v>0</v>
      </c>
      <c r="AZ39" s="43">
        <f t="shared" si="33"/>
        <v>0</v>
      </c>
    </row>
    <row r="40" spans="1:52" x14ac:dyDescent="0.2">
      <c r="A40" s="15"/>
      <c r="B40" s="15"/>
      <c r="C40" s="16"/>
      <c r="D40" s="16"/>
      <c r="E40" s="16"/>
      <c r="F40" s="17"/>
      <c r="G40" s="150">
        <f t="shared" si="15"/>
        <v>0</v>
      </c>
      <c r="H40" s="151"/>
      <c r="I40" s="151"/>
      <c r="J40" s="151"/>
      <c r="K40" s="151"/>
      <c r="L40" s="151"/>
      <c r="M40" s="182">
        <f t="shared" si="34"/>
        <v>0</v>
      </c>
      <c r="N40" s="182"/>
      <c r="O40" s="182"/>
      <c r="P40" s="147">
        <f t="shared" si="35"/>
        <v>0</v>
      </c>
      <c r="Q40" s="147">
        <f t="shared" si="16"/>
        <v>0</v>
      </c>
      <c r="R40" s="147">
        <f t="shared" si="16"/>
        <v>0</v>
      </c>
      <c r="S40" s="236">
        <f t="shared" si="36"/>
        <v>0</v>
      </c>
      <c r="T40" s="236"/>
      <c r="U40" s="236"/>
      <c r="V40" s="236"/>
      <c r="W40" s="236"/>
      <c r="X40" s="182">
        <f t="shared" si="37"/>
        <v>0</v>
      </c>
      <c r="Y40" s="182"/>
      <c r="Z40" s="182"/>
      <c r="AA40" s="147">
        <f t="shared" si="17"/>
        <v>0</v>
      </c>
      <c r="AB40" s="147"/>
      <c r="AC40" s="147"/>
      <c r="AD40" s="147"/>
      <c r="AE40" s="168">
        <f t="shared" si="18"/>
        <v>0</v>
      </c>
      <c r="AF40" s="168"/>
      <c r="AG40" s="168"/>
      <c r="AH40" s="168"/>
      <c r="AI40" s="169"/>
      <c r="AJ40" s="63">
        <f t="shared" si="19"/>
        <v>0</v>
      </c>
      <c r="AK40" s="10">
        <f t="shared" si="20"/>
        <v>0</v>
      </c>
      <c r="AL40" s="11">
        <f t="shared" si="21"/>
        <v>0</v>
      </c>
      <c r="AM40" s="11">
        <f t="shared" si="22"/>
        <v>0</v>
      </c>
      <c r="AN40" s="12">
        <f t="shared" si="23"/>
        <v>0</v>
      </c>
      <c r="AO40" s="12">
        <f t="shared" si="24"/>
        <v>0</v>
      </c>
      <c r="AP40" s="11" t="e">
        <f t="shared" si="25"/>
        <v>#DIV/0!</v>
      </c>
      <c r="AQ40" s="12">
        <f t="shared" si="26"/>
        <v>-15</v>
      </c>
      <c r="AR40" s="10" t="e">
        <f t="shared" si="27"/>
        <v>#DIV/0!</v>
      </c>
      <c r="AS40" s="11"/>
      <c r="AT40" s="11" t="e">
        <f t="shared" si="28"/>
        <v>#DIV/0!</v>
      </c>
      <c r="AU40" s="13" t="e">
        <f t="shared" si="29"/>
        <v>#DIV/0!</v>
      </c>
      <c r="AV40" s="11" t="e">
        <f t="shared" si="30"/>
        <v>#DIV/0!</v>
      </c>
      <c r="AW40" s="11" t="e">
        <f t="shared" si="31"/>
        <v>#DIV/0!</v>
      </c>
      <c r="AY40" s="42">
        <f t="shared" si="32"/>
        <v>0</v>
      </c>
      <c r="AZ40" s="43">
        <f t="shared" si="33"/>
        <v>0</v>
      </c>
    </row>
    <row r="41" spans="1:52" x14ac:dyDescent="0.2">
      <c r="A41" s="14"/>
      <c r="B41" s="14"/>
      <c r="C41" s="15"/>
      <c r="D41" s="15"/>
      <c r="E41" s="16"/>
      <c r="F41" s="19"/>
      <c r="G41" s="150">
        <f t="shared" si="15"/>
        <v>0</v>
      </c>
      <c r="H41" s="151"/>
      <c r="I41" s="151"/>
      <c r="J41" s="151"/>
      <c r="K41" s="151"/>
      <c r="L41" s="151"/>
      <c r="M41" s="182">
        <f t="shared" si="34"/>
        <v>0</v>
      </c>
      <c r="N41" s="182"/>
      <c r="O41" s="182"/>
      <c r="P41" s="147">
        <f t="shared" si="35"/>
        <v>0</v>
      </c>
      <c r="Q41" s="147">
        <f t="shared" si="16"/>
        <v>0</v>
      </c>
      <c r="R41" s="147">
        <f t="shared" si="16"/>
        <v>0</v>
      </c>
      <c r="S41" s="236">
        <f t="shared" si="36"/>
        <v>0</v>
      </c>
      <c r="T41" s="236"/>
      <c r="U41" s="236"/>
      <c r="V41" s="236"/>
      <c r="W41" s="236"/>
      <c r="X41" s="182">
        <f t="shared" si="37"/>
        <v>0</v>
      </c>
      <c r="Y41" s="182"/>
      <c r="Z41" s="182"/>
      <c r="AA41" s="147">
        <f t="shared" si="17"/>
        <v>0</v>
      </c>
      <c r="AB41" s="147"/>
      <c r="AC41" s="147"/>
      <c r="AD41" s="147"/>
      <c r="AE41" s="168">
        <f t="shared" si="18"/>
        <v>0</v>
      </c>
      <c r="AF41" s="168"/>
      <c r="AG41" s="168"/>
      <c r="AH41" s="168"/>
      <c r="AI41" s="169"/>
      <c r="AJ41" s="63">
        <f t="shared" si="19"/>
        <v>0</v>
      </c>
      <c r="AK41" s="10">
        <f t="shared" si="20"/>
        <v>0</v>
      </c>
      <c r="AL41" s="11">
        <f t="shared" si="21"/>
        <v>0</v>
      </c>
      <c r="AM41" s="11">
        <f t="shared" si="22"/>
        <v>0</v>
      </c>
      <c r="AN41" s="12">
        <f t="shared" si="23"/>
        <v>0</v>
      </c>
      <c r="AO41" s="12">
        <f t="shared" si="24"/>
        <v>0</v>
      </c>
      <c r="AP41" s="11" t="e">
        <f t="shared" si="25"/>
        <v>#DIV/0!</v>
      </c>
      <c r="AQ41" s="12">
        <f t="shared" si="26"/>
        <v>-15</v>
      </c>
      <c r="AR41" s="10" t="e">
        <f t="shared" si="27"/>
        <v>#DIV/0!</v>
      </c>
      <c r="AS41" s="11"/>
      <c r="AT41" s="11" t="e">
        <f t="shared" si="28"/>
        <v>#DIV/0!</v>
      </c>
      <c r="AU41" s="13" t="e">
        <f t="shared" si="29"/>
        <v>#DIV/0!</v>
      </c>
      <c r="AV41" s="11" t="e">
        <f t="shared" si="30"/>
        <v>#DIV/0!</v>
      </c>
      <c r="AW41" s="11" t="e">
        <f t="shared" si="31"/>
        <v>#DIV/0!</v>
      </c>
      <c r="AY41" s="42">
        <f t="shared" si="32"/>
        <v>0</v>
      </c>
      <c r="AZ41" s="43">
        <f t="shared" si="33"/>
        <v>0</v>
      </c>
    </row>
    <row r="42" spans="1:52" x14ac:dyDescent="0.2">
      <c r="A42" s="14" t="s">
        <v>21</v>
      </c>
      <c r="B42" s="14"/>
      <c r="C42" s="15"/>
      <c r="D42" s="15"/>
      <c r="E42" s="16"/>
      <c r="F42" s="19"/>
      <c r="G42" s="150">
        <f t="shared" si="15"/>
        <v>0</v>
      </c>
      <c r="H42" s="151"/>
      <c r="I42" s="151"/>
      <c r="J42" s="151"/>
      <c r="K42" s="151"/>
      <c r="L42" s="151"/>
      <c r="M42" s="182">
        <f t="shared" si="34"/>
        <v>0</v>
      </c>
      <c r="N42" s="182"/>
      <c r="O42" s="182"/>
      <c r="P42" s="147">
        <f t="shared" si="35"/>
        <v>0</v>
      </c>
      <c r="Q42" s="147">
        <f t="shared" si="16"/>
        <v>0</v>
      </c>
      <c r="R42" s="147">
        <f t="shared" si="16"/>
        <v>0</v>
      </c>
      <c r="S42" s="236">
        <f t="shared" si="36"/>
        <v>0</v>
      </c>
      <c r="T42" s="236"/>
      <c r="U42" s="236"/>
      <c r="V42" s="236"/>
      <c r="W42" s="236"/>
      <c r="X42" s="182">
        <f t="shared" si="37"/>
        <v>0</v>
      </c>
      <c r="Y42" s="182"/>
      <c r="Z42" s="182"/>
      <c r="AA42" s="147">
        <f t="shared" si="17"/>
        <v>0</v>
      </c>
      <c r="AB42" s="147"/>
      <c r="AC42" s="147"/>
      <c r="AD42" s="147"/>
      <c r="AE42" s="168">
        <f t="shared" si="18"/>
        <v>0</v>
      </c>
      <c r="AF42" s="168"/>
      <c r="AG42" s="168"/>
      <c r="AH42" s="168"/>
      <c r="AI42" s="169"/>
      <c r="AJ42" s="63">
        <f t="shared" si="19"/>
        <v>0</v>
      </c>
      <c r="AK42" s="10">
        <f t="shared" si="20"/>
        <v>0</v>
      </c>
      <c r="AL42" s="11">
        <f t="shared" si="21"/>
        <v>0</v>
      </c>
      <c r="AM42" s="11">
        <f t="shared" si="22"/>
        <v>0</v>
      </c>
      <c r="AN42" s="12">
        <f t="shared" si="23"/>
        <v>0</v>
      </c>
      <c r="AO42" s="12">
        <f t="shared" si="24"/>
        <v>0</v>
      </c>
      <c r="AP42" s="11" t="e">
        <f t="shared" si="25"/>
        <v>#DIV/0!</v>
      </c>
      <c r="AQ42" s="12">
        <f t="shared" si="26"/>
        <v>-15</v>
      </c>
      <c r="AR42" s="10" t="e">
        <f t="shared" si="27"/>
        <v>#DIV/0!</v>
      </c>
      <c r="AS42" s="11"/>
      <c r="AT42" s="11" t="e">
        <f t="shared" si="28"/>
        <v>#DIV/0!</v>
      </c>
      <c r="AU42" s="13" t="e">
        <f t="shared" si="29"/>
        <v>#DIV/0!</v>
      </c>
      <c r="AV42" s="11" t="e">
        <f t="shared" si="30"/>
        <v>#DIV/0!</v>
      </c>
      <c r="AW42" s="11" t="e">
        <f t="shared" si="31"/>
        <v>#DIV/0!</v>
      </c>
      <c r="AY42" s="42">
        <f t="shared" si="32"/>
        <v>0</v>
      </c>
      <c r="AZ42" s="43">
        <f t="shared" si="33"/>
        <v>0</v>
      </c>
    </row>
    <row r="43" spans="1:52" x14ac:dyDescent="0.2">
      <c r="A43" s="136" t="s">
        <v>22</v>
      </c>
      <c r="B43" s="137"/>
      <c r="C43" s="138"/>
      <c r="D43" s="139"/>
      <c r="E43" s="140"/>
      <c r="F43" s="19"/>
      <c r="G43" s="150">
        <f t="shared" si="15"/>
        <v>0</v>
      </c>
      <c r="H43" s="151"/>
      <c r="I43" s="151"/>
      <c r="J43" s="151"/>
      <c r="K43" s="151"/>
      <c r="L43" s="151"/>
      <c r="M43" s="182">
        <f t="shared" si="34"/>
        <v>0</v>
      </c>
      <c r="N43" s="182"/>
      <c r="O43" s="182"/>
      <c r="P43" s="147">
        <f t="shared" si="35"/>
        <v>0</v>
      </c>
      <c r="Q43" s="147">
        <f t="shared" si="16"/>
        <v>0</v>
      </c>
      <c r="R43" s="147">
        <f t="shared" si="16"/>
        <v>0</v>
      </c>
      <c r="S43" s="236">
        <f t="shared" si="36"/>
        <v>0</v>
      </c>
      <c r="T43" s="236"/>
      <c r="U43" s="236"/>
      <c r="V43" s="236"/>
      <c r="W43" s="236"/>
      <c r="X43" s="182">
        <f t="shared" si="37"/>
        <v>0</v>
      </c>
      <c r="Y43" s="182"/>
      <c r="Z43" s="182"/>
      <c r="AA43" s="147">
        <f t="shared" si="17"/>
        <v>0</v>
      </c>
      <c r="AB43" s="147"/>
      <c r="AC43" s="147"/>
      <c r="AD43" s="147"/>
      <c r="AE43" s="168">
        <f t="shared" si="18"/>
        <v>0</v>
      </c>
      <c r="AF43" s="168"/>
      <c r="AG43" s="168"/>
      <c r="AH43" s="168"/>
      <c r="AI43" s="169"/>
      <c r="AJ43" s="63">
        <f t="shared" si="19"/>
        <v>0</v>
      </c>
      <c r="AK43" s="10">
        <f t="shared" si="20"/>
        <v>0</v>
      </c>
      <c r="AL43" s="11">
        <f t="shared" si="21"/>
        <v>0</v>
      </c>
      <c r="AM43" s="11">
        <f t="shared" si="22"/>
        <v>0</v>
      </c>
      <c r="AN43" s="12">
        <f t="shared" si="23"/>
        <v>0</v>
      </c>
      <c r="AO43" s="12">
        <f t="shared" si="24"/>
        <v>0</v>
      </c>
      <c r="AP43" s="11" t="e">
        <f t="shared" si="25"/>
        <v>#DIV/0!</v>
      </c>
      <c r="AQ43" s="12">
        <f t="shared" si="26"/>
        <v>-15</v>
      </c>
      <c r="AR43" s="10" t="e">
        <f t="shared" si="27"/>
        <v>#DIV/0!</v>
      </c>
      <c r="AS43" s="11"/>
      <c r="AT43" s="11" t="e">
        <f t="shared" si="28"/>
        <v>#DIV/0!</v>
      </c>
      <c r="AU43" s="13" t="e">
        <f t="shared" si="29"/>
        <v>#DIV/0!</v>
      </c>
      <c r="AV43" s="11" t="e">
        <f t="shared" si="30"/>
        <v>#DIV/0!</v>
      </c>
      <c r="AW43" s="11" t="e">
        <f t="shared" si="31"/>
        <v>#DIV/0!</v>
      </c>
      <c r="AY43" s="42">
        <f t="shared" si="32"/>
        <v>0</v>
      </c>
      <c r="AZ43" s="43">
        <f t="shared" si="33"/>
        <v>0</v>
      </c>
    </row>
    <row r="44" spans="1:52" x14ac:dyDescent="0.2">
      <c r="A44" s="141" t="s">
        <v>23</v>
      </c>
      <c r="B44" s="142"/>
      <c r="C44" s="143"/>
      <c r="D44" s="144"/>
      <c r="E44" s="145"/>
      <c r="F44" s="3"/>
      <c r="G44" s="150">
        <f t="shared" si="15"/>
        <v>0</v>
      </c>
      <c r="H44" s="151"/>
      <c r="I44" s="151"/>
      <c r="J44" s="151"/>
      <c r="K44" s="151"/>
      <c r="L44" s="151"/>
      <c r="M44" s="182">
        <f t="shared" si="34"/>
        <v>0</v>
      </c>
      <c r="N44" s="182"/>
      <c r="O44" s="182"/>
      <c r="P44" s="147">
        <f t="shared" si="35"/>
        <v>0</v>
      </c>
      <c r="Q44" s="147">
        <f t="shared" si="16"/>
        <v>0</v>
      </c>
      <c r="R44" s="147">
        <f t="shared" si="16"/>
        <v>0</v>
      </c>
      <c r="S44" s="236">
        <f t="shared" si="36"/>
        <v>0</v>
      </c>
      <c r="T44" s="236"/>
      <c r="U44" s="236"/>
      <c r="V44" s="236"/>
      <c r="W44" s="236"/>
      <c r="X44" s="182">
        <f t="shared" si="37"/>
        <v>0</v>
      </c>
      <c r="Y44" s="182"/>
      <c r="Z44" s="182"/>
      <c r="AA44" s="147">
        <f t="shared" si="17"/>
        <v>0</v>
      </c>
      <c r="AB44" s="147"/>
      <c r="AC44" s="147"/>
      <c r="AD44" s="147"/>
      <c r="AE44" s="168">
        <f t="shared" si="18"/>
        <v>0</v>
      </c>
      <c r="AF44" s="168"/>
      <c r="AG44" s="168"/>
      <c r="AH44" s="168"/>
      <c r="AI44" s="169"/>
      <c r="AJ44" s="63">
        <f t="shared" si="19"/>
        <v>0</v>
      </c>
      <c r="AK44" s="10">
        <f t="shared" si="20"/>
        <v>0</v>
      </c>
      <c r="AL44" s="11">
        <f t="shared" si="21"/>
        <v>0</v>
      </c>
      <c r="AM44" s="11">
        <f t="shared" si="22"/>
        <v>0</v>
      </c>
      <c r="AN44" s="12">
        <f t="shared" si="23"/>
        <v>0</v>
      </c>
      <c r="AO44" s="12">
        <f t="shared" si="24"/>
        <v>0</v>
      </c>
      <c r="AP44" s="11" t="e">
        <f t="shared" si="25"/>
        <v>#DIV/0!</v>
      </c>
      <c r="AQ44" s="12">
        <f t="shared" si="26"/>
        <v>-15</v>
      </c>
      <c r="AR44" s="10" t="e">
        <f t="shared" si="27"/>
        <v>#DIV/0!</v>
      </c>
      <c r="AS44" s="11"/>
      <c r="AT44" s="11" t="e">
        <f t="shared" si="28"/>
        <v>#DIV/0!</v>
      </c>
      <c r="AU44" s="13" t="e">
        <f t="shared" si="29"/>
        <v>#DIV/0!</v>
      </c>
      <c r="AV44" s="11" t="e">
        <f t="shared" si="30"/>
        <v>#DIV/0!</v>
      </c>
      <c r="AW44" s="11" t="e">
        <f t="shared" si="31"/>
        <v>#DIV/0!</v>
      </c>
      <c r="AY44" s="42">
        <f t="shared" si="32"/>
        <v>0</v>
      </c>
      <c r="AZ44" s="43">
        <f t="shared" si="33"/>
        <v>0</v>
      </c>
    </row>
    <row r="45" spans="1:52" x14ac:dyDescent="0.2">
      <c r="A45" s="141" t="s">
        <v>24</v>
      </c>
      <c r="B45" s="142"/>
      <c r="C45" s="143">
        <f>IF(AND(C43&gt;0,C43=C44),"Nil",C44-C43)</f>
        <v>0</v>
      </c>
      <c r="D45" s="144"/>
      <c r="E45" s="145"/>
      <c r="F45" s="3"/>
      <c r="G45" s="237">
        <f t="shared" si="15"/>
        <v>0</v>
      </c>
      <c r="H45" s="238"/>
      <c r="I45" s="238"/>
      <c r="J45" s="238"/>
      <c r="K45" s="238"/>
      <c r="L45" s="238"/>
      <c r="M45" s="182">
        <f t="shared" si="34"/>
        <v>0</v>
      </c>
      <c r="N45" s="182"/>
      <c r="O45" s="182"/>
      <c r="P45" s="202">
        <f>IF(S45&gt;S25,(P25*S25+$P$48*(S45-S25))/S45,P25)</f>
        <v>0</v>
      </c>
      <c r="Q45" s="202">
        <f t="shared" si="16"/>
        <v>0</v>
      </c>
      <c r="R45" s="202">
        <f t="shared" si="16"/>
        <v>0</v>
      </c>
      <c r="S45" s="236">
        <f t="shared" si="36"/>
        <v>0</v>
      </c>
      <c r="T45" s="236"/>
      <c r="U45" s="236"/>
      <c r="V45" s="236"/>
      <c r="W45" s="236"/>
      <c r="X45" s="182">
        <f t="shared" si="37"/>
        <v>0</v>
      </c>
      <c r="Y45" s="182"/>
      <c r="Z45" s="182"/>
      <c r="AA45" s="202">
        <f t="shared" si="17"/>
        <v>0</v>
      </c>
      <c r="AB45" s="202"/>
      <c r="AC45" s="202"/>
      <c r="AD45" s="202"/>
      <c r="AE45" s="206">
        <f t="shared" si="18"/>
        <v>0</v>
      </c>
      <c r="AF45" s="206"/>
      <c r="AG45" s="206"/>
      <c r="AH45" s="206"/>
      <c r="AI45" s="207"/>
      <c r="AJ45" s="63">
        <f t="shared" si="19"/>
        <v>0</v>
      </c>
      <c r="AK45" s="10">
        <f t="shared" si="20"/>
        <v>0</v>
      </c>
      <c r="AL45" s="11">
        <f t="shared" si="21"/>
        <v>0</v>
      </c>
      <c r="AM45" s="11">
        <f t="shared" si="22"/>
        <v>0</v>
      </c>
      <c r="AN45" s="12">
        <f t="shared" si="23"/>
        <v>0</v>
      </c>
      <c r="AO45" s="12">
        <f t="shared" si="24"/>
        <v>0</v>
      </c>
      <c r="AP45" s="11" t="e">
        <f t="shared" si="25"/>
        <v>#DIV/0!</v>
      </c>
      <c r="AQ45" s="12">
        <f t="shared" si="26"/>
        <v>-15</v>
      </c>
      <c r="AR45" s="10" t="e">
        <f t="shared" si="27"/>
        <v>#DIV/0!</v>
      </c>
      <c r="AS45" s="11"/>
      <c r="AT45" s="11" t="e">
        <f t="shared" si="28"/>
        <v>#DIV/0!</v>
      </c>
      <c r="AU45" s="13" t="e">
        <f t="shared" si="29"/>
        <v>#DIV/0!</v>
      </c>
      <c r="AV45" s="11" t="e">
        <f t="shared" si="30"/>
        <v>#DIV/0!</v>
      </c>
      <c r="AW45" s="11" t="e">
        <f t="shared" si="31"/>
        <v>#DIV/0!</v>
      </c>
      <c r="AY45" s="42">
        <f t="shared" si="32"/>
        <v>0</v>
      </c>
      <c r="AZ45" s="43">
        <f t="shared" si="33"/>
        <v>0</v>
      </c>
    </row>
    <row r="46" spans="1:52" x14ac:dyDescent="0.2">
      <c r="A46" s="131" t="s">
        <v>25</v>
      </c>
      <c r="B46" s="132"/>
      <c r="C46" s="209"/>
      <c r="D46" s="210"/>
      <c r="E46" s="211"/>
      <c r="F46" s="3"/>
      <c r="G46" s="212" t="s">
        <v>26</v>
      </c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4">
        <f>SUM(S36:W45)</f>
        <v>510.22999999999996</v>
      </c>
      <c r="T46" s="215"/>
      <c r="U46" s="215"/>
      <c r="V46" s="215"/>
      <c r="W46" s="216"/>
      <c r="X46" s="217" t="s">
        <v>27</v>
      </c>
      <c r="Y46" s="218"/>
      <c r="Z46" s="218"/>
      <c r="AA46" s="218"/>
      <c r="AB46" s="218"/>
      <c r="AC46" s="218"/>
      <c r="AD46" s="219"/>
      <c r="AE46" s="220">
        <f>SUM(AE36:AI45)</f>
        <v>498.74900000000002</v>
      </c>
      <c r="AF46" s="221"/>
      <c r="AG46" s="221"/>
      <c r="AH46" s="221"/>
      <c r="AI46" s="222"/>
      <c r="AJ46" s="64">
        <f>SUM(AJ36:AJ45)</f>
        <v>483.53715550000004</v>
      </c>
      <c r="AY46" s="44">
        <f>SUM(AY36:AY45)</f>
        <v>0</v>
      </c>
      <c r="AZ46" s="45">
        <f>SUM(AZ36:AZ45)</f>
        <v>0</v>
      </c>
    </row>
    <row r="47" spans="1:5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24" t="s">
        <v>28</v>
      </c>
      <c r="Y47" s="225"/>
      <c r="Z47" s="225"/>
      <c r="AA47" s="225"/>
      <c r="AB47" s="225"/>
      <c r="AC47" s="225"/>
      <c r="AD47" s="226"/>
      <c r="AE47" s="227">
        <f>IF(AE46&gt;0,ROUND(AJ46/AE46,4),0)</f>
        <v>0.96950000000000003</v>
      </c>
      <c r="AF47" s="228"/>
      <c r="AG47" s="228"/>
      <c r="AH47" s="228"/>
      <c r="AI47" s="229"/>
    </row>
    <row r="48" spans="1:52" ht="13.5" x14ac:dyDescent="0.2">
      <c r="A48" s="245" t="s">
        <v>78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7" t="e">
        <f>'Bunkering FO'!#REF!</f>
        <v>#REF!</v>
      </c>
      <c r="T48" s="248"/>
      <c r="U48" s="249"/>
      <c r="V48" s="3"/>
      <c r="W48" s="3"/>
      <c r="X48" s="230" t="s">
        <v>29</v>
      </c>
      <c r="Y48" s="231"/>
      <c r="Z48" s="231"/>
      <c r="AA48" s="231"/>
      <c r="AB48" s="231"/>
      <c r="AC48" s="231"/>
      <c r="AD48" s="232"/>
      <c r="AE48" s="233">
        <f>ROUND(AE46*AE47,3)</f>
        <v>483.53699999999998</v>
      </c>
      <c r="AF48" s="234"/>
      <c r="AG48" s="234"/>
      <c r="AH48" s="234"/>
      <c r="AI48" s="235"/>
      <c r="AJ48" s="20">
        <f>AE46*(AE47-0.0011)</f>
        <v>482.98853160000004</v>
      </c>
    </row>
    <row r="49" spans="1:53" ht="12.75" customHeight="1" x14ac:dyDescent="0.2">
      <c r="A49" s="239" t="s">
        <v>73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40"/>
      <c r="S49" s="241"/>
      <c r="T49" s="241"/>
      <c r="U49" s="241"/>
      <c r="V49" s="3"/>
      <c r="W49" s="3"/>
      <c r="X49" s="21"/>
      <c r="Y49" s="3"/>
      <c r="Z49" s="3"/>
      <c r="AA49" s="3"/>
      <c r="AB49" s="3"/>
      <c r="AC49" s="3"/>
      <c r="AD49" s="3"/>
      <c r="AE49" s="22"/>
      <c r="AF49" s="22"/>
      <c r="AG49" s="22"/>
      <c r="AH49" s="22"/>
      <c r="AI49" s="22"/>
    </row>
    <row r="50" spans="1:53" ht="12.75" hidden="1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2"/>
      <c r="S50" s="34"/>
      <c r="T50" s="34"/>
      <c r="U50" s="34"/>
      <c r="V50" s="3"/>
      <c r="W50" s="3"/>
      <c r="X50" s="21"/>
      <c r="Y50" s="3"/>
      <c r="Z50" s="3"/>
      <c r="AA50" s="3"/>
      <c r="AB50" s="3"/>
      <c r="AC50" s="3"/>
      <c r="AD50" s="3"/>
      <c r="AE50" s="22"/>
      <c r="AF50" s="22"/>
      <c r="AG50" s="22"/>
      <c r="AH50" s="22"/>
      <c r="AI50" s="22"/>
    </row>
    <row r="51" spans="1:53" ht="12.75" hidden="1" customHeight="1" x14ac:dyDescent="0.2">
      <c r="A51" s="242" t="s">
        <v>41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4"/>
      <c r="AY51" s="250" t="s">
        <v>46</v>
      </c>
      <c r="AZ51" s="250"/>
    </row>
    <row r="52" spans="1:53" ht="12.75" hidden="1" customHeight="1" x14ac:dyDescent="0.2">
      <c r="A52" s="242" t="s">
        <v>40</v>
      </c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4"/>
      <c r="M52" s="242" t="s">
        <v>74</v>
      </c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4"/>
      <c r="Y52" s="251" t="s">
        <v>44</v>
      </c>
      <c r="Z52" s="252"/>
      <c r="AA52" s="252"/>
      <c r="AB52" s="252"/>
      <c r="AC52" s="252"/>
      <c r="AD52" s="252"/>
      <c r="AE52" s="252"/>
      <c r="AF52" s="252"/>
      <c r="AG52" s="252"/>
      <c r="AH52" s="252"/>
      <c r="AI52" s="253"/>
      <c r="AY52" s="38" t="s">
        <v>47</v>
      </c>
      <c r="AZ52" s="38" t="s">
        <v>48</v>
      </c>
    </row>
    <row r="53" spans="1:53" ht="12.75" hidden="1" customHeight="1" x14ac:dyDescent="0.2">
      <c r="A53" s="254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6"/>
      <c r="M53" s="254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6"/>
      <c r="Y53" s="257"/>
      <c r="Z53" s="246"/>
      <c r="AA53" s="246"/>
      <c r="AB53" s="246"/>
      <c r="AC53" s="246"/>
      <c r="AD53" s="246"/>
      <c r="AE53" s="246"/>
      <c r="AF53" s="246"/>
      <c r="AG53" s="246"/>
      <c r="AH53" s="246"/>
      <c r="AI53" s="258"/>
      <c r="AY53" s="46">
        <f>AZ46</f>
        <v>0</v>
      </c>
      <c r="AZ53" s="65">
        <v>0</v>
      </c>
    </row>
    <row r="54" spans="1:53" ht="4.9000000000000004" hidden="1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2"/>
      <c r="S54" s="34"/>
      <c r="T54" s="34"/>
      <c r="U54" s="34"/>
      <c r="V54" s="3"/>
      <c r="W54" s="3"/>
      <c r="X54" s="21"/>
      <c r="Y54" s="3"/>
      <c r="Z54" s="3"/>
      <c r="AA54" s="3"/>
      <c r="AB54" s="3"/>
      <c r="AC54" s="3"/>
      <c r="AD54" s="3"/>
      <c r="AE54" s="22"/>
      <c r="AF54" s="22"/>
      <c r="AG54" s="22"/>
      <c r="AH54" s="22"/>
      <c r="AI54" s="22"/>
    </row>
    <row r="55" spans="1:53" hidden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66" t="s">
        <v>30</v>
      </c>
      <c r="AE55" s="261">
        <f>AZ46</f>
        <v>0</v>
      </c>
      <c r="AF55" s="262"/>
      <c r="AG55" s="262"/>
      <c r="AH55" s="262"/>
      <c r="AI55" s="263"/>
    </row>
    <row r="56" spans="1:53" ht="4.9000000000000004" customHeight="1" x14ac:dyDescent="0.2">
      <c r="A56" s="23"/>
      <c r="B56" s="23"/>
      <c r="C56" s="2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24"/>
      <c r="AF56" s="24"/>
      <c r="AG56" s="24"/>
      <c r="AH56" s="24"/>
      <c r="AI56" s="24"/>
    </row>
    <row r="57" spans="1:53" x14ac:dyDescent="0.2">
      <c r="A57" s="25"/>
      <c r="B57" s="25"/>
      <c r="C57" s="2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26" t="s">
        <v>31</v>
      </c>
      <c r="AE57" s="264">
        <f>AE48-AE28</f>
        <v>0</v>
      </c>
      <c r="AF57" s="265"/>
      <c r="AG57" s="265"/>
      <c r="AH57" s="265"/>
      <c r="AI57" s="266"/>
      <c r="AJ57" s="20">
        <f>AJ48-AJ28</f>
        <v>0</v>
      </c>
      <c r="AZ57" s="267"/>
      <c r="BA57" s="267"/>
    </row>
    <row r="58" spans="1:53" ht="4.9000000000000004" customHeight="1" x14ac:dyDescent="0.2">
      <c r="A58" s="25"/>
      <c r="B58" s="25"/>
      <c r="C58" s="2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24"/>
      <c r="AF58" s="24"/>
      <c r="AG58" s="24"/>
      <c r="AH58" s="24"/>
      <c r="AI58" s="24"/>
      <c r="AZ58" s="267"/>
      <c r="BA58" s="267"/>
    </row>
    <row r="59" spans="1:53" hidden="1" x14ac:dyDescent="0.2">
      <c r="A59" s="3"/>
      <c r="B59" s="3"/>
      <c r="C59" s="3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26" t="s">
        <v>75</v>
      </c>
      <c r="AE59" s="268">
        <f>AE57+AE55</f>
        <v>0</v>
      </c>
      <c r="AF59" s="269"/>
      <c r="AG59" s="269"/>
      <c r="AH59" s="269"/>
      <c r="AI59" s="270"/>
      <c r="AJ59" s="20">
        <f>AJ57+AE55</f>
        <v>0</v>
      </c>
    </row>
    <row r="60" spans="1:53" ht="9" customHeight="1" x14ac:dyDescent="0.2">
      <c r="A60" s="3"/>
      <c r="B60" s="3"/>
      <c r="C60" s="3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26"/>
      <c r="AE60" s="24"/>
      <c r="AF60" s="24"/>
      <c r="AG60" s="24"/>
      <c r="AH60" s="24"/>
      <c r="AI60" s="24"/>
    </row>
    <row r="61" spans="1:53" hidden="1" x14ac:dyDescent="0.2">
      <c r="A61" s="3"/>
      <c r="B61" s="3"/>
      <c r="C61" s="3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26" t="s">
        <v>49</v>
      </c>
      <c r="AE61" s="271"/>
      <c r="AF61" s="272"/>
      <c r="AG61" s="272"/>
      <c r="AH61" s="272"/>
      <c r="AI61" s="273"/>
      <c r="AJ61" s="67">
        <f>AE59-AE61</f>
        <v>0</v>
      </c>
      <c r="AX61" s="27">
        <f>IF(AE61&gt;0,AJ61/AE61,0)</f>
        <v>0</v>
      </c>
    </row>
    <row r="62" spans="1:53" x14ac:dyDescent="0.2">
      <c r="A62" s="3"/>
      <c r="B62" s="3"/>
      <c r="C62" s="3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5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53" x14ac:dyDescent="0.2">
      <c r="A64" s="28"/>
      <c r="B64" s="29" t="s">
        <v>32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 t="s">
        <v>50</v>
      </c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x14ac:dyDescent="0.2">
      <c r="A67" s="28"/>
      <c r="B67" s="28"/>
      <c r="C67" s="28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28"/>
      <c r="S67" s="28"/>
      <c r="T67" s="28"/>
      <c r="U67" s="28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28"/>
    </row>
    <row r="68" spans="1:35" x14ac:dyDescent="0.2">
      <c r="A68" s="28"/>
      <c r="B68" s="29" t="s">
        <v>33</v>
      </c>
      <c r="C68" s="28"/>
      <c r="D68" s="28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8"/>
      <c r="R68" s="28"/>
      <c r="S68" s="28"/>
      <c r="T68" s="29" t="s">
        <v>33</v>
      </c>
      <c r="U68" s="28"/>
      <c r="V68" s="28"/>
      <c r="W68" s="274" t="s">
        <v>77</v>
      </c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8"/>
    </row>
    <row r="69" spans="1:35" x14ac:dyDescent="0.2">
      <c r="A69" s="28"/>
      <c r="B69" s="29" t="s">
        <v>34</v>
      </c>
      <c r="C69" s="28"/>
      <c r="D69" s="28"/>
      <c r="E69" s="259" t="e">
        <f>W69</f>
        <v>#REF!</v>
      </c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8"/>
      <c r="R69" s="28"/>
      <c r="S69" s="28"/>
      <c r="T69" s="29" t="s">
        <v>34</v>
      </c>
      <c r="U69" s="28"/>
      <c r="V69" s="28"/>
      <c r="W69" s="259" t="e">
        <f>C33</f>
        <v>#REF!</v>
      </c>
      <c r="X69" s="260"/>
      <c r="Y69" s="260"/>
      <c r="Z69" s="260"/>
      <c r="AA69" s="260"/>
      <c r="AB69" s="260"/>
      <c r="AC69" s="260"/>
      <c r="AD69" s="260"/>
      <c r="AE69" s="260"/>
      <c r="AF69" s="260"/>
      <c r="AG69" s="260"/>
      <c r="AH69" s="260"/>
      <c r="AI69" s="28"/>
    </row>
    <row r="76" spans="1:3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</sheetData>
  <mergeCells count="236">
    <mergeCell ref="AY51:AZ51"/>
    <mergeCell ref="A52:L52"/>
    <mergeCell ref="M52:X52"/>
    <mergeCell ref="Y52:AI52"/>
    <mergeCell ref="A53:L53"/>
    <mergeCell ref="M53:X53"/>
    <mergeCell ref="Y53:AI53"/>
    <mergeCell ref="E69:P69"/>
    <mergeCell ref="W69:AH69"/>
    <mergeCell ref="AE55:AI55"/>
    <mergeCell ref="AE57:AI57"/>
    <mergeCell ref="AZ57:BA58"/>
    <mergeCell ref="AE59:AI59"/>
    <mergeCell ref="AE61:AI61"/>
    <mergeCell ref="E68:P68"/>
    <mergeCell ref="W68:AH68"/>
    <mergeCell ref="A46:B46"/>
    <mergeCell ref="C46:E46"/>
    <mergeCell ref="G46:R46"/>
    <mergeCell ref="A49:R49"/>
    <mergeCell ref="S49:U49"/>
    <mergeCell ref="A51:AI51"/>
    <mergeCell ref="X47:AD47"/>
    <mergeCell ref="AE47:AI47"/>
    <mergeCell ref="A48:R48"/>
    <mergeCell ref="S48:U48"/>
    <mergeCell ref="AE45:AI45"/>
    <mergeCell ref="P45:R45"/>
    <mergeCell ref="S45:W45"/>
    <mergeCell ref="X48:AD48"/>
    <mergeCell ref="AE48:AI48"/>
    <mergeCell ref="S46:W46"/>
    <mergeCell ref="X46:AD46"/>
    <mergeCell ref="AE46:AI46"/>
    <mergeCell ref="AA44:AD44"/>
    <mergeCell ref="AE44:AI44"/>
    <mergeCell ref="AA45:AD45"/>
    <mergeCell ref="X45:Z45"/>
    <mergeCell ref="A44:B44"/>
    <mergeCell ref="C44:E44"/>
    <mergeCell ref="G44:L44"/>
    <mergeCell ref="M44:O44"/>
    <mergeCell ref="P44:R44"/>
    <mergeCell ref="S44:W44"/>
    <mergeCell ref="X44:Z44"/>
    <mergeCell ref="A45:B45"/>
    <mergeCell ref="C45:E45"/>
    <mergeCell ref="G45:L45"/>
    <mergeCell ref="M45:O45"/>
    <mergeCell ref="A43:B43"/>
    <mergeCell ref="C43:E43"/>
    <mergeCell ref="G43:L43"/>
    <mergeCell ref="M43:O43"/>
    <mergeCell ref="P43:R43"/>
    <mergeCell ref="S43:W43"/>
    <mergeCell ref="X43:Z43"/>
    <mergeCell ref="AA43:AD43"/>
    <mergeCell ref="AE43:AI43"/>
    <mergeCell ref="G42:L42"/>
    <mergeCell ref="M42:O42"/>
    <mergeCell ref="P42:R42"/>
    <mergeCell ref="S42:W42"/>
    <mergeCell ref="X42:Z42"/>
    <mergeCell ref="AA42:AD42"/>
    <mergeCell ref="AE42:AI42"/>
    <mergeCell ref="G41:L41"/>
    <mergeCell ref="M41:O41"/>
    <mergeCell ref="P41:R41"/>
    <mergeCell ref="S41:W41"/>
    <mergeCell ref="X41:Z41"/>
    <mergeCell ref="AA41:AD41"/>
    <mergeCell ref="AE39:AI39"/>
    <mergeCell ref="G40:L40"/>
    <mergeCell ref="M40:O40"/>
    <mergeCell ref="P40:R40"/>
    <mergeCell ref="S40:W40"/>
    <mergeCell ref="X40:Z40"/>
    <mergeCell ref="AE41:AI41"/>
    <mergeCell ref="G38:L38"/>
    <mergeCell ref="M38:O38"/>
    <mergeCell ref="P38:R38"/>
    <mergeCell ref="S38:W38"/>
    <mergeCell ref="X38:Z38"/>
    <mergeCell ref="AA38:AD38"/>
    <mergeCell ref="AE38:AI38"/>
    <mergeCell ref="AA40:AD40"/>
    <mergeCell ref="AE40:AI40"/>
    <mergeCell ref="G39:L39"/>
    <mergeCell ref="M39:O39"/>
    <mergeCell ref="P39:R39"/>
    <mergeCell ref="S39:W39"/>
    <mergeCell ref="X39:Z39"/>
    <mergeCell ref="AA39:AD39"/>
    <mergeCell ref="AA36:AD36"/>
    <mergeCell ref="AE36:AI36"/>
    <mergeCell ref="AA34:AD34"/>
    <mergeCell ref="X32:Z33"/>
    <mergeCell ref="AA32:AD33"/>
    <mergeCell ref="AE34:AI34"/>
    <mergeCell ref="AE32:AI33"/>
    <mergeCell ref="X34:Z34"/>
    <mergeCell ref="G37:L37"/>
    <mergeCell ref="M37:O37"/>
    <mergeCell ref="P37:R37"/>
    <mergeCell ref="G35:AI35"/>
    <mergeCell ref="G36:L36"/>
    <mergeCell ref="M36:O36"/>
    <mergeCell ref="P36:R36"/>
    <mergeCell ref="S36:W36"/>
    <mergeCell ref="X36:Z36"/>
    <mergeCell ref="S37:W37"/>
    <mergeCell ref="X37:Z37"/>
    <mergeCell ref="AA37:AD37"/>
    <mergeCell ref="AE37:AI37"/>
    <mergeCell ref="X27:AD27"/>
    <mergeCell ref="AE27:AI27"/>
    <mergeCell ref="X28:AD28"/>
    <mergeCell ref="AE28:AI28"/>
    <mergeCell ref="S32:W33"/>
    <mergeCell ref="C34:E34"/>
    <mergeCell ref="M34:O34"/>
    <mergeCell ref="S34:W34"/>
    <mergeCell ref="C33:E33"/>
    <mergeCell ref="G32:L34"/>
    <mergeCell ref="M32:O33"/>
    <mergeCell ref="P32:R33"/>
    <mergeCell ref="P34:R34"/>
    <mergeCell ref="AA25:AD25"/>
    <mergeCell ref="A25:B25"/>
    <mergeCell ref="C25:E25"/>
    <mergeCell ref="G25:L25"/>
    <mergeCell ref="M25:O25"/>
    <mergeCell ref="AE25:AI25"/>
    <mergeCell ref="P25:R25"/>
    <mergeCell ref="S25:W25"/>
    <mergeCell ref="A26:B26"/>
    <mergeCell ref="C26:E26"/>
    <mergeCell ref="G26:R26"/>
    <mergeCell ref="S26:W26"/>
    <mergeCell ref="X26:AD26"/>
    <mergeCell ref="AE26:AI26"/>
    <mergeCell ref="X25:Z25"/>
    <mergeCell ref="A24:B24"/>
    <mergeCell ref="C24:E24"/>
    <mergeCell ref="G24:L24"/>
    <mergeCell ref="M24:O24"/>
    <mergeCell ref="P24:R24"/>
    <mergeCell ref="S24:W24"/>
    <mergeCell ref="X24:Z24"/>
    <mergeCell ref="AA24:AD24"/>
    <mergeCell ref="AE24:AI24"/>
    <mergeCell ref="AE21:AI21"/>
    <mergeCell ref="G22:L22"/>
    <mergeCell ref="M22:O22"/>
    <mergeCell ref="P22:R22"/>
    <mergeCell ref="S22:W22"/>
    <mergeCell ref="X22:Z22"/>
    <mergeCell ref="AA22:AD22"/>
    <mergeCell ref="AE22:AI22"/>
    <mergeCell ref="A23:B23"/>
    <mergeCell ref="C23:E23"/>
    <mergeCell ref="G23:L23"/>
    <mergeCell ref="M23:O23"/>
    <mergeCell ref="P23:R23"/>
    <mergeCell ref="S23:W23"/>
    <mergeCell ref="X23:Z23"/>
    <mergeCell ref="AA23:AD23"/>
    <mergeCell ref="AE23:AI23"/>
    <mergeCell ref="G21:L21"/>
    <mergeCell ref="M21:O21"/>
    <mergeCell ref="P21:R21"/>
    <mergeCell ref="S21:W21"/>
    <mergeCell ref="P20:R20"/>
    <mergeCell ref="S20:W20"/>
    <mergeCell ref="X21:Z21"/>
    <mergeCell ref="AA21:AD21"/>
    <mergeCell ref="M18:O18"/>
    <mergeCell ref="P18:R18"/>
    <mergeCell ref="S18:W18"/>
    <mergeCell ref="X18:Z18"/>
    <mergeCell ref="AA18:AD18"/>
    <mergeCell ref="X20:Z20"/>
    <mergeCell ref="AA20:AD20"/>
    <mergeCell ref="AE20:AI20"/>
    <mergeCell ref="AE18:AI18"/>
    <mergeCell ref="X19:Z19"/>
    <mergeCell ref="AA19:AD19"/>
    <mergeCell ref="AE19:AI19"/>
    <mergeCell ref="M19:O19"/>
    <mergeCell ref="P19:R19"/>
    <mergeCell ref="S19:W19"/>
    <mergeCell ref="G15:AI15"/>
    <mergeCell ref="G16:L16"/>
    <mergeCell ref="M16:O16"/>
    <mergeCell ref="P16:R16"/>
    <mergeCell ref="S16:W16"/>
    <mergeCell ref="X16:Z16"/>
    <mergeCell ref="AA16:AD16"/>
    <mergeCell ref="AE16:AI16"/>
    <mergeCell ref="G17:L17"/>
    <mergeCell ref="M17:O17"/>
    <mergeCell ref="P17:R17"/>
    <mergeCell ref="S17:W17"/>
    <mergeCell ref="AE17:AI17"/>
    <mergeCell ref="X17:Z17"/>
    <mergeCell ref="AA17:AD17"/>
    <mergeCell ref="M20:O20"/>
    <mergeCell ref="A8:E8"/>
    <mergeCell ref="F8:O8"/>
    <mergeCell ref="P8:AI9"/>
    <mergeCell ref="G12:L14"/>
    <mergeCell ref="M12:O13"/>
    <mergeCell ref="P12:R13"/>
    <mergeCell ref="S12:W13"/>
    <mergeCell ref="X12:Z13"/>
    <mergeCell ref="AA12:AD13"/>
    <mergeCell ref="AE12:AI13"/>
    <mergeCell ref="C13:E13"/>
    <mergeCell ref="C14:E14"/>
    <mergeCell ref="M14:O14"/>
    <mergeCell ref="P14:R14"/>
    <mergeCell ref="S14:W14"/>
    <mergeCell ref="X14:Z14"/>
    <mergeCell ref="AA14:AD14"/>
    <mergeCell ref="AE14:AI14"/>
    <mergeCell ref="A3:E3"/>
    <mergeCell ref="F3:I3"/>
    <mergeCell ref="A4:E4"/>
    <mergeCell ref="F4:O4"/>
    <mergeCell ref="P4:AI7"/>
    <mergeCell ref="A5:E5"/>
    <mergeCell ref="F5:O5"/>
    <mergeCell ref="A6:E6"/>
    <mergeCell ref="F6:O6"/>
    <mergeCell ref="A7:E7"/>
    <mergeCell ref="F7:O7"/>
  </mergeCells>
  <phoneticPr fontId="9" type="noConversion"/>
  <conditionalFormatting sqref="C23:E24 C43:E44">
    <cfRule type="cellIs" dxfId="1" priority="1" stopIfTrue="1" operator="equal">
      <formula>0</formula>
    </cfRule>
  </conditionalFormatting>
  <conditionalFormatting sqref="F4:O4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6387" r:id="rId4">
          <objectPr defaultSize="0" autoPict="0" r:id="rId5">
            <anchor moveWithCells="1" sizeWithCells="1">
              <from>
                <xdr:col>26</xdr:col>
                <xdr:colOff>47625</xdr:colOff>
                <xdr:row>0</xdr:row>
                <xdr:rowOff>57150</xdr:rowOff>
              </from>
              <to>
                <xdr:col>35</xdr:col>
                <xdr:colOff>0</xdr:colOff>
                <xdr:row>3</xdr:row>
                <xdr:rowOff>114300</xdr:rowOff>
              </to>
            </anchor>
          </objectPr>
        </oleObject>
      </mc:Choice>
      <mc:Fallback>
        <oleObject progId="MSPhotoEd.3" shapeId="1638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692"/>
  <sheetViews>
    <sheetView topLeftCell="XFD1" workbookViewId="0">
      <selection sqref="A1:IV65536"/>
    </sheetView>
  </sheetViews>
  <sheetFormatPr defaultColWidth="0" defaultRowHeight="12.75" x14ac:dyDescent="0.2"/>
  <cols>
    <col min="1" max="1" width="9.140625" style="55" hidden="1" customWidth="1"/>
    <col min="2" max="2" width="9.7109375" style="56" hidden="1" customWidth="1"/>
    <col min="3" max="3" width="10" style="56" hidden="1" customWidth="1"/>
    <col min="4" max="4" width="12.42578125" style="56" hidden="1" customWidth="1"/>
    <col min="5" max="9" width="10.28515625" style="56" hidden="1" customWidth="1"/>
    <col min="10" max="10" width="9.140625" style="33" hidden="1" customWidth="1"/>
    <col min="11" max="15" width="9.140625" style="68" hidden="1" customWidth="1"/>
    <col min="16" max="16" width="9.140625" style="56" hidden="1" customWidth="1"/>
    <col min="17" max="17" width="9.140625" style="68" hidden="1" customWidth="1"/>
    <col min="18" max="16384" width="9.140625" style="33" hidden="1"/>
  </cols>
  <sheetData>
    <row r="1" spans="1:124" x14ac:dyDescent="0.2">
      <c r="B1" s="277" t="s">
        <v>68</v>
      </c>
      <c r="C1" s="277"/>
      <c r="D1" s="277" t="s">
        <v>69</v>
      </c>
      <c r="E1" s="277"/>
      <c r="F1" s="111"/>
      <c r="G1" s="275" t="s">
        <v>68</v>
      </c>
      <c r="H1" s="275"/>
      <c r="I1" s="275"/>
      <c r="J1" s="275"/>
      <c r="K1" s="275"/>
      <c r="L1" s="275"/>
      <c r="M1" s="275" t="s">
        <v>69</v>
      </c>
      <c r="N1" s="275"/>
      <c r="O1" s="275"/>
      <c r="P1" s="275"/>
      <c r="Q1" s="275"/>
      <c r="R1" s="275"/>
    </row>
    <row r="2" spans="1:124" x14ac:dyDescent="0.2">
      <c r="A2" s="55" t="s">
        <v>65</v>
      </c>
      <c r="B2" s="68" t="e">
        <f>#REF!</f>
        <v>#REF!</v>
      </c>
      <c r="C2" s="56" t="e">
        <f>L2</f>
        <v>#REF!</v>
      </c>
      <c r="D2" s="68" t="e">
        <f>#REF!</f>
        <v>#REF!</v>
      </c>
      <c r="E2" s="56" t="e">
        <f>R2</f>
        <v>#REF!</v>
      </c>
      <c r="G2" s="77" t="e">
        <f>ROUNDDOWN(B2,0)</f>
        <v>#REF!</v>
      </c>
      <c r="H2" s="77" t="e">
        <f>CEILING(B2,1)</f>
        <v>#REF!</v>
      </c>
      <c r="I2" s="77" t="e">
        <f t="shared" ref="I2:I9" si="0">B2-G2</f>
        <v>#REF!</v>
      </c>
      <c r="J2" s="78" t="e">
        <f>VLOOKUP(G2,A$18:E$693,2)</f>
        <v>#REF!</v>
      </c>
      <c r="K2" s="78" t="e">
        <f>VLOOKUP(H2,A$18:E$693,2)</f>
        <v>#REF!</v>
      </c>
      <c r="L2" s="78" t="e">
        <f>(K2-J2)*I2+J2</f>
        <v>#REF!</v>
      </c>
      <c r="M2" s="79" t="e">
        <f>ROUNDDOWN(D2,0)</f>
        <v>#REF!</v>
      </c>
      <c r="N2" s="80" t="e">
        <f>CEILING(D2,1)</f>
        <v>#REF!</v>
      </c>
      <c r="O2" s="79" t="e">
        <f t="shared" ref="O2:O9" si="1">D2-M2</f>
        <v>#REF!</v>
      </c>
      <c r="P2" s="81" t="e">
        <f>VLOOKUP(M2,A$18:E$693,2)</f>
        <v>#REF!</v>
      </c>
      <c r="Q2" s="81" t="e">
        <f>VLOOKUP(N2,A$18:E$693,2)</f>
        <v>#REF!</v>
      </c>
      <c r="R2" s="82" t="e">
        <f>(Q2-P2)*O2+P2</f>
        <v>#REF!</v>
      </c>
    </row>
    <row r="3" spans="1:124" x14ac:dyDescent="0.2">
      <c r="A3" s="55" t="s">
        <v>66</v>
      </c>
      <c r="B3" s="68" t="e">
        <f>#REF!</f>
        <v>#REF!</v>
      </c>
      <c r="C3" s="56" t="e">
        <f t="shared" ref="C3:C9" si="2">L3</f>
        <v>#REF!</v>
      </c>
      <c r="D3" s="68" t="e">
        <f>#REF!</f>
        <v>#REF!</v>
      </c>
      <c r="E3" s="56" t="e">
        <f t="shared" ref="E3:E8" si="3">R3</f>
        <v>#REF!</v>
      </c>
      <c r="G3" s="77" t="e">
        <f t="shared" ref="G3:G9" si="4">ROUNDDOWN(B3,0)</f>
        <v>#REF!</v>
      </c>
      <c r="H3" s="77" t="e">
        <f t="shared" ref="H3:H9" si="5">CEILING(B3,1)</f>
        <v>#REF!</v>
      </c>
      <c r="I3" s="77" t="e">
        <f t="shared" si="0"/>
        <v>#REF!</v>
      </c>
      <c r="J3" s="78" t="e">
        <f>VLOOKUP(G3,A$18:E$693,2)</f>
        <v>#REF!</v>
      </c>
      <c r="K3" s="78" t="e">
        <f>VLOOKUP(H3,A$18:E$693,2)</f>
        <v>#REF!</v>
      </c>
      <c r="L3" s="78" t="e">
        <f t="shared" ref="L3:L9" si="6">(K3-J3)*I3+J3</f>
        <v>#REF!</v>
      </c>
      <c r="M3" s="79" t="e">
        <f t="shared" ref="M3:M9" si="7">ROUNDDOWN(D3,0)</f>
        <v>#REF!</v>
      </c>
      <c r="N3" s="80" t="e">
        <f t="shared" ref="N3:N9" si="8">CEILING(D3,1)</f>
        <v>#REF!</v>
      </c>
      <c r="O3" s="79" t="e">
        <f t="shared" si="1"/>
        <v>#REF!</v>
      </c>
      <c r="P3" s="81" t="e">
        <f>VLOOKUP(M3,A$18:E$693,2)</f>
        <v>#REF!</v>
      </c>
      <c r="Q3" s="81" t="e">
        <f>VLOOKUP(N3,A$18:E$693,2)</f>
        <v>#REF!</v>
      </c>
      <c r="R3" s="82" t="e">
        <f t="shared" ref="R3:R9" si="9">(Q3-P3)*O3+P3</f>
        <v>#REF!</v>
      </c>
    </row>
    <row r="4" spans="1:124" x14ac:dyDescent="0.2">
      <c r="A4" s="55" t="s">
        <v>59</v>
      </c>
      <c r="B4" s="68">
        <f>'Bunkering FO'!P16</f>
        <v>0</v>
      </c>
      <c r="C4" s="56" t="e">
        <f t="shared" si="2"/>
        <v>#N/A</v>
      </c>
      <c r="D4" s="68" t="e">
        <f>'Bunkering FO'!#REF!</f>
        <v>#REF!</v>
      </c>
      <c r="E4" s="56" t="e">
        <f t="shared" si="3"/>
        <v>#REF!</v>
      </c>
      <c r="G4" s="77">
        <f t="shared" si="4"/>
        <v>0</v>
      </c>
      <c r="H4" s="77">
        <f t="shared" si="5"/>
        <v>0</v>
      </c>
      <c r="I4" s="77">
        <f t="shared" si="0"/>
        <v>0</v>
      </c>
      <c r="J4" s="78" t="e">
        <f>VLOOKUP(G4,A$18:E$693,3)</f>
        <v>#N/A</v>
      </c>
      <c r="K4" s="78" t="e">
        <f>VLOOKUP(H4,A$18:E$693,3)</f>
        <v>#N/A</v>
      </c>
      <c r="L4" s="78" t="e">
        <f t="shared" si="6"/>
        <v>#N/A</v>
      </c>
      <c r="M4" s="79" t="e">
        <f t="shared" si="7"/>
        <v>#REF!</v>
      </c>
      <c r="N4" s="80" t="e">
        <f t="shared" si="8"/>
        <v>#REF!</v>
      </c>
      <c r="O4" s="79" t="e">
        <f t="shared" si="1"/>
        <v>#REF!</v>
      </c>
      <c r="P4" s="81" t="e">
        <f>VLOOKUP(M4,A$18:E$693,3)</f>
        <v>#REF!</v>
      </c>
      <c r="Q4" s="81" t="e">
        <f>VLOOKUP(N4,A$18:E$693,3)</f>
        <v>#REF!</v>
      </c>
      <c r="R4" s="82" t="e">
        <f t="shared" si="9"/>
        <v>#REF!</v>
      </c>
    </row>
    <row r="5" spans="1:124" x14ac:dyDescent="0.2">
      <c r="A5" s="59" t="s">
        <v>60</v>
      </c>
      <c r="B5" s="68" t="e">
        <f>'Bunkering FO'!#REF!</f>
        <v>#REF!</v>
      </c>
      <c r="C5" s="56" t="e">
        <f t="shared" si="2"/>
        <v>#REF!</v>
      </c>
      <c r="D5" s="68" t="e">
        <f>'Bunkering FO'!#REF!</f>
        <v>#REF!</v>
      </c>
      <c r="E5" s="56" t="e">
        <f t="shared" si="3"/>
        <v>#REF!</v>
      </c>
      <c r="G5" s="77" t="e">
        <f t="shared" si="4"/>
        <v>#REF!</v>
      </c>
      <c r="H5" s="77" t="e">
        <f t="shared" si="5"/>
        <v>#REF!</v>
      </c>
      <c r="I5" s="77" t="e">
        <f t="shared" si="0"/>
        <v>#REF!</v>
      </c>
      <c r="J5" s="78" t="e">
        <f>VLOOKUP(G5,A$18:E$693,3)</f>
        <v>#REF!</v>
      </c>
      <c r="K5" s="78" t="e">
        <f>VLOOKUP(H5,A$18:E$693,3)</f>
        <v>#REF!</v>
      </c>
      <c r="L5" s="78" t="e">
        <f t="shared" si="6"/>
        <v>#REF!</v>
      </c>
      <c r="M5" s="79" t="e">
        <f t="shared" si="7"/>
        <v>#REF!</v>
      </c>
      <c r="N5" s="80" t="e">
        <f t="shared" si="8"/>
        <v>#REF!</v>
      </c>
      <c r="O5" s="79" t="e">
        <f t="shared" si="1"/>
        <v>#REF!</v>
      </c>
      <c r="P5" s="81" t="e">
        <f>VLOOKUP(M5,A$18:E$693,3)</f>
        <v>#REF!</v>
      </c>
      <c r="Q5" s="81" t="e">
        <f>VLOOKUP(N5,A$18:E$693,3)</f>
        <v>#REF!</v>
      </c>
      <c r="R5" s="82" t="e">
        <f t="shared" si="9"/>
        <v>#REF!</v>
      </c>
    </row>
    <row r="6" spans="1:124" x14ac:dyDescent="0.2">
      <c r="A6" s="59" t="s">
        <v>61</v>
      </c>
      <c r="B6" s="68" t="e">
        <f>'Bunkering FO'!#REF!</f>
        <v>#REF!</v>
      </c>
      <c r="C6" s="56" t="e">
        <f t="shared" si="2"/>
        <v>#REF!</v>
      </c>
      <c r="D6" s="68" t="e">
        <f>'Bunkering FO'!#REF!</f>
        <v>#REF!</v>
      </c>
      <c r="E6" s="56" t="e">
        <f t="shared" si="3"/>
        <v>#REF!</v>
      </c>
      <c r="G6" s="77" t="e">
        <f t="shared" si="4"/>
        <v>#REF!</v>
      </c>
      <c r="H6" s="77" t="e">
        <f t="shared" si="5"/>
        <v>#REF!</v>
      </c>
      <c r="I6" s="77" t="e">
        <f t="shared" si="0"/>
        <v>#REF!</v>
      </c>
      <c r="J6" s="78" t="e">
        <f>VLOOKUP(G6,A$18:E$693,4)</f>
        <v>#REF!</v>
      </c>
      <c r="K6" s="78" t="e">
        <f>VLOOKUP(H6,A$18:E$693,4)</f>
        <v>#REF!</v>
      </c>
      <c r="L6" s="78" t="e">
        <f t="shared" si="6"/>
        <v>#REF!</v>
      </c>
      <c r="M6" s="79" t="e">
        <f t="shared" si="7"/>
        <v>#REF!</v>
      </c>
      <c r="N6" s="80" t="e">
        <f t="shared" si="8"/>
        <v>#REF!</v>
      </c>
      <c r="O6" s="79" t="e">
        <f t="shared" si="1"/>
        <v>#REF!</v>
      </c>
      <c r="P6" s="81" t="e">
        <f>VLOOKUP(M6,A$18:E$693,4)</f>
        <v>#REF!</v>
      </c>
      <c r="Q6" s="81" t="e">
        <f>VLOOKUP(N6,A$18:E$693,4)</f>
        <v>#REF!</v>
      </c>
      <c r="R6" s="82" t="e">
        <f t="shared" si="9"/>
        <v>#REF!</v>
      </c>
    </row>
    <row r="7" spans="1:124" x14ac:dyDescent="0.2">
      <c r="A7" s="59" t="s">
        <v>62</v>
      </c>
      <c r="B7" s="68" t="e">
        <f>'Bunkering FO'!#REF!</f>
        <v>#REF!</v>
      </c>
      <c r="C7" s="56" t="e">
        <f t="shared" si="2"/>
        <v>#REF!</v>
      </c>
      <c r="D7" s="68" t="e">
        <f>'Bunkering FO'!#REF!</f>
        <v>#REF!</v>
      </c>
      <c r="E7" s="56" t="e">
        <f t="shared" si="3"/>
        <v>#REF!</v>
      </c>
      <c r="G7" s="77" t="e">
        <f t="shared" si="4"/>
        <v>#REF!</v>
      </c>
      <c r="H7" s="77" t="e">
        <f t="shared" si="5"/>
        <v>#REF!</v>
      </c>
      <c r="I7" s="77" t="e">
        <f t="shared" si="0"/>
        <v>#REF!</v>
      </c>
      <c r="J7" s="78" t="e">
        <f>VLOOKUP(G7,A$18:E$693,4)</f>
        <v>#REF!</v>
      </c>
      <c r="K7" s="78" t="e">
        <f>VLOOKUP(H7,A$18:E$693,4)</f>
        <v>#REF!</v>
      </c>
      <c r="L7" s="78" t="e">
        <f t="shared" si="6"/>
        <v>#REF!</v>
      </c>
      <c r="M7" s="79" t="e">
        <f t="shared" si="7"/>
        <v>#REF!</v>
      </c>
      <c r="N7" s="80" t="e">
        <f t="shared" si="8"/>
        <v>#REF!</v>
      </c>
      <c r="O7" s="79" t="e">
        <f t="shared" si="1"/>
        <v>#REF!</v>
      </c>
      <c r="P7" s="81" t="e">
        <f>VLOOKUP(M7,A$18:E$693,4)</f>
        <v>#REF!</v>
      </c>
      <c r="Q7" s="81" t="e">
        <f>VLOOKUP(N7,A$18:E$693,4)</f>
        <v>#REF!</v>
      </c>
      <c r="R7" s="82" t="e">
        <f t="shared" si="9"/>
        <v>#REF!</v>
      </c>
    </row>
    <row r="8" spans="1:124" x14ac:dyDescent="0.2">
      <c r="A8" s="59" t="s">
        <v>63</v>
      </c>
      <c r="B8" s="68" t="e">
        <f>'Bunkering FO'!#REF!</f>
        <v>#REF!</v>
      </c>
      <c r="C8" s="56" t="e">
        <f t="shared" si="2"/>
        <v>#REF!</v>
      </c>
      <c r="D8" s="68" t="e">
        <f>'Bunkering FO'!#REF!</f>
        <v>#REF!</v>
      </c>
      <c r="E8" s="56" t="e">
        <f t="shared" si="3"/>
        <v>#REF!</v>
      </c>
      <c r="G8" s="77" t="e">
        <f t="shared" si="4"/>
        <v>#REF!</v>
      </c>
      <c r="H8" s="77" t="e">
        <f t="shared" si="5"/>
        <v>#REF!</v>
      </c>
      <c r="I8" s="77" t="e">
        <f t="shared" si="0"/>
        <v>#REF!</v>
      </c>
      <c r="J8" s="78" t="e">
        <f>VLOOKUP(G8,A$18:E$693,5)</f>
        <v>#REF!</v>
      </c>
      <c r="K8" s="78" t="e">
        <f>VLOOKUP(H8,A$18:E$693,5)</f>
        <v>#REF!</v>
      </c>
      <c r="L8" s="78" t="e">
        <f t="shared" si="6"/>
        <v>#REF!</v>
      </c>
      <c r="M8" s="79" t="e">
        <f t="shared" si="7"/>
        <v>#REF!</v>
      </c>
      <c r="N8" s="80" t="e">
        <f t="shared" si="8"/>
        <v>#REF!</v>
      </c>
      <c r="O8" s="79" t="e">
        <f t="shared" si="1"/>
        <v>#REF!</v>
      </c>
      <c r="P8" s="81" t="e">
        <f>VLOOKUP(M8,A$18:E$693,5)</f>
        <v>#REF!</v>
      </c>
      <c r="Q8" s="81" t="e">
        <f>VLOOKUP(N8,A$18:E$693,5)</f>
        <v>#REF!</v>
      </c>
      <c r="R8" s="82" t="e">
        <f t="shared" si="9"/>
        <v>#REF!</v>
      </c>
    </row>
    <row r="9" spans="1:124" x14ac:dyDescent="0.2">
      <c r="A9" s="55" t="s">
        <v>64</v>
      </c>
      <c r="B9" s="68" t="e">
        <f>'Bunkering FO'!#REF!</f>
        <v>#REF!</v>
      </c>
      <c r="C9" s="56" t="e">
        <f t="shared" si="2"/>
        <v>#REF!</v>
      </c>
      <c r="D9" s="68" t="e">
        <f>'Bunkering FO'!#REF!</f>
        <v>#REF!</v>
      </c>
      <c r="E9" s="56" t="e">
        <f>R9</f>
        <v>#REF!</v>
      </c>
      <c r="G9" s="77" t="e">
        <f t="shared" si="4"/>
        <v>#REF!</v>
      </c>
      <c r="H9" s="77" t="e">
        <f t="shared" si="5"/>
        <v>#REF!</v>
      </c>
      <c r="I9" s="77" t="e">
        <f t="shared" si="0"/>
        <v>#REF!</v>
      </c>
      <c r="J9" s="78" t="e">
        <f>VLOOKUP(G9,A$18:E$693,5)</f>
        <v>#REF!</v>
      </c>
      <c r="K9" s="78" t="e">
        <f>VLOOKUP(H9,A$18:E$693,5)</f>
        <v>#REF!</v>
      </c>
      <c r="L9" s="78" t="e">
        <f t="shared" si="6"/>
        <v>#REF!</v>
      </c>
      <c r="M9" s="79" t="e">
        <f t="shared" si="7"/>
        <v>#REF!</v>
      </c>
      <c r="N9" s="80" t="e">
        <f t="shared" si="8"/>
        <v>#REF!</v>
      </c>
      <c r="O9" s="79" t="e">
        <f t="shared" si="1"/>
        <v>#REF!</v>
      </c>
      <c r="P9" s="81" t="e">
        <f>VLOOKUP(M9,A$18:E$693,5)</f>
        <v>#REF!</v>
      </c>
      <c r="Q9" s="81" t="e">
        <f>VLOOKUP(N9,A$18:E$693,5)</f>
        <v>#REF!</v>
      </c>
      <c r="R9" s="82" t="e">
        <f t="shared" si="9"/>
        <v>#REF!</v>
      </c>
    </row>
    <row r="10" spans="1:124" s="76" customFormat="1" x14ac:dyDescent="0.2">
      <c r="A10" s="104"/>
      <c r="B10" s="275" t="s">
        <v>86</v>
      </c>
      <c r="C10" s="275"/>
      <c r="D10" s="276" t="s">
        <v>87</v>
      </c>
      <c r="E10" s="275"/>
      <c r="F10" s="73"/>
      <c r="G10" s="72"/>
      <c r="H10" s="72"/>
      <c r="I10" s="72"/>
      <c r="J10" s="73"/>
      <c r="K10" s="73"/>
      <c r="L10" s="73"/>
      <c r="M10" s="72"/>
      <c r="N10" s="74"/>
      <c r="O10" s="72"/>
      <c r="P10" s="75"/>
      <c r="Q10" s="75"/>
    </row>
    <row r="11" spans="1:124" s="76" customFormat="1" x14ac:dyDescent="0.2">
      <c r="A11" s="72" t="s">
        <v>84</v>
      </c>
      <c r="B11" s="107" t="e">
        <f>#REF!</f>
        <v>#REF!</v>
      </c>
      <c r="C11" s="108" t="e">
        <f>'Bunkering FO'!#REF!</f>
        <v>#REF!</v>
      </c>
      <c r="D11" s="70" t="e">
        <f>ROUND(L11,2)</f>
        <v>#REF!</v>
      </c>
      <c r="E11" s="71" t="e">
        <f>ROUND(R11,2)</f>
        <v>#REF!</v>
      </c>
      <c r="F11" s="73"/>
      <c r="G11" s="109" t="e">
        <f>ROUNDDOWN(B11*10,0)/10</f>
        <v>#REF!</v>
      </c>
      <c r="H11" s="109" t="e">
        <f>CEILING(B11*10,1)/10</f>
        <v>#REF!</v>
      </c>
      <c r="I11" s="112" t="e">
        <f>(B11-G11)*10</f>
        <v>#REF!</v>
      </c>
      <c r="J11" s="109" t="e">
        <f>VLOOKUP(G11,G$15:I$94,2)</f>
        <v>#REF!</v>
      </c>
      <c r="K11" s="109" t="e">
        <f>VLOOKUP(H11,G$15:I$94,2)</f>
        <v>#REF!</v>
      </c>
      <c r="L11" s="78" t="e">
        <f>(K11-J11)*I11+J11</f>
        <v>#REF!</v>
      </c>
      <c r="M11" s="89" t="e">
        <f>ROUNDDOWN(C11*10,0)/10</f>
        <v>#REF!</v>
      </c>
      <c r="N11" s="89" t="e">
        <f>CEILING(C11*10,1)/10</f>
        <v>#REF!</v>
      </c>
      <c r="O11" s="113" t="e">
        <f>(C11-M11)*10</f>
        <v>#REF!</v>
      </c>
      <c r="P11" s="89" t="e">
        <f>VLOOKUP(M11,G$15:I$94,3)</f>
        <v>#REF!</v>
      </c>
      <c r="Q11" s="89" t="e">
        <f>VLOOKUP(N11,G$15:I$94,3)</f>
        <v>#REF!</v>
      </c>
      <c r="R11" s="88" t="e">
        <f>(Q11-P11)*O11+P11</f>
        <v>#REF!</v>
      </c>
    </row>
    <row r="12" spans="1:124" x14ac:dyDescent="0.2">
      <c r="A12" s="97" t="s">
        <v>85</v>
      </c>
      <c r="B12" s="107" t="e">
        <f>#REF!</f>
        <v>#REF!</v>
      </c>
      <c r="C12" s="108" t="e">
        <f>'Bunkering FO'!#REF!</f>
        <v>#REF!</v>
      </c>
      <c r="D12" s="70" t="e">
        <f>ROUND(L12,2)</f>
        <v>#REF!</v>
      </c>
      <c r="E12" s="71" t="e">
        <f>ROUND(R12,2)</f>
        <v>#REF!</v>
      </c>
      <c r="G12" s="109" t="e">
        <f>ROUNDDOWN(B12*10,0)/10</f>
        <v>#REF!</v>
      </c>
      <c r="H12" s="109" t="e">
        <f>CEILING(B12*10,1)/10</f>
        <v>#REF!</v>
      </c>
      <c r="I12" s="112" t="e">
        <f>(B12-G12)*10</f>
        <v>#REF!</v>
      </c>
      <c r="J12" s="109" t="e">
        <f>VLOOKUP(G12,G$15:I$94,2)</f>
        <v>#REF!</v>
      </c>
      <c r="K12" s="109" t="e">
        <f>VLOOKUP(H12,G$15:I$94,2)</f>
        <v>#REF!</v>
      </c>
      <c r="L12" s="78" t="e">
        <f>(K12-J12)*I12+J12</f>
        <v>#REF!</v>
      </c>
      <c r="M12" s="89" t="e">
        <f>ROUNDDOWN(C12*10,0)/10</f>
        <v>#REF!</v>
      </c>
      <c r="N12" s="89" t="e">
        <f>CEILING(C12*10,1)/10</f>
        <v>#REF!</v>
      </c>
      <c r="O12" s="113" t="e">
        <f>(C12-M12)*10</f>
        <v>#REF!</v>
      </c>
      <c r="P12" s="89" t="e">
        <f>VLOOKUP(M12,G$15:I$94,3)</f>
        <v>#REF!</v>
      </c>
      <c r="Q12" s="89" t="e">
        <f>VLOOKUP(N12,G$15:I$94,3)</f>
        <v>#REF!</v>
      </c>
      <c r="R12" s="88" t="e">
        <f>(Q12-P12)*O12+P12</f>
        <v>#REF!</v>
      </c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</row>
    <row r="13" spans="1:124" s="76" customFormat="1" x14ac:dyDescent="0.2">
      <c r="A13" s="97"/>
      <c r="B13" s="106"/>
      <c r="C13" s="106"/>
      <c r="D13" s="73"/>
      <c r="E13" s="73"/>
      <c r="F13" s="73"/>
      <c r="G13" s="97"/>
      <c r="H13" s="106"/>
      <c r="I13" s="106"/>
      <c r="J13" s="105"/>
      <c r="K13" s="72"/>
      <c r="L13" s="72"/>
      <c r="M13" s="72"/>
      <c r="N13" s="72"/>
      <c r="O13" s="72"/>
      <c r="P13" s="73"/>
      <c r="Q13" s="72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</row>
    <row r="14" spans="1:124" ht="15.75" x14ac:dyDescent="0.2">
      <c r="A14" s="58" t="s">
        <v>58</v>
      </c>
      <c r="B14" s="57" t="s">
        <v>54</v>
      </c>
      <c r="C14" s="57" t="s">
        <v>55</v>
      </c>
      <c r="D14" s="57" t="s">
        <v>56</v>
      </c>
      <c r="E14" s="57" t="s">
        <v>57</v>
      </c>
      <c r="F14" s="57"/>
      <c r="G14" s="99" t="s">
        <v>83</v>
      </c>
      <c r="H14" s="100" t="s">
        <v>82</v>
      </c>
      <c r="I14" s="101" t="s">
        <v>81</v>
      </c>
      <c r="K14" s="92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</row>
    <row r="15" spans="1:124" x14ac:dyDescent="0.2">
      <c r="B15" s="69">
        <v>275.95999999999998</v>
      </c>
      <c r="C15" s="110">
        <v>479.56</v>
      </c>
      <c r="D15" s="110">
        <v>480.49</v>
      </c>
      <c r="E15" s="110">
        <v>476.5</v>
      </c>
      <c r="F15" s="87"/>
      <c r="G15" s="86">
        <v>0.05</v>
      </c>
      <c r="H15" s="86">
        <v>0.19</v>
      </c>
      <c r="I15" s="86">
        <v>0.34</v>
      </c>
      <c r="J15" s="86"/>
      <c r="K15" s="103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3"/>
      <c r="DP15" s="83"/>
    </row>
    <row r="16" spans="1:124" x14ac:dyDescent="0.2">
      <c r="A16" s="55" t="s">
        <v>53</v>
      </c>
      <c r="B16" s="56" t="s">
        <v>14</v>
      </c>
      <c r="C16" s="56" t="s">
        <v>14</v>
      </c>
      <c r="D16" s="56" t="s">
        <v>14</v>
      </c>
      <c r="E16" s="56" t="s">
        <v>14</v>
      </c>
      <c r="F16" s="87"/>
      <c r="G16" s="86">
        <v>0.1</v>
      </c>
      <c r="H16" s="86">
        <v>0.38</v>
      </c>
      <c r="I16" s="86">
        <v>0.68</v>
      </c>
      <c r="J16" s="86"/>
      <c r="K16" s="103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</row>
    <row r="17" spans="1:120" x14ac:dyDescent="0.2">
      <c r="F17" s="87"/>
      <c r="G17" s="86">
        <v>0.15</v>
      </c>
      <c r="H17" s="86">
        <v>0.56999999999999995</v>
      </c>
      <c r="I17" s="86">
        <v>1.02</v>
      </c>
      <c r="J17" s="86"/>
      <c r="K17" s="115" t="s">
        <v>79</v>
      </c>
      <c r="L17" s="114" t="s">
        <v>4</v>
      </c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</row>
    <row r="18" spans="1:120" x14ac:dyDescent="0.2">
      <c r="A18" s="59">
        <v>1</v>
      </c>
      <c r="B18" s="56">
        <v>0.35</v>
      </c>
      <c r="C18" s="56">
        <v>0.67</v>
      </c>
      <c r="D18" s="56">
        <v>0.68</v>
      </c>
      <c r="E18" s="56">
        <v>0.64</v>
      </c>
      <c r="F18" s="87"/>
      <c r="G18" s="86">
        <v>0.2</v>
      </c>
      <c r="H18" s="86">
        <v>0.76</v>
      </c>
      <c r="I18" s="86">
        <v>1.36</v>
      </c>
      <c r="J18" s="86"/>
      <c r="K18" s="10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</row>
    <row r="19" spans="1:120" x14ac:dyDescent="0.2">
      <c r="A19" s="59">
        <v>2</v>
      </c>
      <c r="B19" s="56">
        <v>0.7</v>
      </c>
      <c r="C19" s="56">
        <v>1.34</v>
      </c>
      <c r="D19" s="56">
        <v>1.36</v>
      </c>
      <c r="E19" s="56">
        <v>1.28</v>
      </c>
      <c r="F19" s="87"/>
      <c r="G19" s="86">
        <v>0.25</v>
      </c>
      <c r="H19" s="86">
        <v>0.95</v>
      </c>
      <c r="I19" s="86">
        <v>1.7</v>
      </c>
      <c r="J19" s="86"/>
      <c r="K19" s="103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</row>
    <row r="20" spans="1:120" x14ac:dyDescent="0.2">
      <c r="A20" s="59">
        <v>3</v>
      </c>
      <c r="B20" s="56">
        <v>1.05</v>
      </c>
      <c r="C20" s="56">
        <v>2.0099999999999998</v>
      </c>
      <c r="D20" s="56">
        <v>2.04</v>
      </c>
      <c r="E20" s="56">
        <v>1.92</v>
      </c>
      <c r="F20" s="87"/>
      <c r="G20" s="86">
        <v>0.3</v>
      </c>
      <c r="H20" s="86">
        <v>1.1399999999999999</v>
      </c>
      <c r="I20" s="86">
        <v>2.04</v>
      </c>
      <c r="J20" s="86"/>
      <c r="K20" s="103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</row>
    <row r="21" spans="1:120" x14ac:dyDescent="0.2">
      <c r="A21" s="59">
        <v>4</v>
      </c>
      <c r="B21" s="56">
        <v>1.41</v>
      </c>
      <c r="C21" s="56">
        <v>2.68</v>
      </c>
      <c r="D21" s="56">
        <v>2.71</v>
      </c>
      <c r="E21" s="56">
        <v>2.56</v>
      </c>
      <c r="F21" s="87"/>
      <c r="G21" s="86">
        <v>0.35</v>
      </c>
      <c r="H21" s="86">
        <v>1.33</v>
      </c>
      <c r="I21" s="86">
        <v>2.38</v>
      </c>
      <c r="J21" s="86"/>
      <c r="K21" s="103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7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</row>
    <row r="22" spans="1:120" x14ac:dyDescent="0.2">
      <c r="A22" s="59">
        <v>5</v>
      </c>
      <c r="B22" s="56">
        <v>1.76</v>
      </c>
      <c r="C22" s="56">
        <v>3.35</v>
      </c>
      <c r="D22" s="56">
        <v>3.39</v>
      </c>
      <c r="E22" s="56">
        <v>3.19</v>
      </c>
      <c r="F22" s="87"/>
      <c r="G22" s="86">
        <v>0.4</v>
      </c>
      <c r="H22" s="86">
        <v>1.52</v>
      </c>
      <c r="I22" s="86">
        <v>2.72</v>
      </c>
      <c r="J22" s="86"/>
      <c r="K22" s="103"/>
      <c r="L22" s="56"/>
      <c r="N22" s="33"/>
      <c r="O22" s="33"/>
      <c r="P22" s="33"/>
      <c r="Q22" s="33"/>
      <c r="AN22" s="76"/>
    </row>
    <row r="23" spans="1:120" x14ac:dyDescent="0.2">
      <c r="A23" s="59">
        <v>6</v>
      </c>
      <c r="B23" s="56">
        <v>2.11</v>
      </c>
      <c r="C23" s="56">
        <v>4.0199999999999996</v>
      </c>
      <c r="D23" s="56">
        <v>4.07</v>
      </c>
      <c r="E23" s="56">
        <v>3.83</v>
      </c>
      <c r="F23" s="87"/>
      <c r="G23" s="86">
        <v>0.45</v>
      </c>
      <c r="H23" s="86">
        <v>1.71</v>
      </c>
      <c r="I23" s="86">
        <v>3.06</v>
      </c>
      <c r="J23" s="86"/>
      <c r="K23" s="103"/>
      <c r="L23" s="96"/>
      <c r="M23" s="96"/>
      <c r="N23" s="33"/>
      <c r="O23" s="33"/>
      <c r="P23" s="33"/>
      <c r="Q23" s="33"/>
      <c r="AN23" s="76"/>
    </row>
    <row r="24" spans="1:120" x14ac:dyDescent="0.2">
      <c r="A24" s="59">
        <v>7</v>
      </c>
      <c r="B24" s="56">
        <v>2.46</v>
      </c>
      <c r="C24" s="56">
        <v>4.6900000000000004</v>
      </c>
      <c r="D24" s="56">
        <v>4.75</v>
      </c>
      <c r="E24" s="56">
        <v>4.47</v>
      </c>
      <c r="F24" s="87"/>
      <c r="G24" s="86">
        <v>0.5</v>
      </c>
      <c r="H24" s="86">
        <v>1.9</v>
      </c>
      <c r="I24" s="86">
        <v>3.4</v>
      </c>
      <c r="J24" s="86"/>
      <c r="K24" s="103"/>
      <c r="L24" s="96"/>
      <c r="M24" s="96"/>
      <c r="N24" s="33"/>
      <c r="O24" s="33"/>
      <c r="P24" s="33"/>
      <c r="Q24" s="33"/>
    </row>
    <row r="25" spans="1:120" x14ac:dyDescent="0.2">
      <c r="A25" s="59">
        <v>8</v>
      </c>
      <c r="B25" s="56">
        <v>2.81</v>
      </c>
      <c r="C25" s="56">
        <v>5.36</v>
      </c>
      <c r="D25" s="56">
        <v>5.43</v>
      </c>
      <c r="E25" s="56">
        <v>5.1100000000000003</v>
      </c>
      <c r="F25" s="87"/>
      <c r="G25" s="86">
        <v>0.55000000000000004</v>
      </c>
      <c r="H25" s="86">
        <v>2.09</v>
      </c>
      <c r="I25" s="86">
        <v>3.74</v>
      </c>
      <c r="J25" s="86"/>
      <c r="K25" s="103"/>
      <c r="L25" s="96"/>
      <c r="M25" s="96"/>
      <c r="N25" s="33"/>
      <c r="O25" s="33"/>
      <c r="P25" s="33"/>
      <c r="Q25" s="33"/>
    </row>
    <row r="26" spans="1:120" x14ac:dyDescent="0.2">
      <c r="A26" s="59">
        <v>9</v>
      </c>
      <c r="B26" s="56">
        <v>3.16</v>
      </c>
      <c r="C26" s="56">
        <v>6.03</v>
      </c>
      <c r="D26" s="56">
        <v>6.11</v>
      </c>
      <c r="E26" s="56">
        <v>5.75</v>
      </c>
      <c r="F26" s="87"/>
      <c r="G26" s="86">
        <v>0.6</v>
      </c>
      <c r="H26" s="86">
        <v>2.2799999999999998</v>
      </c>
      <c r="I26" s="86">
        <v>4.08</v>
      </c>
      <c r="J26" s="86"/>
      <c r="K26" s="103"/>
      <c r="L26" s="96"/>
      <c r="M26" s="96"/>
      <c r="N26" s="33"/>
      <c r="O26" s="33"/>
      <c r="P26" s="33"/>
      <c r="Q26" s="33"/>
    </row>
    <row r="27" spans="1:120" x14ac:dyDescent="0.2">
      <c r="A27" s="59">
        <v>10</v>
      </c>
      <c r="B27" s="56">
        <v>3.52</v>
      </c>
      <c r="C27" s="56">
        <v>6.7</v>
      </c>
      <c r="D27" s="56">
        <v>6.78</v>
      </c>
      <c r="E27" s="56">
        <v>6.38</v>
      </c>
      <c r="F27" s="87"/>
      <c r="G27" s="86">
        <v>0.65</v>
      </c>
      <c r="H27" s="86">
        <v>2.4700000000000002</v>
      </c>
      <c r="I27" s="86">
        <v>4.42</v>
      </c>
      <c r="J27" s="86"/>
      <c r="K27" s="103"/>
      <c r="L27" s="96"/>
      <c r="M27" s="96"/>
      <c r="N27" s="33"/>
      <c r="O27" s="33"/>
      <c r="P27" s="33"/>
      <c r="Q27" s="33"/>
    </row>
    <row r="28" spans="1:120" x14ac:dyDescent="0.2">
      <c r="A28" s="59">
        <v>11</v>
      </c>
      <c r="B28" s="56">
        <v>3.87</v>
      </c>
      <c r="C28" s="56">
        <v>7.37</v>
      </c>
      <c r="D28" s="56">
        <v>7.46</v>
      </c>
      <c r="E28" s="56">
        <v>7.02</v>
      </c>
      <c r="F28" s="87"/>
      <c r="G28" s="86">
        <v>0.7</v>
      </c>
      <c r="H28" s="86">
        <v>2.66</v>
      </c>
      <c r="I28" s="86">
        <v>4.76</v>
      </c>
      <c r="J28" s="86"/>
      <c r="K28" s="103"/>
      <c r="L28" s="96"/>
      <c r="M28" s="96"/>
      <c r="N28" s="33"/>
      <c r="O28" s="33"/>
      <c r="P28" s="33"/>
      <c r="Q28" s="33"/>
    </row>
    <row r="29" spans="1:120" x14ac:dyDescent="0.2">
      <c r="A29" s="59">
        <v>12</v>
      </c>
      <c r="B29" s="56">
        <v>4.22</v>
      </c>
      <c r="C29" s="56">
        <v>8.0399999999999991</v>
      </c>
      <c r="D29" s="56">
        <v>8.14</v>
      </c>
      <c r="E29" s="56">
        <v>7.66</v>
      </c>
      <c r="F29" s="87"/>
      <c r="G29" s="86">
        <v>0.75</v>
      </c>
      <c r="H29" s="86">
        <v>2.85</v>
      </c>
      <c r="I29" s="86">
        <v>5.0999999999999996</v>
      </c>
      <c r="J29" s="86"/>
      <c r="K29" s="103"/>
      <c r="L29" s="96"/>
      <c r="M29" s="96"/>
      <c r="N29" s="33"/>
      <c r="O29" s="33"/>
      <c r="P29" s="33"/>
      <c r="Q29" s="33"/>
    </row>
    <row r="30" spans="1:120" x14ac:dyDescent="0.2">
      <c r="A30" s="59">
        <v>13</v>
      </c>
      <c r="B30" s="56">
        <v>4.57</v>
      </c>
      <c r="C30" s="56">
        <v>8.7100000000000009</v>
      </c>
      <c r="D30" s="56">
        <v>8.82</v>
      </c>
      <c r="E30" s="56">
        <v>8.3000000000000007</v>
      </c>
      <c r="F30" s="87"/>
      <c r="G30" s="86">
        <v>0.8</v>
      </c>
      <c r="H30" s="86">
        <v>3.04</v>
      </c>
      <c r="I30" s="86">
        <v>5.44</v>
      </c>
      <c r="J30" s="86"/>
      <c r="K30" s="103"/>
      <c r="L30" s="96"/>
      <c r="M30" s="96"/>
      <c r="N30" s="33"/>
      <c r="O30" s="33"/>
      <c r="P30" s="33"/>
      <c r="Q30" s="33"/>
    </row>
    <row r="31" spans="1:120" x14ac:dyDescent="0.2">
      <c r="A31" s="59">
        <v>14</v>
      </c>
      <c r="B31" s="56">
        <v>4.92</v>
      </c>
      <c r="C31" s="56">
        <v>9.3800000000000008</v>
      </c>
      <c r="D31" s="56">
        <v>9.5</v>
      </c>
      <c r="E31" s="56">
        <v>8.94</v>
      </c>
      <c r="F31" s="87"/>
      <c r="G31" s="86">
        <v>0.85</v>
      </c>
      <c r="H31" s="86">
        <v>3.23</v>
      </c>
      <c r="I31" s="86">
        <v>5.78</v>
      </c>
      <c r="J31" s="86"/>
      <c r="K31" s="103"/>
      <c r="L31" s="96"/>
      <c r="M31" s="96"/>
      <c r="N31" s="33"/>
      <c r="O31" s="33"/>
      <c r="P31" s="33"/>
      <c r="Q31" s="33"/>
    </row>
    <row r="32" spans="1:120" x14ac:dyDescent="0.2">
      <c r="A32" s="59">
        <v>15</v>
      </c>
      <c r="B32" s="56">
        <v>5.27</v>
      </c>
      <c r="C32" s="56">
        <v>10.050000000000001</v>
      </c>
      <c r="D32" s="56">
        <v>10.18</v>
      </c>
      <c r="E32" s="56">
        <v>9.58</v>
      </c>
      <c r="F32" s="87"/>
      <c r="G32" s="86">
        <v>0.9</v>
      </c>
      <c r="H32" s="86">
        <v>3.42</v>
      </c>
      <c r="I32" s="86">
        <v>6.12</v>
      </c>
      <c r="J32" s="86"/>
      <c r="K32" s="103"/>
      <c r="L32" s="96"/>
      <c r="M32" s="96"/>
      <c r="N32" s="33"/>
      <c r="O32" s="33"/>
      <c r="P32" s="33"/>
      <c r="Q32" s="33"/>
    </row>
    <row r="33" spans="1:17" x14ac:dyDescent="0.2">
      <c r="A33" s="59">
        <v>16</v>
      </c>
      <c r="B33" s="56">
        <v>5.62</v>
      </c>
      <c r="C33" s="56">
        <v>10.72</v>
      </c>
      <c r="D33" s="56">
        <v>10.86</v>
      </c>
      <c r="E33" s="56">
        <v>10.220000000000001</v>
      </c>
      <c r="F33" s="87"/>
      <c r="G33" s="86">
        <v>0.95</v>
      </c>
      <c r="H33" s="86">
        <v>3.61</v>
      </c>
      <c r="I33" s="86">
        <v>6.46</v>
      </c>
      <c r="J33" s="86"/>
      <c r="K33" s="103"/>
      <c r="L33" s="96"/>
      <c r="M33" s="96"/>
      <c r="N33" s="33"/>
      <c r="O33" s="33"/>
      <c r="P33" s="33"/>
      <c r="Q33" s="33"/>
    </row>
    <row r="34" spans="1:17" x14ac:dyDescent="0.2">
      <c r="A34" s="59">
        <v>17</v>
      </c>
      <c r="B34" s="56">
        <v>5.98</v>
      </c>
      <c r="C34" s="56">
        <v>11.39</v>
      </c>
      <c r="D34" s="56">
        <v>11.53</v>
      </c>
      <c r="E34" s="56">
        <v>10.85</v>
      </c>
      <c r="F34" s="87"/>
      <c r="G34" s="86">
        <v>1</v>
      </c>
      <c r="H34" s="86">
        <v>3.8</v>
      </c>
      <c r="I34" s="86">
        <v>6.8</v>
      </c>
      <c r="J34" s="86"/>
      <c r="K34" s="103"/>
      <c r="L34" s="96"/>
      <c r="M34" s="96"/>
      <c r="N34" s="33"/>
      <c r="O34" s="33"/>
      <c r="P34" s="33"/>
      <c r="Q34" s="33"/>
    </row>
    <row r="35" spans="1:17" x14ac:dyDescent="0.2">
      <c r="A35" s="59">
        <v>18</v>
      </c>
      <c r="B35" s="56">
        <v>6.33</v>
      </c>
      <c r="C35" s="56">
        <v>12.06</v>
      </c>
      <c r="D35" s="56">
        <v>12.21</v>
      </c>
      <c r="E35" s="56">
        <v>11.49</v>
      </c>
      <c r="F35" s="87"/>
      <c r="G35" s="86">
        <v>1.05</v>
      </c>
      <c r="H35" s="86">
        <v>3.99</v>
      </c>
      <c r="I35" s="86">
        <v>7.14</v>
      </c>
      <c r="J35" s="86"/>
      <c r="K35" s="103"/>
      <c r="L35" s="96"/>
      <c r="M35" s="96"/>
      <c r="N35" s="33"/>
      <c r="O35" s="33"/>
      <c r="P35" s="33"/>
      <c r="Q35" s="33"/>
    </row>
    <row r="36" spans="1:17" x14ac:dyDescent="0.2">
      <c r="A36" s="59">
        <v>19</v>
      </c>
      <c r="B36" s="56">
        <v>6.68</v>
      </c>
      <c r="C36" s="56">
        <v>12.73</v>
      </c>
      <c r="D36" s="56">
        <v>12.89</v>
      </c>
      <c r="E36" s="56">
        <v>12.13</v>
      </c>
      <c r="F36" s="87"/>
      <c r="G36" s="86">
        <v>1.1000000000000001</v>
      </c>
      <c r="H36" s="86">
        <v>4.18</v>
      </c>
      <c r="I36" s="86">
        <v>7.48</v>
      </c>
      <c r="J36" s="86"/>
      <c r="K36" s="103"/>
      <c r="L36" s="96"/>
      <c r="M36" s="96"/>
      <c r="N36" s="33"/>
      <c r="O36" s="33"/>
      <c r="P36" s="33"/>
      <c r="Q36" s="33"/>
    </row>
    <row r="37" spans="1:17" x14ac:dyDescent="0.2">
      <c r="A37" s="59">
        <v>20</v>
      </c>
      <c r="B37" s="56">
        <v>7.03</v>
      </c>
      <c r="C37" s="56">
        <v>13.4</v>
      </c>
      <c r="D37" s="56">
        <v>13.57</v>
      </c>
      <c r="E37" s="56">
        <v>12.77</v>
      </c>
      <c r="F37" s="87"/>
      <c r="G37" s="86">
        <v>1.1499999999999999</v>
      </c>
      <c r="H37" s="86">
        <v>4.37</v>
      </c>
      <c r="I37" s="86">
        <v>7.82</v>
      </c>
      <c r="J37" s="86"/>
      <c r="K37" s="103"/>
      <c r="L37" s="96"/>
      <c r="M37" s="96"/>
      <c r="N37" s="33"/>
      <c r="O37" s="33"/>
      <c r="P37" s="33"/>
      <c r="Q37" s="33"/>
    </row>
    <row r="38" spans="1:17" x14ac:dyDescent="0.2">
      <c r="A38" s="59">
        <v>21</v>
      </c>
      <c r="B38" s="56">
        <v>7.41</v>
      </c>
      <c r="C38" s="56">
        <v>14.1</v>
      </c>
      <c r="D38" s="56">
        <v>14.28</v>
      </c>
      <c r="E38" s="56">
        <v>13.45</v>
      </c>
      <c r="F38" s="87"/>
      <c r="G38" s="86">
        <v>1.2</v>
      </c>
      <c r="H38" s="86">
        <v>4.5599999999999996</v>
      </c>
      <c r="I38" s="86">
        <v>8.16</v>
      </c>
      <c r="J38" s="86"/>
      <c r="K38" s="103"/>
      <c r="L38" s="96"/>
      <c r="M38" s="96"/>
      <c r="N38" s="33"/>
      <c r="O38" s="33"/>
      <c r="P38" s="33"/>
      <c r="Q38" s="33"/>
    </row>
    <row r="39" spans="1:17" x14ac:dyDescent="0.2">
      <c r="A39" s="59">
        <v>22</v>
      </c>
      <c r="B39" s="56">
        <v>7.78</v>
      </c>
      <c r="C39" s="56">
        <v>14.8</v>
      </c>
      <c r="D39" s="56">
        <v>15</v>
      </c>
      <c r="E39" s="56">
        <v>14.13</v>
      </c>
      <c r="F39" s="87"/>
      <c r="G39" s="86">
        <v>1.25</v>
      </c>
      <c r="H39" s="86">
        <v>4.75</v>
      </c>
      <c r="I39" s="86">
        <v>8.5</v>
      </c>
      <c r="J39" s="86"/>
      <c r="K39" s="103"/>
      <c r="L39" s="96"/>
      <c r="M39" s="96"/>
      <c r="N39" s="33"/>
      <c r="O39" s="33"/>
      <c r="P39" s="33"/>
      <c r="Q39" s="33"/>
    </row>
    <row r="40" spans="1:17" x14ac:dyDescent="0.2">
      <c r="A40" s="59">
        <v>23</v>
      </c>
      <c r="B40" s="56">
        <v>8.16</v>
      </c>
      <c r="C40" s="56">
        <v>15.5</v>
      </c>
      <c r="D40" s="56">
        <v>15.7</v>
      </c>
      <c r="E40" s="56">
        <v>14.81</v>
      </c>
      <c r="F40" s="87"/>
      <c r="G40" s="86">
        <v>1.3</v>
      </c>
      <c r="H40" s="86">
        <v>4.9400000000000004</v>
      </c>
      <c r="I40" s="86">
        <v>8.84</v>
      </c>
      <c r="J40" s="86"/>
      <c r="K40" s="103"/>
      <c r="L40" s="96"/>
      <c r="M40" s="96"/>
      <c r="N40" s="33"/>
      <c r="O40" s="33"/>
      <c r="P40" s="33"/>
      <c r="Q40" s="33"/>
    </row>
    <row r="41" spans="1:17" x14ac:dyDescent="0.2">
      <c r="A41" s="59">
        <v>24</v>
      </c>
      <c r="B41" s="56">
        <v>8.5299999999999994</v>
      </c>
      <c r="C41" s="56">
        <v>16.21</v>
      </c>
      <c r="D41" s="56">
        <v>16.41</v>
      </c>
      <c r="E41" s="56">
        <v>15.48</v>
      </c>
      <c r="F41" s="87"/>
      <c r="G41" s="86">
        <v>1.35</v>
      </c>
      <c r="H41" s="86">
        <v>5.13</v>
      </c>
      <c r="I41" s="86">
        <v>9.18</v>
      </c>
      <c r="J41" s="86"/>
      <c r="K41" s="103"/>
      <c r="L41" s="96"/>
      <c r="M41" s="96"/>
      <c r="N41" s="33"/>
      <c r="O41" s="33"/>
      <c r="P41" s="33"/>
      <c r="Q41" s="33"/>
    </row>
    <row r="42" spans="1:17" x14ac:dyDescent="0.2">
      <c r="A42" s="59">
        <v>25</v>
      </c>
      <c r="B42" s="56">
        <v>8.91</v>
      </c>
      <c r="C42" s="56">
        <v>16.91</v>
      </c>
      <c r="D42" s="56">
        <v>17.12</v>
      </c>
      <c r="E42" s="56">
        <v>16.16</v>
      </c>
      <c r="F42" s="98"/>
      <c r="G42" s="86">
        <v>1.4</v>
      </c>
      <c r="H42" s="86">
        <v>5.32</v>
      </c>
      <c r="I42" s="86">
        <v>9.52</v>
      </c>
      <c r="J42" s="86"/>
      <c r="K42" s="103"/>
      <c r="L42" s="96"/>
      <c r="M42" s="96"/>
      <c r="N42" s="33"/>
      <c r="O42" s="33"/>
      <c r="P42" s="33"/>
      <c r="Q42" s="33"/>
    </row>
    <row r="43" spans="1:17" x14ac:dyDescent="0.2">
      <c r="A43" s="59">
        <v>26</v>
      </c>
      <c r="B43" s="56">
        <v>9.2799999999999994</v>
      </c>
      <c r="C43" s="56">
        <v>17.61</v>
      </c>
      <c r="D43" s="56">
        <v>17.82</v>
      </c>
      <c r="E43" s="56">
        <v>16.84</v>
      </c>
      <c r="F43" s="98"/>
      <c r="G43" s="86">
        <v>1.45</v>
      </c>
      <c r="H43" s="86">
        <v>5.51</v>
      </c>
      <c r="I43" s="86">
        <v>9.86</v>
      </c>
      <c r="J43" s="86"/>
      <c r="K43" s="103"/>
      <c r="L43" s="96"/>
      <c r="M43" s="96"/>
      <c r="N43" s="33"/>
      <c r="O43" s="33"/>
      <c r="P43" s="33"/>
      <c r="Q43" s="33"/>
    </row>
    <row r="44" spans="1:17" x14ac:dyDescent="0.2">
      <c r="A44" s="59">
        <v>27</v>
      </c>
      <c r="B44" s="56">
        <v>9.65</v>
      </c>
      <c r="C44" s="56">
        <v>18.309999999999999</v>
      </c>
      <c r="D44" s="56">
        <v>18.53</v>
      </c>
      <c r="E44" s="56">
        <v>17.52</v>
      </c>
      <c r="F44" s="98"/>
      <c r="G44" s="117">
        <v>1.5</v>
      </c>
      <c r="H44" s="117">
        <v>5.8</v>
      </c>
      <c r="I44" s="117">
        <v>10.1</v>
      </c>
      <c r="J44" s="86"/>
      <c r="K44" s="103"/>
      <c r="L44" s="96"/>
      <c r="M44" s="96"/>
      <c r="N44" s="33"/>
      <c r="O44" s="33"/>
      <c r="P44" s="33"/>
      <c r="Q44" s="33"/>
    </row>
    <row r="45" spans="1:17" x14ac:dyDescent="0.2">
      <c r="A45" s="59">
        <v>28</v>
      </c>
      <c r="B45" s="56">
        <v>10.029999999999999</v>
      </c>
      <c r="C45" s="56">
        <v>19.010000000000002</v>
      </c>
      <c r="D45" s="56">
        <v>19.239999999999998</v>
      </c>
      <c r="E45" s="56">
        <v>18.2</v>
      </c>
      <c r="F45" s="98"/>
      <c r="G45" s="86">
        <v>1.55</v>
      </c>
      <c r="H45" s="86">
        <v>5.99</v>
      </c>
      <c r="I45" s="86">
        <v>10.44</v>
      </c>
      <c r="J45" s="86"/>
      <c r="K45" s="103"/>
      <c r="L45" s="96"/>
      <c r="M45" s="96"/>
      <c r="N45" s="33"/>
      <c r="O45" s="33"/>
      <c r="P45" s="33"/>
      <c r="Q45" s="33"/>
    </row>
    <row r="46" spans="1:17" x14ac:dyDescent="0.2">
      <c r="A46" s="59">
        <v>29</v>
      </c>
      <c r="B46" s="56">
        <v>10.41</v>
      </c>
      <c r="C46" s="56">
        <v>19.71</v>
      </c>
      <c r="D46" s="56">
        <v>19.95</v>
      </c>
      <c r="E46" s="56">
        <v>18.88</v>
      </c>
      <c r="F46" s="98"/>
      <c r="G46" s="86">
        <v>1.6</v>
      </c>
      <c r="H46" s="86">
        <v>6.18</v>
      </c>
      <c r="I46" s="86">
        <v>10.78</v>
      </c>
      <c r="J46" s="86"/>
      <c r="K46" s="103"/>
    </row>
    <row r="47" spans="1:17" x14ac:dyDescent="0.2">
      <c r="A47" s="59">
        <v>30</v>
      </c>
      <c r="B47" s="56">
        <v>10.78</v>
      </c>
      <c r="C47" s="56">
        <v>20.420000000000002</v>
      </c>
      <c r="D47" s="56">
        <v>20.66</v>
      </c>
      <c r="E47" s="56">
        <v>19.559999999999999</v>
      </c>
      <c r="F47" s="87"/>
      <c r="G47" s="86">
        <v>1.65</v>
      </c>
      <c r="H47" s="86">
        <v>6.37</v>
      </c>
      <c r="I47" s="86">
        <v>11.12</v>
      </c>
      <c r="J47" s="86"/>
      <c r="K47" s="103"/>
    </row>
    <row r="48" spans="1:17" x14ac:dyDescent="0.2">
      <c r="A48" s="59">
        <v>31</v>
      </c>
      <c r="B48" s="56">
        <v>11.16</v>
      </c>
      <c r="C48" s="56">
        <v>21.12</v>
      </c>
      <c r="D48" s="56">
        <v>21.37</v>
      </c>
      <c r="E48" s="56">
        <v>20.23</v>
      </c>
      <c r="F48" s="87"/>
      <c r="G48" s="86">
        <v>1.7</v>
      </c>
      <c r="H48" s="86">
        <v>6.56</v>
      </c>
      <c r="I48" s="86">
        <v>11.46</v>
      </c>
      <c r="J48" s="86"/>
      <c r="K48" s="103"/>
    </row>
    <row r="49" spans="1:11" x14ac:dyDescent="0.2">
      <c r="A49" s="59">
        <v>32</v>
      </c>
      <c r="B49" s="56">
        <v>11.54</v>
      </c>
      <c r="C49" s="56">
        <v>21.82</v>
      </c>
      <c r="D49" s="56">
        <v>22.08</v>
      </c>
      <c r="E49" s="56">
        <v>20.91</v>
      </c>
      <c r="F49" s="87"/>
      <c r="G49" s="86">
        <v>1.75</v>
      </c>
      <c r="H49" s="86">
        <v>6.75</v>
      </c>
      <c r="I49" s="86">
        <v>11.8</v>
      </c>
      <c r="J49" s="86"/>
      <c r="K49" s="103"/>
    </row>
    <row r="50" spans="1:11" x14ac:dyDescent="0.2">
      <c r="A50" s="59">
        <v>33</v>
      </c>
      <c r="B50" s="56">
        <v>11.91</v>
      </c>
      <c r="C50" s="56">
        <v>22.52</v>
      </c>
      <c r="D50" s="56">
        <v>22.79</v>
      </c>
      <c r="E50" s="56">
        <v>21.59</v>
      </c>
      <c r="F50" s="87"/>
      <c r="G50" s="86">
        <v>1.8</v>
      </c>
      <c r="H50" s="86">
        <v>6.94</v>
      </c>
      <c r="I50" s="86">
        <v>12.14</v>
      </c>
      <c r="J50" s="86"/>
      <c r="K50" s="103"/>
    </row>
    <row r="51" spans="1:11" x14ac:dyDescent="0.2">
      <c r="A51" s="59">
        <v>34</v>
      </c>
      <c r="B51" s="56">
        <v>12.29</v>
      </c>
      <c r="C51" s="56">
        <v>23.22</v>
      </c>
      <c r="D51" s="56">
        <v>23.5</v>
      </c>
      <c r="E51" s="56">
        <v>22.27</v>
      </c>
      <c r="F51" s="87"/>
      <c r="G51" s="86">
        <v>1.85</v>
      </c>
      <c r="H51" s="86">
        <v>7.13</v>
      </c>
      <c r="I51" s="86">
        <v>12.48</v>
      </c>
      <c r="J51" s="86"/>
      <c r="K51" s="103"/>
    </row>
    <row r="52" spans="1:11" x14ac:dyDescent="0.2">
      <c r="A52" s="59">
        <v>35</v>
      </c>
      <c r="B52" s="56">
        <v>12.66</v>
      </c>
      <c r="C52" s="56">
        <v>23.92</v>
      </c>
      <c r="D52" s="56">
        <v>24.2</v>
      </c>
      <c r="E52" s="56">
        <v>22.95</v>
      </c>
      <c r="F52" s="87"/>
      <c r="G52" s="86">
        <v>1.9</v>
      </c>
      <c r="H52" s="86">
        <v>7.32</v>
      </c>
      <c r="I52" s="86">
        <v>12.82</v>
      </c>
      <c r="J52" s="86"/>
      <c r="K52" s="103"/>
    </row>
    <row r="53" spans="1:11" x14ac:dyDescent="0.2">
      <c r="A53" s="59">
        <v>36</v>
      </c>
      <c r="B53" s="56">
        <v>13.04</v>
      </c>
      <c r="C53" s="56">
        <v>24.62</v>
      </c>
      <c r="D53" s="56">
        <v>24.91</v>
      </c>
      <c r="E53" s="56">
        <v>23.63</v>
      </c>
      <c r="F53" s="87"/>
      <c r="G53" s="86">
        <v>1.95</v>
      </c>
      <c r="H53" s="86">
        <v>7.51</v>
      </c>
      <c r="I53" s="86">
        <v>13.16</v>
      </c>
      <c r="J53" s="86"/>
      <c r="K53" s="103"/>
    </row>
    <row r="54" spans="1:11" x14ac:dyDescent="0.2">
      <c r="A54" s="59">
        <v>37</v>
      </c>
      <c r="B54" s="56">
        <v>13.41</v>
      </c>
      <c r="C54" s="56">
        <v>25.33</v>
      </c>
      <c r="D54" s="56">
        <v>25.62</v>
      </c>
      <c r="E54" s="56">
        <v>24.3</v>
      </c>
      <c r="F54" s="87"/>
      <c r="G54" s="86">
        <v>2</v>
      </c>
      <c r="H54" s="86">
        <v>7.7</v>
      </c>
      <c r="I54" s="86">
        <v>13.5</v>
      </c>
      <c r="J54" s="86"/>
      <c r="K54" s="103"/>
    </row>
    <row r="55" spans="1:11" x14ac:dyDescent="0.2">
      <c r="A55" s="59">
        <v>38</v>
      </c>
      <c r="B55" s="56">
        <v>13.79</v>
      </c>
      <c r="C55" s="56">
        <v>26.03</v>
      </c>
      <c r="D55" s="56">
        <v>26.33</v>
      </c>
      <c r="E55" s="56">
        <v>24.98</v>
      </c>
      <c r="F55" s="87"/>
      <c r="G55" s="86">
        <v>2.0499999999999998</v>
      </c>
      <c r="H55" s="86">
        <v>7.89</v>
      </c>
      <c r="I55" s="86">
        <v>13.84</v>
      </c>
      <c r="J55" s="86"/>
      <c r="K55" s="103"/>
    </row>
    <row r="56" spans="1:11" x14ac:dyDescent="0.2">
      <c r="A56" s="59">
        <v>39</v>
      </c>
      <c r="B56" s="56">
        <v>14.16</v>
      </c>
      <c r="C56" s="56">
        <v>26.73</v>
      </c>
      <c r="D56" s="56">
        <v>27.04</v>
      </c>
      <c r="E56" s="56">
        <v>25.66</v>
      </c>
      <c r="F56" s="87"/>
      <c r="G56" s="86">
        <v>2.1</v>
      </c>
      <c r="H56" s="86">
        <v>8.08</v>
      </c>
      <c r="I56" s="86">
        <v>14.18</v>
      </c>
      <c r="J56" s="86"/>
      <c r="K56" s="103"/>
    </row>
    <row r="57" spans="1:11" x14ac:dyDescent="0.2">
      <c r="A57" s="59">
        <v>40</v>
      </c>
      <c r="B57" s="56">
        <v>14.54</v>
      </c>
      <c r="C57" s="56">
        <v>27.43</v>
      </c>
      <c r="D57" s="56">
        <v>27.75</v>
      </c>
      <c r="E57" s="56">
        <v>26.34</v>
      </c>
      <c r="F57" s="87"/>
      <c r="G57" s="86">
        <v>2.15</v>
      </c>
      <c r="H57" s="86">
        <v>8.27</v>
      </c>
      <c r="I57" s="86">
        <v>14.52</v>
      </c>
      <c r="J57" s="86"/>
      <c r="K57" s="103"/>
    </row>
    <row r="58" spans="1:11" x14ac:dyDescent="0.2">
      <c r="A58" s="59">
        <v>41</v>
      </c>
      <c r="B58" s="56">
        <v>14.93</v>
      </c>
      <c r="C58" s="56">
        <v>28.14</v>
      </c>
      <c r="D58" s="56">
        <v>28.47</v>
      </c>
      <c r="E58" s="56">
        <v>27.04</v>
      </c>
      <c r="F58" s="87"/>
      <c r="G58" s="86">
        <v>2.2000000000000002</v>
      </c>
      <c r="H58" s="86">
        <v>8.4600000000000009</v>
      </c>
      <c r="I58" s="86">
        <v>14.86</v>
      </c>
      <c r="J58" s="86"/>
      <c r="K58" s="103"/>
    </row>
    <row r="59" spans="1:11" x14ac:dyDescent="0.2">
      <c r="A59" s="59">
        <v>42</v>
      </c>
      <c r="B59" s="56">
        <v>15.31</v>
      </c>
      <c r="C59" s="56">
        <v>28.86</v>
      </c>
      <c r="D59" s="56">
        <v>29.19</v>
      </c>
      <c r="E59" s="56">
        <v>27.73</v>
      </c>
      <c r="F59" s="87"/>
      <c r="G59" s="86">
        <v>2.25</v>
      </c>
      <c r="H59" s="86">
        <v>8.65</v>
      </c>
      <c r="I59" s="86">
        <v>15.2</v>
      </c>
      <c r="J59" s="86"/>
      <c r="K59" s="103"/>
    </row>
    <row r="60" spans="1:11" x14ac:dyDescent="0.2">
      <c r="A60" s="59">
        <v>43</v>
      </c>
      <c r="B60" s="56">
        <v>15.7</v>
      </c>
      <c r="C60" s="56">
        <v>29.57</v>
      </c>
      <c r="D60" s="56">
        <v>29.91</v>
      </c>
      <c r="E60" s="56">
        <v>28.43</v>
      </c>
      <c r="F60" s="87"/>
      <c r="G60" s="86">
        <v>2.2999999999999998</v>
      </c>
      <c r="H60" s="86">
        <v>8.84</v>
      </c>
      <c r="I60" s="86">
        <v>15.54</v>
      </c>
      <c r="J60" s="86"/>
      <c r="K60" s="103"/>
    </row>
    <row r="61" spans="1:11" x14ac:dyDescent="0.2">
      <c r="A61" s="59">
        <v>44</v>
      </c>
      <c r="B61" s="56">
        <v>16.079999999999998</v>
      </c>
      <c r="C61" s="56">
        <v>30.29</v>
      </c>
      <c r="D61" s="56">
        <v>30.63</v>
      </c>
      <c r="E61" s="56">
        <v>29.12</v>
      </c>
      <c r="F61" s="87"/>
      <c r="G61" s="86">
        <v>2.35</v>
      </c>
      <c r="H61" s="86">
        <v>9.0299999999999994</v>
      </c>
      <c r="I61" s="86">
        <v>15.88</v>
      </c>
      <c r="J61" s="86"/>
      <c r="K61" s="103"/>
    </row>
    <row r="62" spans="1:11" x14ac:dyDescent="0.2">
      <c r="A62" s="59">
        <v>45</v>
      </c>
      <c r="B62" s="56">
        <v>16.47</v>
      </c>
      <c r="C62" s="56">
        <v>31</v>
      </c>
      <c r="D62" s="56">
        <v>31.35</v>
      </c>
      <c r="E62" s="56">
        <v>29.82</v>
      </c>
      <c r="F62" s="87"/>
      <c r="G62" s="86">
        <v>2.4</v>
      </c>
      <c r="H62" s="86">
        <v>9.2200000000000006</v>
      </c>
      <c r="I62" s="86">
        <v>16.22</v>
      </c>
      <c r="J62" s="86"/>
      <c r="K62" s="103"/>
    </row>
    <row r="63" spans="1:11" x14ac:dyDescent="0.2">
      <c r="A63" s="59">
        <v>46</v>
      </c>
      <c r="B63" s="56">
        <v>16.86</v>
      </c>
      <c r="C63" s="56">
        <v>31.71</v>
      </c>
      <c r="D63" s="56">
        <v>32.07</v>
      </c>
      <c r="E63" s="56">
        <v>30.51</v>
      </c>
      <c r="F63" s="87"/>
      <c r="G63" s="86">
        <v>2.4500000000000002</v>
      </c>
      <c r="H63" s="86">
        <v>9.4100000000000055</v>
      </c>
      <c r="I63" s="86">
        <v>16.559999999999999</v>
      </c>
      <c r="J63" s="86"/>
      <c r="K63" s="103"/>
    </row>
    <row r="64" spans="1:11" x14ac:dyDescent="0.2">
      <c r="A64" s="59">
        <v>47</v>
      </c>
      <c r="B64" s="56">
        <v>17.239999999999998</v>
      </c>
      <c r="C64" s="56">
        <v>32.43</v>
      </c>
      <c r="D64" s="56">
        <v>32.79</v>
      </c>
      <c r="E64" s="56">
        <v>31.21</v>
      </c>
      <c r="F64" s="87"/>
      <c r="G64" s="86">
        <v>2.5</v>
      </c>
      <c r="H64" s="86">
        <v>9.6</v>
      </c>
      <c r="I64" s="86">
        <v>16.899999999999999</v>
      </c>
      <c r="J64" s="86"/>
      <c r="K64" s="103"/>
    </row>
    <row r="65" spans="1:11" x14ac:dyDescent="0.2">
      <c r="A65" s="59">
        <v>48</v>
      </c>
      <c r="B65" s="56">
        <v>17.63</v>
      </c>
      <c r="C65" s="56">
        <v>33.14</v>
      </c>
      <c r="D65" s="56">
        <v>33.51</v>
      </c>
      <c r="E65" s="56">
        <v>31.9</v>
      </c>
      <c r="F65" s="87"/>
      <c r="G65" s="86">
        <v>2.5499999999999998</v>
      </c>
      <c r="H65" s="86">
        <v>9.7900000000000063</v>
      </c>
      <c r="I65" s="86">
        <v>17.239999999999998</v>
      </c>
      <c r="J65" s="86"/>
      <c r="K65" s="103"/>
    </row>
    <row r="66" spans="1:11" x14ac:dyDescent="0.2">
      <c r="A66" s="59">
        <v>49</v>
      </c>
      <c r="B66" s="56">
        <v>18.010000000000002</v>
      </c>
      <c r="C66" s="56">
        <v>33.86</v>
      </c>
      <c r="D66" s="56">
        <v>34.229999999999997</v>
      </c>
      <c r="E66" s="56">
        <v>32.6</v>
      </c>
      <c r="F66" s="87"/>
      <c r="G66" s="86">
        <v>2.6</v>
      </c>
      <c r="H66" s="86">
        <v>9.9800000000000075</v>
      </c>
      <c r="I66" s="86">
        <v>17.579999999999998</v>
      </c>
      <c r="J66" s="86"/>
      <c r="K66" s="103"/>
    </row>
    <row r="67" spans="1:11" x14ac:dyDescent="0.2">
      <c r="A67" s="59">
        <v>50</v>
      </c>
      <c r="B67" s="56">
        <v>18.399999999999999</v>
      </c>
      <c r="C67" s="56">
        <v>34.57</v>
      </c>
      <c r="D67" s="56">
        <v>34.950000000000003</v>
      </c>
      <c r="E67" s="56">
        <v>33.299999999999997</v>
      </c>
      <c r="F67" s="87"/>
      <c r="G67" s="86">
        <v>2.65</v>
      </c>
      <c r="H67" s="86">
        <v>10.17</v>
      </c>
      <c r="I67" s="86">
        <v>17.920000000000002</v>
      </c>
      <c r="J67" s="86"/>
      <c r="K67" s="103"/>
    </row>
    <row r="68" spans="1:11" x14ac:dyDescent="0.2">
      <c r="A68" s="59">
        <v>51</v>
      </c>
      <c r="B68" s="56">
        <v>18.79</v>
      </c>
      <c r="C68" s="56">
        <v>35.28</v>
      </c>
      <c r="D68" s="56">
        <v>35.67</v>
      </c>
      <c r="E68" s="56">
        <v>33.99</v>
      </c>
      <c r="F68" s="87"/>
      <c r="G68" s="86">
        <v>2.7</v>
      </c>
      <c r="H68" s="86">
        <v>10.36</v>
      </c>
      <c r="I68" s="86">
        <v>18.260000000000002</v>
      </c>
      <c r="J68" s="86"/>
      <c r="K68" s="103"/>
    </row>
    <row r="69" spans="1:11" x14ac:dyDescent="0.2">
      <c r="A69" s="59">
        <v>52</v>
      </c>
      <c r="B69" s="56">
        <v>19.170000000000002</v>
      </c>
      <c r="C69" s="56">
        <v>36</v>
      </c>
      <c r="D69" s="56">
        <v>36.39</v>
      </c>
      <c r="E69" s="56">
        <v>34.69</v>
      </c>
      <c r="F69" s="87"/>
      <c r="G69" s="86">
        <v>2.75</v>
      </c>
      <c r="H69" s="86">
        <v>10.55</v>
      </c>
      <c r="I69" s="86">
        <v>18.600000000000001</v>
      </c>
      <c r="J69" s="86"/>
      <c r="K69" s="103"/>
    </row>
    <row r="70" spans="1:11" x14ac:dyDescent="0.2">
      <c r="A70" s="59">
        <v>53</v>
      </c>
      <c r="B70" s="56">
        <v>19.559999999999999</v>
      </c>
      <c r="C70" s="56">
        <v>38.71</v>
      </c>
      <c r="D70" s="56">
        <v>37.11</v>
      </c>
      <c r="E70" s="56">
        <v>35.380000000000003</v>
      </c>
      <c r="F70" s="87"/>
      <c r="G70" s="86">
        <v>2.8</v>
      </c>
      <c r="H70" s="86">
        <v>10.74</v>
      </c>
      <c r="I70" s="86">
        <v>18.940000000000001</v>
      </c>
      <c r="J70" s="86"/>
      <c r="K70" s="103"/>
    </row>
    <row r="71" spans="1:11" x14ac:dyDescent="0.2">
      <c r="A71" s="59">
        <v>54</v>
      </c>
      <c r="B71" s="56">
        <v>19.940000000000001</v>
      </c>
      <c r="C71" s="56">
        <v>37.43</v>
      </c>
      <c r="D71" s="56">
        <v>37.83</v>
      </c>
      <c r="E71" s="56">
        <v>36.08</v>
      </c>
      <c r="F71" s="87"/>
      <c r="G71" s="86">
        <v>2.85</v>
      </c>
      <c r="H71" s="86">
        <v>10.93</v>
      </c>
      <c r="I71" s="86">
        <v>19.28</v>
      </c>
      <c r="J71" s="86"/>
      <c r="K71" s="103"/>
    </row>
    <row r="72" spans="1:11" x14ac:dyDescent="0.2">
      <c r="A72" s="59">
        <v>55</v>
      </c>
      <c r="B72" s="56">
        <v>20.329999999999998</v>
      </c>
      <c r="C72" s="56">
        <v>38.14</v>
      </c>
      <c r="D72" s="56">
        <v>38.549999999999997</v>
      </c>
      <c r="E72" s="56">
        <v>36.770000000000003</v>
      </c>
      <c r="F72" s="87"/>
      <c r="G72" s="86">
        <v>2.9</v>
      </c>
      <c r="H72" s="86">
        <v>11.12</v>
      </c>
      <c r="I72" s="86">
        <v>19.62</v>
      </c>
      <c r="J72" s="86"/>
      <c r="K72" s="103"/>
    </row>
    <row r="73" spans="1:11" x14ac:dyDescent="0.2">
      <c r="A73" s="59">
        <v>56</v>
      </c>
      <c r="B73" s="56">
        <v>20.72</v>
      </c>
      <c r="C73" s="56">
        <v>38.85</v>
      </c>
      <c r="D73" s="56">
        <v>39.270000000000003</v>
      </c>
      <c r="E73" s="56">
        <v>37.47</v>
      </c>
      <c r="F73" s="87"/>
      <c r="G73" s="86">
        <v>2.95</v>
      </c>
      <c r="H73" s="86">
        <v>11.31</v>
      </c>
      <c r="I73" s="86">
        <v>19.96</v>
      </c>
      <c r="J73" s="86"/>
      <c r="K73" s="103"/>
    </row>
    <row r="74" spans="1:11" x14ac:dyDescent="0.2">
      <c r="A74" s="59">
        <v>57</v>
      </c>
      <c r="B74" s="56">
        <v>21.1</v>
      </c>
      <c r="C74" s="56">
        <v>39.57</v>
      </c>
      <c r="D74" s="56">
        <v>39.99</v>
      </c>
      <c r="E74" s="56">
        <v>38.159999999999997</v>
      </c>
      <c r="F74" s="87"/>
      <c r="G74" s="86">
        <v>3</v>
      </c>
      <c r="H74" s="86">
        <v>11.5</v>
      </c>
      <c r="I74" s="86">
        <v>20.3</v>
      </c>
      <c r="J74" s="86"/>
      <c r="K74" s="103"/>
    </row>
    <row r="75" spans="1:11" x14ac:dyDescent="0.2">
      <c r="A75" s="59">
        <v>58</v>
      </c>
      <c r="B75" s="56">
        <v>21.49</v>
      </c>
      <c r="C75" s="56">
        <v>40.28</v>
      </c>
      <c r="D75" s="56">
        <v>40.71</v>
      </c>
      <c r="E75" s="56">
        <v>38.86</v>
      </c>
      <c r="F75" s="87"/>
      <c r="G75" s="86">
        <v>3.05</v>
      </c>
      <c r="H75" s="86">
        <v>11.69</v>
      </c>
      <c r="I75" s="86">
        <v>20.64</v>
      </c>
      <c r="J75" s="86"/>
      <c r="K75" s="103"/>
    </row>
    <row r="76" spans="1:11" x14ac:dyDescent="0.2">
      <c r="A76" s="59">
        <v>59</v>
      </c>
      <c r="B76" s="56">
        <v>21.87</v>
      </c>
      <c r="C76" s="56">
        <v>41</v>
      </c>
      <c r="D76" s="56">
        <v>41.43</v>
      </c>
      <c r="E76" s="56">
        <v>39.549999999999997</v>
      </c>
      <c r="F76" s="87"/>
      <c r="G76" s="86">
        <v>3.1</v>
      </c>
      <c r="H76" s="86">
        <v>11.88</v>
      </c>
      <c r="I76" s="86">
        <v>20.98</v>
      </c>
      <c r="J76" s="86"/>
      <c r="K76" s="103"/>
    </row>
    <row r="77" spans="1:11" x14ac:dyDescent="0.2">
      <c r="A77" s="59">
        <v>60</v>
      </c>
      <c r="B77" s="56">
        <v>22.26</v>
      </c>
      <c r="C77" s="56">
        <v>41.71</v>
      </c>
      <c r="D77" s="56">
        <v>42.15</v>
      </c>
      <c r="E77" s="56">
        <v>40.25</v>
      </c>
      <c r="F77" s="87"/>
      <c r="G77" s="86">
        <v>3.15</v>
      </c>
      <c r="H77" s="86">
        <v>12.07</v>
      </c>
      <c r="I77" s="86">
        <v>21.32</v>
      </c>
      <c r="J77" s="86"/>
      <c r="K77" s="103"/>
    </row>
    <row r="78" spans="1:11" x14ac:dyDescent="0.2">
      <c r="A78" s="59">
        <v>61</v>
      </c>
      <c r="B78" s="56">
        <v>22.65</v>
      </c>
      <c r="C78" s="56">
        <v>42.43</v>
      </c>
      <c r="D78" s="56">
        <v>42.88</v>
      </c>
      <c r="E78" s="56">
        <v>40.96</v>
      </c>
      <c r="F78" s="87"/>
      <c r="G78" s="86">
        <v>3.2</v>
      </c>
      <c r="H78" s="86">
        <v>12.26</v>
      </c>
      <c r="I78" s="86">
        <v>21.66</v>
      </c>
      <c r="J78" s="86"/>
      <c r="K78" s="103"/>
    </row>
    <row r="79" spans="1:11" x14ac:dyDescent="0.2">
      <c r="A79" s="59">
        <v>62</v>
      </c>
      <c r="B79" s="56">
        <v>23.05</v>
      </c>
      <c r="C79" s="56">
        <v>43.15</v>
      </c>
      <c r="D79" s="56">
        <v>43.6</v>
      </c>
      <c r="E79" s="56">
        <v>41.66</v>
      </c>
      <c r="F79" s="87"/>
      <c r="G79" s="86">
        <v>3.25</v>
      </c>
      <c r="H79" s="86">
        <v>12.45</v>
      </c>
      <c r="I79" s="86">
        <v>22</v>
      </c>
      <c r="J79" s="86"/>
      <c r="K79" s="103"/>
    </row>
    <row r="80" spans="1:11" x14ac:dyDescent="0.2">
      <c r="A80" s="59">
        <v>63</v>
      </c>
      <c r="B80" s="56">
        <v>23.44</v>
      </c>
      <c r="C80" s="56">
        <v>43.87</v>
      </c>
      <c r="D80" s="56">
        <v>44.32</v>
      </c>
      <c r="E80" s="56">
        <v>42.37</v>
      </c>
      <c r="F80" s="87"/>
      <c r="G80" s="86">
        <v>3.3</v>
      </c>
      <c r="H80" s="86">
        <v>12.64</v>
      </c>
      <c r="I80" s="86">
        <v>22.34</v>
      </c>
      <c r="J80" s="86"/>
      <c r="K80" s="103"/>
    </row>
    <row r="81" spans="1:11" x14ac:dyDescent="0.2">
      <c r="A81" s="59">
        <v>64</v>
      </c>
      <c r="B81" s="56">
        <v>23.83</v>
      </c>
      <c r="C81" s="56">
        <v>44.59</v>
      </c>
      <c r="D81" s="56">
        <v>45.05</v>
      </c>
      <c r="E81" s="56">
        <v>43.07</v>
      </c>
      <c r="F81" s="87"/>
      <c r="G81" s="86">
        <v>3.35</v>
      </c>
      <c r="H81" s="86">
        <v>12.83</v>
      </c>
      <c r="I81" s="86">
        <v>22.68</v>
      </c>
      <c r="J81" s="86"/>
      <c r="K81" s="103"/>
    </row>
    <row r="82" spans="1:11" x14ac:dyDescent="0.2">
      <c r="A82" s="59">
        <v>65</v>
      </c>
      <c r="B82" s="56">
        <v>24.23</v>
      </c>
      <c r="C82" s="56">
        <v>45.31</v>
      </c>
      <c r="D82" s="56">
        <v>45.78</v>
      </c>
      <c r="E82" s="56">
        <v>43.78</v>
      </c>
      <c r="F82" s="87"/>
      <c r="G82" s="86">
        <v>3.4</v>
      </c>
      <c r="H82" s="86">
        <v>13.02</v>
      </c>
      <c r="I82" s="86">
        <v>23.02</v>
      </c>
      <c r="J82" s="86"/>
      <c r="K82" s="103"/>
    </row>
    <row r="83" spans="1:11" x14ac:dyDescent="0.2">
      <c r="A83" s="59">
        <v>66</v>
      </c>
      <c r="B83" s="56">
        <v>24.62</v>
      </c>
      <c r="C83" s="56">
        <v>46.03</v>
      </c>
      <c r="D83" s="56">
        <v>46.5</v>
      </c>
      <c r="E83" s="56">
        <v>44.48</v>
      </c>
      <c r="F83" s="87"/>
      <c r="G83" s="86">
        <v>3.45</v>
      </c>
      <c r="H83" s="86">
        <v>13.21</v>
      </c>
      <c r="I83" s="86">
        <v>23.36</v>
      </c>
      <c r="J83" s="86"/>
      <c r="K83" s="103"/>
    </row>
    <row r="84" spans="1:11" x14ac:dyDescent="0.2">
      <c r="A84" s="59">
        <v>67</v>
      </c>
      <c r="B84" s="56">
        <v>25.01</v>
      </c>
      <c r="C84" s="56">
        <v>46.75</v>
      </c>
      <c r="D84" s="56">
        <v>47.22</v>
      </c>
      <c r="E84" s="56">
        <v>45.19</v>
      </c>
      <c r="F84" s="87"/>
      <c r="G84" s="86">
        <v>3.5</v>
      </c>
      <c r="H84" s="86">
        <v>13.4</v>
      </c>
      <c r="I84" s="86">
        <v>23.7</v>
      </c>
      <c r="J84" s="86"/>
      <c r="K84" s="103"/>
    </row>
    <row r="85" spans="1:11" x14ac:dyDescent="0.2">
      <c r="A85" s="59">
        <v>68</v>
      </c>
      <c r="B85" s="56">
        <v>25.41</v>
      </c>
      <c r="C85" s="56">
        <v>47.47</v>
      </c>
      <c r="D85" s="56">
        <v>47.95</v>
      </c>
      <c r="E85" s="56">
        <v>45.89</v>
      </c>
      <c r="F85" s="87"/>
      <c r="G85" s="86">
        <v>3.55</v>
      </c>
      <c r="H85" s="86">
        <v>13.59</v>
      </c>
      <c r="I85" s="86">
        <v>24.04</v>
      </c>
      <c r="J85" s="86"/>
      <c r="K85" s="103"/>
    </row>
    <row r="86" spans="1:11" x14ac:dyDescent="0.2">
      <c r="A86" s="59">
        <v>69</v>
      </c>
      <c r="B86" s="56">
        <v>25.8</v>
      </c>
      <c r="C86" s="56">
        <v>48.19</v>
      </c>
      <c r="D86" s="56">
        <v>48.68</v>
      </c>
      <c r="E86" s="56">
        <v>46.6</v>
      </c>
      <c r="F86" s="87"/>
      <c r="G86" s="86">
        <v>3.6</v>
      </c>
      <c r="H86" s="86">
        <v>13.78</v>
      </c>
      <c r="I86" s="86">
        <v>24.38</v>
      </c>
      <c r="J86" s="86"/>
      <c r="K86" s="103"/>
    </row>
    <row r="87" spans="1:11" x14ac:dyDescent="0.2">
      <c r="A87" s="59">
        <v>70</v>
      </c>
      <c r="B87" s="56">
        <v>26.2</v>
      </c>
      <c r="C87" s="56">
        <v>48.9</v>
      </c>
      <c r="D87" s="56">
        <v>49.4</v>
      </c>
      <c r="E87" s="56">
        <v>47.3</v>
      </c>
      <c r="F87" s="87"/>
      <c r="G87" s="86">
        <v>3.65</v>
      </c>
      <c r="H87" s="86">
        <v>13.97</v>
      </c>
      <c r="I87" s="86">
        <v>24.72</v>
      </c>
      <c r="J87" s="86"/>
      <c r="K87" s="103"/>
    </row>
    <row r="88" spans="1:11" x14ac:dyDescent="0.2">
      <c r="A88" s="59">
        <v>71</v>
      </c>
      <c r="B88" s="56">
        <v>26.59</v>
      </c>
      <c r="C88" s="56">
        <v>49.62</v>
      </c>
      <c r="D88" s="56">
        <v>50.12</v>
      </c>
      <c r="E88" s="56">
        <v>48.01</v>
      </c>
      <c r="F88" s="87"/>
      <c r="G88" s="86">
        <v>3.7</v>
      </c>
      <c r="H88" s="86">
        <v>14.16</v>
      </c>
      <c r="I88" s="86">
        <v>25.06</v>
      </c>
      <c r="J88" s="86"/>
      <c r="K88" s="103"/>
    </row>
    <row r="89" spans="1:11" x14ac:dyDescent="0.2">
      <c r="A89" s="59">
        <v>72</v>
      </c>
      <c r="B89" s="56">
        <v>26.98</v>
      </c>
      <c r="C89" s="56">
        <v>50.34</v>
      </c>
      <c r="D89" s="56">
        <v>50.85</v>
      </c>
      <c r="E89" s="56">
        <v>48.72</v>
      </c>
      <c r="F89" s="87"/>
      <c r="G89" s="86">
        <v>3.75</v>
      </c>
      <c r="H89" s="86">
        <v>14.35</v>
      </c>
      <c r="I89" s="86">
        <v>25.4</v>
      </c>
      <c r="J89" s="86"/>
      <c r="K89" s="103"/>
    </row>
    <row r="90" spans="1:11" x14ac:dyDescent="0.2">
      <c r="A90" s="59">
        <v>73</v>
      </c>
      <c r="B90" s="56">
        <v>27.38</v>
      </c>
      <c r="C90" s="56">
        <v>51.06</v>
      </c>
      <c r="D90" s="56">
        <v>51.58</v>
      </c>
      <c r="E90" s="56">
        <v>49.42</v>
      </c>
      <c r="F90" s="87"/>
      <c r="G90" s="86">
        <v>3.8</v>
      </c>
      <c r="H90" s="86">
        <v>14.54</v>
      </c>
      <c r="I90" s="86">
        <v>25.74</v>
      </c>
      <c r="J90" s="86"/>
      <c r="K90" s="103"/>
    </row>
    <row r="91" spans="1:11" x14ac:dyDescent="0.2">
      <c r="A91" s="59">
        <v>74</v>
      </c>
      <c r="B91" s="56">
        <v>27.77</v>
      </c>
      <c r="C91" s="56">
        <v>51.78</v>
      </c>
      <c r="D91" s="56">
        <v>52.3</v>
      </c>
      <c r="E91" s="56">
        <v>50.13</v>
      </c>
      <c r="F91" s="87"/>
      <c r="G91" s="86">
        <v>3.85</v>
      </c>
      <c r="H91" s="86">
        <v>14.73</v>
      </c>
      <c r="I91" s="86">
        <v>26.08</v>
      </c>
      <c r="J91" s="86"/>
      <c r="K91" s="103"/>
    </row>
    <row r="92" spans="1:11" x14ac:dyDescent="0.2">
      <c r="A92" s="59">
        <v>75</v>
      </c>
      <c r="B92" s="56">
        <v>28.16</v>
      </c>
      <c r="C92" s="56">
        <v>52.5</v>
      </c>
      <c r="D92" s="56">
        <v>53.02</v>
      </c>
      <c r="E92" s="56">
        <v>50.83</v>
      </c>
      <c r="F92" s="87"/>
      <c r="G92" s="86">
        <v>3.9</v>
      </c>
      <c r="H92" s="86">
        <v>14.92</v>
      </c>
      <c r="I92" s="86">
        <v>26.42</v>
      </c>
      <c r="J92" s="86"/>
      <c r="K92" s="103"/>
    </row>
    <row r="93" spans="1:11" x14ac:dyDescent="0.2">
      <c r="A93" s="59">
        <v>76</v>
      </c>
      <c r="B93" s="56">
        <v>28.56</v>
      </c>
      <c r="C93" s="56">
        <v>53.22</v>
      </c>
      <c r="D93" s="56">
        <v>53.75</v>
      </c>
      <c r="E93" s="56">
        <v>51.54</v>
      </c>
      <c r="F93" s="87"/>
      <c r="G93" s="86">
        <v>3.95</v>
      </c>
      <c r="H93" s="86">
        <v>15.11</v>
      </c>
      <c r="I93" s="86">
        <v>26.76</v>
      </c>
      <c r="J93" s="86"/>
      <c r="K93" s="103"/>
    </row>
    <row r="94" spans="1:11" x14ac:dyDescent="0.2">
      <c r="A94" s="59">
        <v>77</v>
      </c>
      <c r="B94" s="56">
        <v>28.95</v>
      </c>
      <c r="C94" s="56">
        <v>53.94</v>
      </c>
      <c r="D94" s="56">
        <v>54.48</v>
      </c>
      <c r="E94" s="56">
        <v>52.24</v>
      </c>
      <c r="F94" s="87"/>
      <c r="G94" s="86">
        <v>4</v>
      </c>
      <c r="H94" s="86">
        <v>15.3</v>
      </c>
      <c r="I94" s="86">
        <v>27.1</v>
      </c>
      <c r="J94" s="86"/>
      <c r="K94" s="103"/>
    </row>
    <row r="95" spans="1:11" x14ac:dyDescent="0.2">
      <c r="A95" s="59">
        <v>78</v>
      </c>
      <c r="B95" s="56">
        <v>29.34</v>
      </c>
      <c r="C95" s="56">
        <v>54.66</v>
      </c>
      <c r="D95" s="56">
        <v>55.2</v>
      </c>
      <c r="E95" s="56">
        <v>52.95</v>
      </c>
      <c r="H95" s="86"/>
      <c r="I95" s="86"/>
      <c r="J95" s="86"/>
      <c r="K95" s="103"/>
    </row>
    <row r="96" spans="1:11" x14ac:dyDescent="0.2">
      <c r="A96" s="59">
        <v>79</v>
      </c>
      <c r="B96" s="56">
        <v>29.74</v>
      </c>
      <c r="C96" s="56">
        <v>55.38</v>
      </c>
      <c r="D96" s="56">
        <v>55.92</v>
      </c>
      <c r="E96" s="56">
        <v>53.65</v>
      </c>
      <c r="H96" s="86"/>
      <c r="I96" s="86"/>
      <c r="J96" s="86"/>
      <c r="K96" s="103"/>
    </row>
    <row r="97" spans="1:11" x14ac:dyDescent="0.2">
      <c r="A97" s="59">
        <v>80</v>
      </c>
      <c r="B97" s="56">
        <v>30.13</v>
      </c>
      <c r="C97" s="56">
        <v>56.1</v>
      </c>
      <c r="D97" s="56">
        <v>56.65</v>
      </c>
      <c r="E97" s="56">
        <v>54.36</v>
      </c>
      <c r="H97" s="86"/>
      <c r="I97" s="86"/>
      <c r="J97" s="86"/>
      <c r="K97" s="103"/>
    </row>
    <row r="98" spans="1:11" x14ac:dyDescent="0.2">
      <c r="A98" s="59">
        <v>81</v>
      </c>
      <c r="B98" s="56">
        <v>30.53</v>
      </c>
      <c r="C98" s="56">
        <v>56.82</v>
      </c>
      <c r="D98" s="56">
        <v>57.38</v>
      </c>
      <c r="E98" s="56">
        <v>55.07</v>
      </c>
      <c r="H98" s="86"/>
      <c r="I98" s="86"/>
      <c r="J98" s="86"/>
      <c r="K98" s="103"/>
    </row>
    <row r="99" spans="1:11" x14ac:dyDescent="0.2">
      <c r="A99" s="59">
        <v>82</v>
      </c>
      <c r="B99" s="56">
        <v>30.93</v>
      </c>
      <c r="C99" s="56">
        <v>57.55</v>
      </c>
      <c r="D99" s="56">
        <v>58.1</v>
      </c>
      <c r="E99" s="56">
        <v>55.78</v>
      </c>
      <c r="H99" s="86"/>
      <c r="I99" s="86"/>
      <c r="J99" s="86"/>
      <c r="K99" s="103"/>
    </row>
    <row r="100" spans="1:11" x14ac:dyDescent="0.2">
      <c r="A100" s="59">
        <v>83</v>
      </c>
      <c r="B100" s="56">
        <v>31.33</v>
      </c>
      <c r="C100" s="56">
        <v>58.27</v>
      </c>
      <c r="D100" s="56">
        <v>58.83</v>
      </c>
      <c r="E100" s="56">
        <v>56.49</v>
      </c>
      <c r="H100" s="86"/>
      <c r="I100" s="86"/>
      <c r="J100" s="86"/>
      <c r="K100" s="103"/>
    </row>
    <row r="101" spans="1:11" x14ac:dyDescent="0.2">
      <c r="A101" s="59">
        <v>84</v>
      </c>
      <c r="B101" s="56">
        <v>31.72</v>
      </c>
      <c r="C101" s="56">
        <v>58.99</v>
      </c>
      <c r="D101" s="56">
        <v>59.56</v>
      </c>
      <c r="E101" s="56">
        <v>57.21</v>
      </c>
      <c r="H101" s="86"/>
      <c r="I101" s="86"/>
      <c r="J101" s="86"/>
      <c r="K101" s="103"/>
    </row>
    <row r="102" spans="1:11" x14ac:dyDescent="0.2">
      <c r="A102" s="59">
        <v>85</v>
      </c>
      <c r="B102" s="56">
        <v>32.119999999999997</v>
      </c>
      <c r="C102" s="56">
        <v>59.72</v>
      </c>
      <c r="D102" s="56">
        <v>60.28</v>
      </c>
      <c r="E102" s="56">
        <v>57.92</v>
      </c>
      <c r="H102" s="86"/>
      <c r="I102" s="86"/>
      <c r="J102" s="86"/>
      <c r="K102" s="103"/>
    </row>
    <row r="103" spans="1:11" x14ac:dyDescent="0.2">
      <c r="A103" s="59">
        <v>86</v>
      </c>
      <c r="B103" s="56">
        <v>32.520000000000003</v>
      </c>
      <c r="C103" s="56">
        <v>60.44</v>
      </c>
      <c r="D103" s="56">
        <v>61.01</v>
      </c>
      <c r="E103" s="56">
        <v>58.63</v>
      </c>
      <c r="H103" s="86"/>
      <c r="I103" s="86"/>
      <c r="J103" s="86"/>
      <c r="K103" s="103"/>
    </row>
    <row r="104" spans="1:11" x14ac:dyDescent="0.2">
      <c r="A104" s="59">
        <v>87</v>
      </c>
      <c r="B104" s="56">
        <v>32.92</v>
      </c>
      <c r="C104" s="56">
        <v>61.16</v>
      </c>
      <c r="D104" s="56">
        <v>61.74</v>
      </c>
      <c r="E104" s="56">
        <v>59.34</v>
      </c>
      <c r="H104" s="86"/>
      <c r="I104" s="86"/>
      <c r="J104" s="86"/>
      <c r="K104" s="103"/>
    </row>
    <row r="105" spans="1:11" x14ac:dyDescent="0.2">
      <c r="A105" s="59">
        <v>88</v>
      </c>
      <c r="B105" s="56">
        <v>33.32</v>
      </c>
      <c r="C105" s="56">
        <v>61.88</v>
      </c>
      <c r="D105" s="56">
        <v>62.47</v>
      </c>
      <c r="E105" s="56">
        <v>60.05</v>
      </c>
      <c r="H105" s="86"/>
      <c r="I105" s="86"/>
      <c r="J105" s="86"/>
      <c r="K105" s="103"/>
    </row>
    <row r="106" spans="1:11" x14ac:dyDescent="0.2">
      <c r="A106" s="59">
        <v>89</v>
      </c>
      <c r="B106" s="56">
        <v>33.72</v>
      </c>
      <c r="C106" s="56">
        <v>62.61</v>
      </c>
      <c r="D106" s="56">
        <v>63.19</v>
      </c>
      <c r="E106" s="56">
        <v>60.76</v>
      </c>
      <c r="H106" s="86"/>
      <c r="I106" s="86"/>
      <c r="J106" s="86"/>
      <c r="K106" s="103"/>
    </row>
    <row r="107" spans="1:11" x14ac:dyDescent="0.2">
      <c r="A107" s="59">
        <v>90</v>
      </c>
      <c r="B107" s="56">
        <v>34.11</v>
      </c>
      <c r="C107" s="56">
        <v>63.33</v>
      </c>
      <c r="D107" s="56">
        <v>63.92</v>
      </c>
      <c r="E107" s="56">
        <v>61.48</v>
      </c>
      <c r="H107" s="86"/>
      <c r="I107" s="86"/>
      <c r="J107" s="86"/>
      <c r="K107" s="103"/>
    </row>
    <row r="108" spans="1:11" x14ac:dyDescent="0.2">
      <c r="A108" s="59">
        <v>91</v>
      </c>
      <c r="B108" s="56">
        <v>34.51</v>
      </c>
      <c r="C108" s="56">
        <v>64.05</v>
      </c>
      <c r="D108" s="56">
        <v>64.650000000000006</v>
      </c>
      <c r="E108" s="56">
        <v>62.19</v>
      </c>
      <c r="H108" s="86"/>
      <c r="I108" s="86"/>
      <c r="J108" s="86"/>
      <c r="K108" s="103"/>
    </row>
    <row r="109" spans="1:11" x14ac:dyDescent="0.2">
      <c r="A109" s="59">
        <v>92</v>
      </c>
      <c r="B109" s="56">
        <v>34.909999999999997</v>
      </c>
      <c r="C109" s="56">
        <v>64.78</v>
      </c>
      <c r="D109" s="56">
        <v>65.37</v>
      </c>
      <c r="E109" s="56">
        <v>62.9</v>
      </c>
      <c r="H109" s="86"/>
      <c r="I109" s="86"/>
      <c r="J109" s="86"/>
      <c r="K109" s="103"/>
    </row>
    <row r="110" spans="1:11" x14ac:dyDescent="0.2">
      <c r="A110" s="59">
        <v>93</v>
      </c>
      <c r="B110" s="56">
        <v>35.31</v>
      </c>
      <c r="C110" s="56">
        <v>65.5</v>
      </c>
      <c r="D110" s="56">
        <v>66.099999999999994</v>
      </c>
      <c r="E110" s="56">
        <v>63.61</v>
      </c>
      <c r="H110" s="86"/>
      <c r="I110" s="86"/>
      <c r="J110" s="86"/>
      <c r="K110" s="103"/>
    </row>
    <row r="111" spans="1:11" x14ac:dyDescent="0.2">
      <c r="A111" s="59">
        <v>94</v>
      </c>
      <c r="B111" s="56">
        <v>35.71</v>
      </c>
      <c r="C111" s="56">
        <v>66.22</v>
      </c>
      <c r="D111" s="56">
        <v>66.83</v>
      </c>
      <c r="E111" s="56">
        <v>64.319999999999993</v>
      </c>
      <c r="H111" s="86"/>
      <c r="I111" s="86"/>
      <c r="J111" s="86"/>
      <c r="K111" s="103"/>
    </row>
    <row r="112" spans="1:11" x14ac:dyDescent="0.2">
      <c r="A112" s="59">
        <v>95</v>
      </c>
      <c r="B112" s="56">
        <v>36.11</v>
      </c>
      <c r="C112" s="56">
        <v>66.94</v>
      </c>
      <c r="D112" s="56">
        <v>67.56</v>
      </c>
      <c r="E112" s="56">
        <v>65.03</v>
      </c>
      <c r="H112" s="86"/>
      <c r="I112" s="86"/>
      <c r="J112" s="86"/>
      <c r="K112" s="103"/>
    </row>
    <row r="113" spans="1:11" x14ac:dyDescent="0.2">
      <c r="A113" s="59">
        <v>96</v>
      </c>
      <c r="B113" s="56">
        <v>36.51</v>
      </c>
      <c r="C113" s="56">
        <v>67.67</v>
      </c>
      <c r="D113" s="56">
        <v>68.28</v>
      </c>
      <c r="E113" s="56">
        <v>65.739999999999995</v>
      </c>
      <c r="H113" s="86"/>
      <c r="I113" s="86"/>
      <c r="J113" s="86"/>
      <c r="K113" s="103"/>
    </row>
    <row r="114" spans="1:11" x14ac:dyDescent="0.2">
      <c r="A114" s="59">
        <v>97</v>
      </c>
      <c r="B114" s="56">
        <v>36.9</v>
      </c>
      <c r="C114" s="56">
        <v>68.39</v>
      </c>
      <c r="D114" s="56">
        <v>69.010000000000005</v>
      </c>
      <c r="E114" s="56">
        <v>66.459999999999994</v>
      </c>
      <c r="H114" s="86"/>
      <c r="I114" s="86"/>
      <c r="J114" s="86"/>
      <c r="K114" s="103"/>
    </row>
    <row r="115" spans="1:11" x14ac:dyDescent="0.2">
      <c r="A115" s="59">
        <v>98</v>
      </c>
      <c r="B115" s="56">
        <v>37.299999999999997</v>
      </c>
      <c r="C115" s="56">
        <v>69.11</v>
      </c>
      <c r="D115" s="56">
        <v>69.739999999999995</v>
      </c>
      <c r="E115" s="56">
        <v>67.17</v>
      </c>
      <c r="H115" s="86"/>
      <c r="I115" s="86"/>
      <c r="J115" s="86"/>
      <c r="K115" s="103"/>
    </row>
    <row r="116" spans="1:11" x14ac:dyDescent="0.2">
      <c r="A116" s="59">
        <v>99</v>
      </c>
      <c r="B116" s="56">
        <v>37.700000000000003</v>
      </c>
      <c r="C116" s="56">
        <v>69.84</v>
      </c>
      <c r="D116" s="56">
        <v>70.459999999999994</v>
      </c>
      <c r="E116" s="56">
        <v>67.88</v>
      </c>
      <c r="H116" s="86"/>
      <c r="I116" s="86"/>
      <c r="J116" s="86"/>
      <c r="K116" s="103"/>
    </row>
    <row r="117" spans="1:11" x14ac:dyDescent="0.2">
      <c r="A117" s="59">
        <v>100</v>
      </c>
      <c r="B117" s="56">
        <v>38.1</v>
      </c>
      <c r="C117" s="56">
        <v>70.56</v>
      </c>
      <c r="D117" s="56">
        <v>71.19</v>
      </c>
      <c r="E117" s="56">
        <v>68.59</v>
      </c>
      <c r="H117" s="86"/>
      <c r="I117" s="86"/>
      <c r="J117" s="86"/>
      <c r="K117" s="103"/>
    </row>
    <row r="118" spans="1:11" x14ac:dyDescent="0.2">
      <c r="A118" s="59">
        <v>101</v>
      </c>
      <c r="B118" s="56">
        <v>38.5</v>
      </c>
      <c r="C118" s="56">
        <v>71.28</v>
      </c>
      <c r="D118" s="56">
        <v>71.92</v>
      </c>
      <c r="E118" s="56">
        <v>69.3</v>
      </c>
      <c r="I118" s="68"/>
      <c r="J118" s="86"/>
      <c r="K118" s="103"/>
    </row>
    <row r="119" spans="1:11" x14ac:dyDescent="0.2">
      <c r="A119" s="59">
        <v>102</v>
      </c>
      <c r="B119" s="56">
        <v>38.9</v>
      </c>
      <c r="C119" s="56">
        <v>72.010000000000005</v>
      </c>
      <c r="D119" s="56">
        <v>72.64</v>
      </c>
      <c r="E119" s="56">
        <v>70.02</v>
      </c>
      <c r="I119" s="68"/>
      <c r="J119" s="86"/>
      <c r="K119" s="103"/>
    </row>
    <row r="120" spans="1:11" x14ac:dyDescent="0.2">
      <c r="A120" s="59">
        <v>103</v>
      </c>
      <c r="B120" s="56">
        <v>39.31</v>
      </c>
      <c r="C120" s="56">
        <v>72.73</v>
      </c>
      <c r="D120" s="56">
        <v>73.37</v>
      </c>
      <c r="E120" s="56">
        <v>70.739999999999995</v>
      </c>
      <c r="I120" s="68"/>
      <c r="J120" s="68"/>
      <c r="K120" s="102"/>
    </row>
    <row r="121" spans="1:11" x14ac:dyDescent="0.2">
      <c r="A121" s="59">
        <v>104</v>
      </c>
      <c r="B121" s="56">
        <v>39.71</v>
      </c>
      <c r="C121" s="56">
        <v>73.459999999999994</v>
      </c>
      <c r="D121" s="56">
        <v>74.099999999999994</v>
      </c>
      <c r="E121" s="56">
        <v>71.45</v>
      </c>
      <c r="I121" s="68"/>
      <c r="J121" s="68"/>
      <c r="K121" s="102"/>
    </row>
    <row r="122" spans="1:11" x14ac:dyDescent="0.2">
      <c r="A122" s="59">
        <v>105</v>
      </c>
      <c r="B122" s="56">
        <v>40.11</v>
      </c>
      <c r="C122" s="56">
        <v>74.180000000000007</v>
      </c>
      <c r="D122" s="56">
        <v>74.83</v>
      </c>
      <c r="E122" s="56">
        <v>72.16</v>
      </c>
      <c r="I122" s="68"/>
      <c r="J122" s="68"/>
      <c r="K122" s="102"/>
    </row>
    <row r="123" spans="1:11" x14ac:dyDescent="0.2">
      <c r="A123" s="59">
        <v>106</v>
      </c>
      <c r="B123" s="56">
        <v>40.51</v>
      </c>
      <c r="C123" s="56">
        <v>74.900000000000006</v>
      </c>
      <c r="D123" s="56">
        <v>75.56</v>
      </c>
      <c r="E123" s="56">
        <v>72.88</v>
      </c>
      <c r="I123" s="68"/>
      <c r="J123" s="68"/>
      <c r="K123" s="102"/>
    </row>
    <row r="124" spans="1:11" x14ac:dyDescent="0.2">
      <c r="A124" s="59">
        <v>107</v>
      </c>
      <c r="B124" s="56">
        <v>40.909999999999997</v>
      </c>
      <c r="C124" s="56">
        <v>75.63</v>
      </c>
      <c r="D124" s="56">
        <v>76.28</v>
      </c>
      <c r="E124" s="56">
        <v>73.599999999999994</v>
      </c>
      <c r="I124" s="68"/>
      <c r="J124" s="68"/>
      <c r="K124" s="102"/>
    </row>
    <row r="125" spans="1:11" x14ac:dyDescent="0.2">
      <c r="A125" s="59">
        <v>108</v>
      </c>
      <c r="B125" s="56">
        <v>41.32</v>
      </c>
      <c r="C125" s="56">
        <v>76.349999999999994</v>
      </c>
      <c r="D125" s="56">
        <v>77.010000000000005</v>
      </c>
      <c r="E125" s="56">
        <v>74.31</v>
      </c>
      <c r="I125" s="68"/>
      <c r="J125" s="68"/>
      <c r="K125" s="102"/>
    </row>
    <row r="126" spans="1:11" x14ac:dyDescent="0.2">
      <c r="A126" s="59">
        <v>109</v>
      </c>
      <c r="B126" s="56">
        <v>41.72</v>
      </c>
      <c r="C126" s="56">
        <v>77.08</v>
      </c>
      <c r="D126" s="56">
        <v>77.739999999999995</v>
      </c>
      <c r="E126" s="56">
        <v>75.02</v>
      </c>
      <c r="I126" s="68"/>
      <c r="J126" s="68"/>
      <c r="K126" s="102"/>
    </row>
    <row r="127" spans="1:11" x14ac:dyDescent="0.2">
      <c r="A127" s="59">
        <v>110</v>
      </c>
      <c r="B127" s="56">
        <v>42.12</v>
      </c>
      <c r="C127" s="56">
        <v>77.8</v>
      </c>
      <c r="D127" s="56">
        <v>78.459999999999994</v>
      </c>
      <c r="E127" s="56">
        <v>75.739999999999995</v>
      </c>
      <c r="I127" s="68"/>
      <c r="J127" s="68"/>
      <c r="K127" s="102"/>
    </row>
    <row r="128" spans="1:11" x14ac:dyDescent="0.2">
      <c r="A128" s="59">
        <v>111</v>
      </c>
      <c r="B128" s="56">
        <v>42.52</v>
      </c>
      <c r="C128" s="56">
        <v>78.52</v>
      </c>
      <c r="D128" s="56">
        <v>79.19</v>
      </c>
      <c r="E128" s="56">
        <v>76.459999999999994</v>
      </c>
      <c r="J128" s="68"/>
      <c r="K128" s="102"/>
    </row>
    <row r="129" spans="1:5" x14ac:dyDescent="0.2">
      <c r="A129" s="59">
        <v>112</v>
      </c>
      <c r="B129" s="56">
        <v>42.92</v>
      </c>
      <c r="C129" s="56">
        <v>79.25</v>
      </c>
      <c r="D129" s="56">
        <v>79.92</v>
      </c>
      <c r="E129" s="56">
        <v>77.17</v>
      </c>
    </row>
    <row r="130" spans="1:5" x14ac:dyDescent="0.2">
      <c r="A130" s="59">
        <v>113</v>
      </c>
      <c r="B130" s="56">
        <v>43.33</v>
      </c>
      <c r="C130" s="56">
        <v>79.97</v>
      </c>
      <c r="D130" s="56">
        <v>80.650000000000006</v>
      </c>
      <c r="E130" s="56">
        <v>77.88</v>
      </c>
    </row>
    <row r="131" spans="1:5" x14ac:dyDescent="0.2">
      <c r="A131" s="59">
        <v>114</v>
      </c>
      <c r="B131" s="56">
        <v>43.73</v>
      </c>
      <c r="C131" s="56">
        <v>80.7</v>
      </c>
      <c r="D131" s="56">
        <v>81.38</v>
      </c>
      <c r="E131" s="56">
        <v>78.599999999999994</v>
      </c>
    </row>
    <row r="132" spans="1:5" x14ac:dyDescent="0.2">
      <c r="A132" s="59">
        <v>115</v>
      </c>
      <c r="B132" s="56">
        <v>44.13</v>
      </c>
      <c r="C132" s="56">
        <v>81.42</v>
      </c>
      <c r="D132" s="56">
        <v>82.1</v>
      </c>
      <c r="E132" s="56">
        <v>79.319999999999993</v>
      </c>
    </row>
    <row r="133" spans="1:5" x14ac:dyDescent="0.2">
      <c r="A133" s="59">
        <v>116</v>
      </c>
      <c r="B133" s="56">
        <v>44.53</v>
      </c>
      <c r="C133" s="56">
        <v>82.14</v>
      </c>
      <c r="D133" s="56">
        <v>82.83</v>
      </c>
      <c r="E133" s="56">
        <v>80.03</v>
      </c>
    </row>
    <row r="134" spans="1:5" x14ac:dyDescent="0.2">
      <c r="A134" s="59">
        <v>117</v>
      </c>
      <c r="B134" s="56">
        <v>44.93</v>
      </c>
      <c r="C134" s="56">
        <v>82.87</v>
      </c>
      <c r="D134" s="56">
        <v>83.56</v>
      </c>
      <c r="E134" s="56">
        <v>80.739999999999995</v>
      </c>
    </row>
    <row r="135" spans="1:5" x14ac:dyDescent="0.2">
      <c r="A135" s="59">
        <v>118</v>
      </c>
      <c r="B135" s="56">
        <v>45.34</v>
      </c>
      <c r="C135" s="56">
        <v>83.59</v>
      </c>
      <c r="D135" s="56">
        <v>84.28</v>
      </c>
      <c r="E135" s="56">
        <v>81.459999999999994</v>
      </c>
    </row>
    <row r="136" spans="1:5" x14ac:dyDescent="0.2">
      <c r="A136" s="59">
        <v>119</v>
      </c>
      <c r="B136" s="56">
        <v>45.74</v>
      </c>
      <c r="C136" s="56">
        <v>84.32</v>
      </c>
      <c r="D136" s="56">
        <v>85.01</v>
      </c>
      <c r="E136" s="56">
        <v>82.18</v>
      </c>
    </row>
    <row r="137" spans="1:5" x14ac:dyDescent="0.2">
      <c r="A137" s="59">
        <v>120</v>
      </c>
      <c r="B137" s="56">
        <v>46.14</v>
      </c>
      <c r="C137" s="56">
        <v>85.04</v>
      </c>
      <c r="D137" s="56">
        <v>85.74</v>
      </c>
      <c r="E137" s="56">
        <v>82.89</v>
      </c>
    </row>
    <row r="138" spans="1:5" x14ac:dyDescent="0.2">
      <c r="A138" s="59">
        <v>121</v>
      </c>
      <c r="B138" s="56">
        <v>46.55</v>
      </c>
      <c r="C138" s="56">
        <v>85.76</v>
      </c>
      <c r="D138" s="56">
        <v>86.47</v>
      </c>
      <c r="E138" s="56">
        <v>83.61</v>
      </c>
    </row>
    <row r="139" spans="1:5" x14ac:dyDescent="0.2">
      <c r="A139" s="59">
        <v>122</v>
      </c>
      <c r="B139" s="56">
        <v>46.95</v>
      </c>
      <c r="C139" s="56">
        <v>86.49</v>
      </c>
      <c r="D139" s="56">
        <v>87.2</v>
      </c>
      <c r="E139" s="56">
        <v>84.32</v>
      </c>
    </row>
    <row r="140" spans="1:5" x14ac:dyDescent="0.2">
      <c r="A140" s="59">
        <v>123</v>
      </c>
      <c r="B140" s="56">
        <v>47.36</v>
      </c>
      <c r="C140" s="56">
        <v>87.22</v>
      </c>
      <c r="D140" s="56">
        <v>87.92</v>
      </c>
      <c r="E140" s="56">
        <v>85.04</v>
      </c>
    </row>
    <row r="141" spans="1:5" x14ac:dyDescent="0.2">
      <c r="A141" s="59">
        <v>124</v>
      </c>
      <c r="B141" s="56">
        <v>47.76</v>
      </c>
      <c r="C141" s="56">
        <v>87.94</v>
      </c>
      <c r="D141" s="56">
        <v>88.65</v>
      </c>
      <c r="E141" s="56">
        <v>85.76</v>
      </c>
    </row>
    <row r="142" spans="1:5" x14ac:dyDescent="0.2">
      <c r="A142" s="59">
        <v>125</v>
      </c>
      <c r="B142" s="56">
        <v>48.17</v>
      </c>
      <c r="C142" s="56">
        <v>88.66</v>
      </c>
      <c r="D142" s="56">
        <v>89.38</v>
      </c>
      <c r="E142" s="56">
        <v>86.48</v>
      </c>
    </row>
    <row r="143" spans="1:5" x14ac:dyDescent="0.2">
      <c r="A143" s="59">
        <v>126</v>
      </c>
      <c r="B143" s="56">
        <v>48.58</v>
      </c>
      <c r="C143" s="56">
        <v>89.39</v>
      </c>
      <c r="D143" s="56">
        <v>90.1</v>
      </c>
      <c r="E143" s="56">
        <v>87.2</v>
      </c>
    </row>
    <row r="144" spans="1:5" x14ac:dyDescent="0.2">
      <c r="A144" s="59">
        <v>127</v>
      </c>
      <c r="B144" s="56">
        <v>48.98</v>
      </c>
      <c r="C144" s="56">
        <v>90.12</v>
      </c>
      <c r="D144" s="56">
        <v>90.83</v>
      </c>
      <c r="E144" s="56">
        <v>87.91</v>
      </c>
    </row>
    <row r="145" spans="1:5" x14ac:dyDescent="0.2">
      <c r="A145" s="59">
        <v>128</v>
      </c>
      <c r="B145" s="56">
        <v>49.39</v>
      </c>
      <c r="C145" s="56">
        <v>90.84</v>
      </c>
      <c r="D145" s="56">
        <v>91.56</v>
      </c>
      <c r="E145" s="56">
        <v>88.63</v>
      </c>
    </row>
    <row r="146" spans="1:5" x14ac:dyDescent="0.2">
      <c r="A146" s="59">
        <v>129</v>
      </c>
      <c r="B146" s="56">
        <v>49.79</v>
      </c>
      <c r="C146" s="56">
        <v>91.56</v>
      </c>
      <c r="D146" s="56">
        <v>92.29</v>
      </c>
      <c r="E146" s="56">
        <v>89.35</v>
      </c>
    </row>
    <row r="147" spans="1:5" x14ac:dyDescent="0.2">
      <c r="A147" s="59">
        <v>130</v>
      </c>
      <c r="B147" s="56">
        <v>50.2</v>
      </c>
      <c r="C147" s="56">
        <v>92.29</v>
      </c>
      <c r="D147" s="56">
        <v>93.02</v>
      </c>
      <c r="E147" s="56">
        <v>90.06</v>
      </c>
    </row>
    <row r="148" spans="1:5" x14ac:dyDescent="0.2">
      <c r="A148" s="59">
        <v>131</v>
      </c>
      <c r="B148" s="56">
        <v>50.61</v>
      </c>
      <c r="C148" s="56">
        <v>93.02</v>
      </c>
      <c r="D148" s="56">
        <v>93.74</v>
      </c>
      <c r="E148" s="56">
        <v>90.78</v>
      </c>
    </row>
    <row r="149" spans="1:5" x14ac:dyDescent="0.2">
      <c r="A149" s="59">
        <v>132</v>
      </c>
      <c r="B149" s="56">
        <v>51.01</v>
      </c>
      <c r="C149" s="56">
        <v>93.74</v>
      </c>
      <c r="D149" s="56">
        <v>94.47</v>
      </c>
      <c r="E149" s="56">
        <v>91.5</v>
      </c>
    </row>
    <row r="150" spans="1:5" x14ac:dyDescent="0.2">
      <c r="A150" s="59">
        <v>133</v>
      </c>
      <c r="B150" s="56">
        <v>51.42</v>
      </c>
      <c r="C150" s="56">
        <v>94.46</v>
      </c>
      <c r="D150" s="56">
        <v>95.2</v>
      </c>
      <c r="E150" s="56">
        <v>92.22</v>
      </c>
    </row>
    <row r="151" spans="1:5" x14ac:dyDescent="0.2">
      <c r="A151" s="59">
        <v>134</v>
      </c>
      <c r="B151" s="56">
        <v>51.82</v>
      </c>
      <c r="C151" s="56">
        <v>95.19</v>
      </c>
      <c r="D151" s="56">
        <v>95.92</v>
      </c>
      <c r="E151" s="56">
        <v>92.94</v>
      </c>
    </row>
    <row r="152" spans="1:5" x14ac:dyDescent="0.2">
      <c r="A152" s="59">
        <v>135</v>
      </c>
      <c r="B152" s="56">
        <v>52.23</v>
      </c>
      <c r="C152" s="56">
        <v>95.92</v>
      </c>
      <c r="D152" s="56">
        <v>96.65</v>
      </c>
      <c r="E152" s="56">
        <v>93.65</v>
      </c>
    </row>
    <row r="153" spans="1:5" x14ac:dyDescent="0.2">
      <c r="A153" s="59">
        <v>136</v>
      </c>
      <c r="B153" s="56">
        <v>52.64</v>
      </c>
      <c r="C153" s="56">
        <v>96.64</v>
      </c>
      <c r="D153" s="56">
        <v>97.38</v>
      </c>
      <c r="E153" s="56">
        <v>94.37</v>
      </c>
    </row>
    <row r="154" spans="1:5" x14ac:dyDescent="0.2">
      <c r="A154" s="59">
        <v>137</v>
      </c>
      <c r="B154" s="56">
        <v>53.04</v>
      </c>
      <c r="C154" s="56">
        <v>97.36</v>
      </c>
      <c r="D154" s="56">
        <v>98.11</v>
      </c>
      <c r="E154" s="56">
        <v>95.09</v>
      </c>
    </row>
    <row r="155" spans="1:5" x14ac:dyDescent="0.2">
      <c r="A155" s="59">
        <v>138</v>
      </c>
      <c r="B155" s="56">
        <v>53.45</v>
      </c>
      <c r="C155" s="56">
        <v>98.09</v>
      </c>
      <c r="D155" s="56">
        <v>98.84</v>
      </c>
      <c r="E155" s="56">
        <v>95.8</v>
      </c>
    </row>
    <row r="156" spans="1:5" x14ac:dyDescent="0.2">
      <c r="A156" s="59">
        <v>139</v>
      </c>
      <c r="B156" s="56">
        <v>53.85</v>
      </c>
      <c r="C156" s="56">
        <v>98.82</v>
      </c>
      <c r="D156" s="56">
        <v>99.56</v>
      </c>
      <c r="E156" s="56">
        <v>96.52</v>
      </c>
    </row>
    <row r="157" spans="1:5" x14ac:dyDescent="0.2">
      <c r="A157" s="59">
        <v>140</v>
      </c>
      <c r="B157" s="56">
        <v>54.26</v>
      </c>
      <c r="C157" s="56">
        <v>99.54</v>
      </c>
      <c r="D157" s="56">
        <v>100.29</v>
      </c>
      <c r="E157" s="56">
        <v>97.24</v>
      </c>
    </row>
    <row r="158" spans="1:5" x14ac:dyDescent="0.2">
      <c r="A158" s="59">
        <v>141</v>
      </c>
      <c r="B158" s="56">
        <v>54.67</v>
      </c>
      <c r="C158" s="56">
        <v>100.27</v>
      </c>
      <c r="D158" s="56">
        <v>101.02</v>
      </c>
      <c r="E158" s="56">
        <v>97.96</v>
      </c>
    </row>
    <row r="159" spans="1:5" x14ac:dyDescent="0.2">
      <c r="A159" s="59">
        <v>142</v>
      </c>
      <c r="B159" s="56">
        <v>55.08</v>
      </c>
      <c r="C159" s="56">
        <v>100.99</v>
      </c>
      <c r="D159" s="56">
        <v>101.74</v>
      </c>
      <c r="E159" s="56">
        <v>98.68</v>
      </c>
    </row>
    <row r="160" spans="1:5" x14ac:dyDescent="0.2">
      <c r="A160" s="59">
        <v>143</v>
      </c>
      <c r="B160" s="56">
        <v>55.49</v>
      </c>
      <c r="C160" s="56">
        <v>101.72</v>
      </c>
      <c r="D160" s="56">
        <v>102.47</v>
      </c>
      <c r="E160" s="56">
        <v>99.4</v>
      </c>
    </row>
    <row r="161" spans="1:5" x14ac:dyDescent="0.2">
      <c r="A161" s="59">
        <v>144</v>
      </c>
      <c r="B161" s="56">
        <v>55.9</v>
      </c>
      <c r="C161" s="56">
        <v>102.44</v>
      </c>
      <c r="D161" s="56">
        <v>103.2</v>
      </c>
      <c r="E161" s="56">
        <v>100.12</v>
      </c>
    </row>
    <row r="162" spans="1:5" x14ac:dyDescent="0.2">
      <c r="A162" s="59">
        <v>145</v>
      </c>
      <c r="B162" s="56">
        <v>56.31</v>
      </c>
      <c r="C162" s="56">
        <v>103.17</v>
      </c>
      <c r="D162" s="56">
        <v>103.93</v>
      </c>
      <c r="E162" s="56">
        <v>100.84</v>
      </c>
    </row>
    <row r="163" spans="1:5" x14ac:dyDescent="0.2">
      <c r="A163" s="59">
        <v>146</v>
      </c>
      <c r="B163" s="56">
        <v>56.71</v>
      </c>
      <c r="C163" s="56">
        <v>103.9</v>
      </c>
      <c r="D163" s="56">
        <v>104.66</v>
      </c>
      <c r="E163" s="56">
        <v>101.56</v>
      </c>
    </row>
    <row r="164" spans="1:5" x14ac:dyDescent="0.2">
      <c r="A164" s="59">
        <v>147</v>
      </c>
      <c r="B164" s="56">
        <v>57.12</v>
      </c>
      <c r="C164" s="56">
        <v>104.62</v>
      </c>
      <c r="D164" s="56">
        <v>105.38</v>
      </c>
      <c r="E164" s="56">
        <v>102.28</v>
      </c>
    </row>
    <row r="165" spans="1:5" x14ac:dyDescent="0.2">
      <c r="A165" s="59">
        <v>148</v>
      </c>
      <c r="B165" s="56">
        <v>57.53</v>
      </c>
      <c r="C165" s="56">
        <v>105.35</v>
      </c>
      <c r="D165" s="56">
        <v>106.11</v>
      </c>
      <c r="E165" s="56">
        <v>103</v>
      </c>
    </row>
    <row r="166" spans="1:5" x14ac:dyDescent="0.2">
      <c r="A166" s="59">
        <v>149</v>
      </c>
      <c r="B166" s="56">
        <v>57.94</v>
      </c>
      <c r="C166" s="56">
        <v>106.07</v>
      </c>
      <c r="D166" s="56">
        <v>106.84</v>
      </c>
      <c r="E166" s="56">
        <v>103.72</v>
      </c>
    </row>
    <row r="167" spans="1:5" x14ac:dyDescent="0.2">
      <c r="A167" s="59">
        <v>150</v>
      </c>
      <c r="B167" s="56">
        <v>58.35</v>
      </c>
      <c r="C167" s="56">
        <v>106.8</v>
      </c>
      <c r="D167" s="56">
        <v>107.56</v>
      </c>
      <c r="E167" s="56">
        <v>104.44</v>
      </c>
    </row>
    <row r="168" spans="1:5" x14ac:dyDescent="0.2">
      <c r="A168" s="59">
        <v>151</v>
      </c>
      <c r="B168" s="56">
        <v>58.76</v>
      </c>
      <c r="C168" s="56">
        <v>107.53</v>
      </c>
      <c r="D168" s="56">
        <v>108.29</v>
      </c>
      <c r="E168" s="56">
        <v>105.16</v>
      </c>
    </row>
    <row r="169" spans="1:5" x14ac:dyDescent="0.2">
      <c r="A169" s="59">
        <v>152</v>
      </c>
      <c r="B169" s="56">
        <v>59.17</v>
      </c>
      <c r="C169" s="56">
        <v>108.25</v>
      </c>
      <c r="D169" s="56">
        <v>109.02</v>
      </c>
      <c r="E169" s="56">
        <v>105.88</v>
      </c>
    </row>
    <row r="170" spans="1:5" x14ac:dyDescent="0.2">
      <c r="A170" s="59">
        <v>153</v>
      </c>
      <c r="B170" s="56">
        <v>59.58</v>
      </c>
      <c r="C170" s="56">
        <v>108.98</v>
      </c>
      <c r="D170" s="56">
        <v>109.75</v>
      </c>
      <c r="E170" s="56">
        <v>106.6</v>
      </c>
    </row>
    <row r="171" spans="1:5" x14ac:dyDescent="0.2">
      <c r="A171" s="59">
        <v>154</v>
      </c>
      <c r="B171" s="56">
        <v>55.99</v>
      </c>
      <c r="C171" s="56">
        <v>109.7</v>
      </c>
      <c r="D171" s="56">
        <v>100.48</v>
      </c>
      <c r="E171" s="56">
        <v>107.32</v>
      </c>
    </row>
    <row r="172" spans="1:5" x14ac:dyDescent="0.2">
      <c r="A172" s="59">
        <v>155</v>
      </c>
      <c r="B172" s="56">
        <v>60.4</v>
      </c>
      <c r="C172" s="56">
        <v>110.43</v>
      </c>
      <c r="D172" s="56">
        <v>111.2</v>
      </c>
      <c r="E172" s="56">
        <v>108.04</v>
      </c>
    </row>
    <row r="173" spans="1:5" x14ac:dyDescent="0.2">
      <c r="A173" s="59">
        <v>156</v>
      </c>
      <c r="B173" s="56">
        <v>60.8</v>
      </c>
      <c r="C173" s="56">
        <v>111.16</v>
      </c>
      <c r="D173" s="56">
        <v>111.93</v>
      </c>
      <c r="E173" s="56">
        <v>108.76</v>
      </c>
    </row>
    <row r="174" spans="1:5" x14ac:dyDescent="0.2">
      <c r="A174" s="59">
        <v>157</v>
      </c>
      <c r="B174" s="56">
        <v>61.21</v>
      </c>
      <c r="C174" s="56">
        <v>111.88</v>
      </c>
      <c r="D174" s="56">
        <v>112.66</v>
      </c>
      <c r="E174" s="56">
        <v>109.48</v>
      </c>
    </row>
    <row r="175" spans="1:5" x14ac:dyDescent="0.2">
      <c r="A175" s="59">
        <v>158</v>
      </c>
      <c r="B175" s="56">
        <v>61.62</v>
      </c>
      <c r="C175" s="56">
        <v>112.61</v>
      </c>
      <c r="D175" s="56">
        <v>113.38</v>
      </c>
      <c r="E175" s="56">
        <v>110.2</v>
      </c>
    </row>
    <row r="176" spans="1:5" x14ac:dyDescent="0.2">
      <c r="A176" s="59">
        <v>159</v>
      </c>
      <c r="B176" s="56">
        <v>62.03</v>
      </c>
      <c r="C176" s="56">
        <v>113.33</v>
      </c>
      <c r="D176" s="56">
        <v>114.11</v>
      </c>
      <c r="E176" s="56">
        <v>110.92</v>
      </c>
    </row>
    <row r="177" spans="1:5" x14ac:dyDescent="0.2">
      <c r="A177" s="59">
        <v>160</v>
      </c>
      <c r="B177" s="56">
        <v>62.44</v>
      </c>
      <c r="C177" s="56">
        <v>114.06</v>
      </c>
      <c r="D177" s="56">
        <v>114.84</v>
      </c>
      <c r="E177" s="56">
        <v>111.64</v>
      </c>
    </row>
    <row r="178" spans="1:5" x14ac:dyDescent="0.2">
      <c r="A178" s="59">
        <v>161</v>
      </c>
      <c r="B178" s="56">
        <v>62.85</v>
      </c>
      <c r="C178" s="56">
        <v>114.79</v>
      </c>
      <c r="D178" s="56">
        <v>115.57</v>
      </c>
      <c r="E178" s="56">
        <v>112.36</v>
      </c>
    </row>
    <row r="179" spans="1:5" x14ac:dyDescent="0.2">
      <c r="A179" s="59">
        <v>162</v>
      </c>
      <c r="B179" s="56">
        <v>63.26</v>
      </c>
      <c r="C179" s="56">
        <v>115.51</v>
      </c>
      <c r="D179" s="56">
        <v>116.3</v>
      </c>
      <c r="E179" s="56">
        <v>113.08</v>
      </c>
    </row>
    <row r="180" spans="1:5" x14ac:dyDescent="0.2">
      <c r="A180" s="59">
        <v>163</v>
      </c>
      <c r="B180" s="56">
        <v>63.67</v>
      </c>
      <c r="C180" s="56">
        <v>116.24</v>
      </c>
      <c r="D180" s="56">
        <v>117.02</v>
      </c>
      <c r="E180" s="56">
        <v>113.8</v>
      </c>
    </row>
    <row r="181" spans="1:5" x14ac:dyDescent="0.2">
      <c r="A181" s="59">
        <v>164</v>
      </c>
      <c r="B181" s="56">
        <v>64.09</v>
      </c>
      <c r="C181" s="56">
        <v>116.96</v>
      </c>
      <c r="D181" s="56">
        <v>117.75</v>
      </c>
      <c r="E181" s="56">
        <v>114.52</v>
      </c>
    </row>
    <row r="182" spans="1:5" x14ac:dyDescent="0.2">
      <c r="A182" s="59">
        <v>165</v>
      </c>
      <c r="B182" s="56">
        <v>64.5</v>
      </c>
      <c r="C182" s="56">
        <v>117.69</v>
      </c>
      <c r="D182" s="56">
        <v>118.48</v>
      </c>
      <c r="E182" s="56">
        <v>115.24</v>
      </c>
    </row>
    <row r="183" spans="1:5" x14ac:dyDescent="0.2">
      <c r="A183" s="59">
        <v>166</v>
      </c>
      <c r="B183" s="56">
        <v>64.91</v>
      </c>
      <c r="C183" s="56">
        <v>118.42</v>
      </c>
      <c r="D183" s="56">
        <v>119.21</v>
      </c>
      <c r="E183" s="56">
        <v>115.97</v>
      </c>
    </row>
    <row r="184" spans="1:5" x14ac:dyDescent="0.2">
      <c r="A184" s="59">
        <v>167</v>
      </c>
      <c r="B184" s="56">
        <v>65.319999999999993</v>
      </c>
      <c r="C184" s="56">
        <v>119.14</v>
      </c>
      <c r="D184" s="56">
        <v>119.94</v>
      </c>
      <c r="E184" s="56">
        <v>116.69</v>
      </c>
    </row>
    <row r="185" spans="1:5" x14ac:dyDescent="0.2">
      <c r="A185" s="59">
        <v>168</v>
      </c>
      <c r="B185" s="56">
        <v>65.73</v>
      </c>
      <c r="C185" s="56">
        <v>119.87</v>
      </c>
      <c r="D185" s="56">
        <v>120.66</v>
      </c>
      <c r="E185" s="56">
        <v>117.41</v>
      </c>
    </row>
    <row r="186" spans="1:5" x14ac:dyDescent="0.2">
      <c r="A186" s="59">
        <v>169</v>
      </c>
      <c r="B186" s="56">
        <v>66.14</v>
      </c>
      <c r="C186" s="56">
        <v>120.59</v>
      </c>
      <c r="D186" s="56">
        <v>121.39</v>
      </c>
      <c r="E186" s="56">
        <v>118.13</v>
      </c>
    </row>
    <row r="187" spans="1:5" x14ac:dyDescent="0.2">
      <c r="A187" s="59">
        <v>170</v>
      </c>
      <c r="B187" s="56">
        <v>66.56</v>
      </c>
      <c r="C187" s="56">
        <v>121.32</v>
      </c>
      <c r="D187" s="56">
        <v>122.12</v>
      </c>
      <c r="E187" s="56">
        <v>118.85</v>
      </c>
    </row>
    <row r="188" spans="1:5" x14ac:dyDescent="0.2">
      <c r="A188" s="59">
        <v>171</v>
      </c>
      <c r="B188" s="56">
        <v>66.97</v>
      </c>
      <c r="C188" s="56">
        <v>122.05</v>
      </c>
      <c r="D188" s="56">
        <v>122.85</v>
      </c>
      <c r="E188" s="56">
        <v>119.57</v>
      </c>
    </row>
    <row r="189" spans="1:5" x14ac:dyDescent="0.2">
      <c r="A189" s="59">
        <v>172</v>
      </c>
      <c r="B189" s="56">
        <v>67.38</v>
      </c>
      <c r="C189" s="56">
        <v>122.77</v>
      </c>
      <c r="D189" s="56">
        <v>123.58</v>
      </c>
      <c r="E189" s="56">
        <v>120.29</v>
      </c>
    </row>
    <row r="190" spans="1:5" x14ac:dyDescent="0.2">
      <c r="A190" s="59">
        <v>173</v>
      </c>
      <c r="B190" s="56">
        <v>67.790000000000006</v>
      </c>
      <c r="C190" s="56">
        <v>123.5</v>
      </c>
      <c r="D190" s="56">
        <v>124.3</v>
      </c>
      <c r="E190" s="56">
        <v>121.01</v>
      </c>
    </row>
    <row r="191" spans="1:5" x14ac:dyDescent="0.2">
      <c r="A191" s="59">
        <v>174</v>
      </c>
      <c r="B191" s="56">
        <v>68.2</v>
      </c>
      <c r="C191" s="56">
        <v>124.22</v>
      </c>
      <c r="D191" s="56">
        <v>125.03</v>
      </c>
      <c r="E191" s="56">
        <v>121.73</v>
      </c>
    </row>
    <row r="192" spans="1:5" x14ac:dyDescent="0.2">
      <c r="A192" s="59">
        <v>175</v>
      </c>
      <c r="B192" s="56">
        <v>68.61</v>
      </c>
      <c r="C192" s="56">
        <v>124.95</v>
      </c>
      <c r="D192" s="56">
        <v>125.76</v>
      </c>
      <c r="E192" s="56">
        <v>122.46</v>
      </c>
    </row>
    <row r="193" spans="1:5" x14ac:dyDescent="0.2">
      <c r="A193" s="59">
        <v>176</v>
      </c>
      <c r="B193" s="56">
        <v>69.02</v>
      </c>
      <c r="C193" s="56">
        <v>125.68</v>
      </c>
      <c r="D193" s="56">
        <v>126.19</v>
      </c>
      <c r="E193" s="56">
        <v>123.18</v>
      </c>
    </row>
    <row r="194" spans="1:5" x14ac:dyDescent="0.2">
      <c r="A194" s="59">
        <v>177</v>
      </c>
      <c r="B194" s="56">
        <v>69.430000000000007</v>
      </c>
      <c r="C194" s="56">
        <v>126.4</v>
      </c>
      <c r="D194" s="56">
        <v>127.22</v>
      </c>
      <c r="E194" s="56">
        <v>123.9</v>
      </c>
    </row>
    <row r="195" spans="1:5" x14ac:dyDescent="0.2">
      <c r="A195" s="59">
        <v>178</v>
      </c>
      <c r="B195" s="56">
        <v>69.849999999999994</v>
      </c>
      <c r="C195" s="56">
        <v>127.13</v>
      </c>
      <c r="D195" s="56">
        <v>127.94</v>
      </c>
      <c r="E195" s="56">
        <v>124.62</v>
      </c>
    </row>
    <row r="196" spans="1:5" x14ac:dyDescent="0.2">
      <c r="A196" s="59">
        <v>179</v>
      </c>
      <c r="B196" s="56">
        <v>70.260000000000005</v>
      </c>
      <c r="C196" s="56">
        <v>127.85</v>
      </c>
      <c r="D196" s="56">
        <v>128.66999999999999</v>
      </c>
      <c r="E196" s="56">
        <v>125.34</v>
      </c>
    </row>
    <row r="197" spans="1:5" x14ac:dyDescent="0.2">
      <c r="A197" s="59">
        <v>180</v>
      </c>
      <c r="B197" s="56">
        <v>70.67</v>
      </c>
      <c r="C197" s="56">
        <v>128.58000000000001</v>
      </c>
      <c r="D197" s="56">
        <v>129.4</v>
      </c>
      <c r="E197" s="56">
        <v>126.06</v>
      </c>
    </row>
    <row r="198" spans="1:5" x14ac:dyDescent="0.2">
      <c r="A198" s="59">
        <v>181</v>
      </c>
      <c r="B198" s="56">
        <v>71.08</v>
      </c>
      <c r="C198" s="56">
        <v>129.31</v>
      </c>
      <c r="D198" s="56">
        <v>130.13</v>
      </c>
      <c r="E198" s="56">
        <v>126.78</v>
      </c>
    </row>
    <row r="199" spans="1:5" x14ac:dyDescent="0.2">
      <c r="A199" s="59">
        <v>182</v>
      </c>
      <c r="B199" s="56">
        <v>71.5</v>
      </c>
      <c r="C199" s="56">
        <v>130.03</v>
      </c>
      <c r="D199" s="56">
        <v>130.86000000000001</v>
      </c>
      <c r="E199" s="56">
        <v>127.5</v>
      </c>
    </row>
    <row r="200" spans="1:5" x14ac:dyDescent="0.2">
      <c r="A200" s="59">
        <v>183</v>
      </c>
      <c r="B200" s="56">
        <v>71.91</v>
      </c>
      <c r="C200" s="56">
        <v>130.76</v>
      </c>
      <c r="D200" s="56">
        <v>131.58000000000001</v>
      </c>
      <c r="E200" s="56">
        <v>128.22999999999999</v>
      </c>
    </row>
    <row r="201" spans="1:5" x14ac:dyDescent="0.2">
      <c r="A201" s="59">
        <v>184</v>
      </c>
      <c r="B201" s="56">
        <v>72.33</v>
      </c>
      <c r="C201" s="56">
        <v>131.49</v>
      </c>
      <c r="D201" s="56">
        <v>132.31</v>
      </c>
      <c r="E201" s="56">
        <v>128.94999999999999</v>
      </c>
    </row>
    <row r="202" spans="1:5" x14ac:dyDescent="0.2">
      <c r="A202" s="59">
        <v>185</v>
      </c>
      <c r="B202" s="56">
        <v>72.739999999999995</v>
      </c>
      <c r="C202" s="56">
        <v>132.21</v>
      </c>
      <c r="D202" s="56">
        <v>133.04</v>
      </c>
      <c r="E202" s="56">
        <v>129.66999999999999</v>
      </c>
    </row>
    <row r="203" spans="1:5" x14ac:dyDescent="0.2">
      <c r="A203" s="59">
        <v>186</v>
      </c>
      <c r="B203" s="56">
        <v>73.16</v>
      </c>
      <c r="C203" s="56">
        <v>132.94</v>
      </c>
      <c r="D203" s="56">
        <v>133.76</v>
      </c>
      <c r="E203" s="56">
        <v>130.4</v>
      </c>
    </row>
    <row r="204" spans="1:5" x14ac:dyDescent="0.2">
      <c r="A204" s="59">
        <v>187</v>
      </c>
      <c r="B204" s="56">
        <v>73.569999999999993</v>
      </c>
      <c r="C204" s="56">
        <v>133.66999999999999</v>
      </c>
      <c r="D204" s="56">
        <v>134.49</v>
      </c>
      <c r="E204" s="56">
        <v>131.12</v>
      </c>
    </row>
    <row r="205" spans="1:5" x14ac:dyDescent="0.2">
      <c r="A205" s="59">
        <v>188</v>
      </c>
      <c r="B205" s="56">
        <v>73.989999999999995</v>
      </c>
      <c r="C205" s="56">
        <v>134.38999999999999</v>
      </c>
      <c r="D205" s="56">
        <v>135.22</v>
      </c>
      <c r="E205" s="56">
        <v>131.84</v>
      </c>
    </row>
    <row r="206" spans="1:5" x14ac:dyDescent="0.2">
      <c r="A206" s="59">
        <v>189</v>
      </c>
      <c r="B206" s="56">
        <v>74.400000000000006</v>
      </c>
      <c r="C206" s="56">
        <v>135.12</v>
      </c>
      <c r="D206" s="56">
        <v>135.94999999999999</v>
      </c>
      <c r="E206" s="56">
        <v>132.56</v>
      </c>
    </row>
    <row r="207" spans="1:5" x14ac:dyDescent="0.2">
      <c r="A207" s="59">
        <v>190</v>
      </c>
      <c r="B207" s="56">
        <v>74.819999999999993</v>
      </c>
      <c r="C207" s="56">
        <v>135.84</v>
      </c>
      <c r="D207" s="56">
        <v>136.68</v>
      </c>
      <c r="E207" s="56">
        <v>133.28</v>
      </c>
    </row>
    <row r="208" spans="1:5" x14ac:dyDescent="0.2">
      <c r="A208" s="59">
        <v>191</v>
      </c>
      <c r="B208" s="56">
        <v>75.23</v>
      </c>
      <c r="C208" s="56">
        <v>136.57</v>
      </c>
      <c r="D208" s="56">
        <v>137.4</v>
      </c>
      <c r="E208" s="56">
        <v>134.01</v>
      </c>
    </row>
    <row r="209" spans="1:5" x14ac:dyDescent="0.2">
      <c r="A209" s="59">
        <v>192</v>
      </c>
      <c r="B209" s="56">
        <v>75.64</v>
      </c>
      <c r="C209" s="56">
        <v>137.30000000000001</v>
      </c>
      <c r="D209" s="56">
        <v>138.13</v>
      </c>
      <c r="E209" s="56">
        <v>134.72999999999999</v>
      </c>
    </row>
    <row r="210" spans="1:5" x14ac:dyDescent="0.2">
      <c r="A210" s="59">
        <v>193</v>
      </c>
      <c r="B210" s="56">
        <v>76.06</v>
      </c>
      <c r="C210" s="56">
        <v>138.02000000000001</v>
      </c>
      <c r="D210" s="56">
        <v>138.86000000000001</v>
      </c>
      <c r="E210" s="56">
        <v>135.44999999999999</v>
      </c>
    </row>
    <row r="211" spans="1:5" x14ac:dyDescent="0.2">
      <c r="A211" s="59">
        <v>194</v>
      </c>
      <c r="B211" s="56">
        <v>76.47</v>
      </c>
      <c r="C211" s="56">
        <v>138.75</v>
      </c>
      <c r="D211" s="56">
        <v>139.58000000000001</v>
      </c>
      <c r="E211" s="56">
        <v>136.18</v>
      </c>
    </row>
    <row r="212" spans="1:5" x14ac:dyDescent="0.2">
      <c r="A212" s="59">
        <v>195</v>
      </c>
      <c r="B212" s="56">
        <v>76.89</v>
      </c>
      <c r="C212" s="56">
        <v>139.47999999999999</v>
      </c>
      <c r="D212" s="56">
        <v>140.31</v>
      </c>
      <c r="E212" s="56">
        <v>136.9</v>
      </c>
    </row>
    <row r="213" spans="1:5" x14ac:dyDescent="0.2">
      <c r="A213" s="59">
        <v>196</v>
      </c>
      <c r="B213" s="56">
        <v>77.3</v>
      </c>
      <c r="C213" s="56">
        <v>140.19999999999999</v>
      </c>
      <c r="D213" s="56">
        <v>141.34</v>
      </c>
      <c r="E213" s="56">
        <v>137.62</v>
      </c>
    </row>
    <row r="214" spans="1:5" x14ac:dyDescent="0.2">
      <c r="A214" s="59">
        <v>197</v>
      </c>
      <c r="B214" s="56">
        <v>77.72</v>
      </c>
      <c r="C214" s="56">
        <v>140.93</v>
      </c>
      <c r="D214" s="56">
        <v>141.77000000000001</v>
      </c>
      <c r="E214" s="56">
        <v>138.34</v>
      </c>
    </row>
    <row r="215" spans="1:5" x14ac:dyDescent="0.2">
      <c r="A215" s="59">
        <v>198</v>
      </c>
      <c r="B215" s="56">
        <v>78.13</v>
      </c>
      <c r="C215" s="56">
        <v>141.66</v>
      </c>
      <c r="D215" s="56">
        <v>142.5</v>
      </c>
      <c r="E215" s="56">
        <v>139.06</v>
      </c>
    </row>
    <row r="216" spans="1:5" x14ac:dyDescent="0.2">
      <c r="A216" s="59">
        <v>199</v>
      </c>
      <c r="B216" s="56">
        <v>78.55</v>
      </c>
      <c r="C216" s="56">
        <v>142.38</v>
      </c>
      <c r="D216" s="56">
        <v>143.22</v>
      </c>
      <c r="E216" s="56">
        <v>139.79</v>
      </c>
    </row>
    <row r="217" spans="1:5" x14ac:dyDescent="0.2">
      <c r="A217" s="59">
        <v>200</v>
      </c>
      <c r="B217" s="56">
        <v>78.959999999999994</v>
      </c>
      <c r="C217" s="56">
        <v>143.11000000000001</v>
      </c>
      <c r="D217" s="56">
        <v>143.94999999999999</v>
      </c>
      <c r="E217" s="56">
        <v>140.51</v>
      </c>
    </row>
    <row r="218" spans="1:5" x14ac:dyDescent="0.2">
      <c r="A218" s="59">
        <v>201</v>
      </c>
      <c r="B218" s="56">
        <v>79.38</v>
      </c>
      <c r="C218" s="56">
        <v>143.84</v>
      </c>
      <c r="D218" s="56">
        <v>144.68</v>
      </c>
      <c r="E218" s="56">
        <v>141.22999999999999</v>
      </c>
    </row>
    <row r="219" spans="1:5" x14ac:dyDescent="0.2">
      <c r="A219" s="59">
        <v>202</v>
      </c>
      <c r="B219" s="56">
        <v>79.790000000000006</v>
      </c>
      <c r="C219" s="56">
        <v>144.56</v>
      </c>
      <c r="D219" s="56">
        <v>145.4</v>
      </c>
      <c r="E219" s="56">
        <v>141.96</v>
      </c>
    </row>
    <row r="220" spans="1:5" x14ac:dyDescent="0.2">
      <c r="A220" s="59">
        <v>203</v>
      </c>
      <c r="B220" s="56">
        <v>80.209999999999994</v>
      </c>
      <c r="C220" s="56">
        <v>145.29</v>
      </c>
      <c r="D220" s="56">
        <v>146.13</v>
      </c>
      <c r="E220" s="56">
        <v>142.68</v>
      </c>
    </row>
    <row r="221" spans="1:5" x14ac:dyDescent="0.2">
      <c r="A221" s="59">
        <v>204</v>
      </c>
      <c r="B221" s="56">
        <v>80.63</v>
      </c>
      <c r="C221" s="56">
        <v>146.02000000000001</v>
      </c>
      <c r="D221" s="56">
        <v>146.86000000000001</v>
      </c>
      <c r="E221" s="56">
        <v>143.4</v>
      </c>
    </row>
    <row r="222" spans="1:5" x14ac:dyDescent="0.2">
      <c r="A222" s="59">
        <v>205</v>
      </c>
      <c r="B222" s="56">
        <v>81.040000000000006</v>
      </c>
      <c r="C222" s="56">
        <v>146.74</v>
      </c>
      <c r="D222" s="56">
        <v>147.59</v>
      </c>
      <c r="E222" s="56">
        <v>144.12</v>
      </c>
    </row>
    <row r="223" spans="1:5" x14ac:dyDescent="0.2">
      <c r="A223" s="59">
        <v>206</v>
      </c>
      <c r="B223" s="56">
        <v>81.459999999999994</v>
      </c>
      <c r="C223" s="56">
        <v>147.47</v>
      </c>
      <c r="D223" s="56">
        <v>148.32</v>
      </c>
      <c r="E223" s="56">
        <v>144.85</v>
      </c>
    </row>
    <row r="224" spans="1:5" x14ac:dyDescent="0.2">
      <c r="A224" s="59">
        <v>207</v>
      </c>
      <c r="B224" s="56">
        <v>81.88</v>
      </c>
      <c r="C224" s="56">
        <v>148.19999999999999</v>
      </c>
      <c r="D224" s="56">
        <v>149.04</v>
      </c>
      <c r="E224" s="56">
        <v>145.57</v>
      </c>
    </row>
    <row r="225" spans="1:5" x14ac:dyDescent="0.2">
      <c r="A225" s="59">
        <v>208</v>
      </c>
      <c r="B225" s="56">
        <v>82.29</v>
      </c>
      <c r="C225" s="56">
        <v>148.91999999999999</v>
      </c>
      <c r="D225" s="56">
        <v>149.77000000000001</v>
      </c>
      <c r="E225" s="56">
        <v>146.29</v>
      </c>
    </row>
    <row r="226" spans="1:5" x14ac:dyDescent="0.2">
      <c r="A226" s="59">
        <v>209</v>
      </c>
      <c r="B226" s="56">
        <v>82.7</v>
      </c>
      <c r="C226" s="56">
        <v>149.65</v>
      </c>
      <c r="D226" s="56">
        <v>150.5</v>
      </c>
      <c r="E226" s="56">
        <v>147.02000000000001</v>
      </c>
    </row>
    <row r="227" spans="1:5" x14ac:dyDescent="0.2">
      <c r="A227" s="59">
        <v>210</v>
      </c>
      <c r="B227" s="56">
        <v>83.12</v>
      </c>
      <c r="C227" s="56">
        <v>150.38</v>
      </c>
      <c r="D227" s="56">
        <v>151.22</v>
      </c>
      <c r="E227" s="56">
        <v>147.74</v>
      </c>
    </row>
    <row r="228" spans="1:5" x14ac:dyDescent="0.2">
      <c r="A228" s="59">
        <v>211</v>
      </c>
      <c r="B228" s="56">
        <v>83.54</v>
      </c>
      <c r="C228" s="56">
        <v>151.1</v>
      </c>
      <c r="D228" s="56">
        <v>151.94999999999999</v>
      </c>
      <c r="E228" s="56">
        <v>148.46</v>
      </c>
    </row>
    <row r="229" spans="1:5" x14ac:dyDescent="0.2">
      <c r="A229" s="59">
        <v>212</v>
      </c>
      <c r="B229" s="56">
        <v>83.96</v>
      </c>
      <c r="C229" s="56">
        <v>151.83000000000001</v>
      </c>
      <c r="D229" s="56">
        <v>152.68</v>
      </c>
      <c r="E229" s="56">
        <v>149.19</v>
      </c>
    </row>
    <row r="230" spans="1:5" x14ac:dyDescent="0.2">
      <c r="A230" s="59">
        <v>213</v>
      </c>
      <c r="B230" s="56">
        <v>84.37</v>
      </c>
      <c r="C230" s="56">
        <v>152.55000000000001</v>
      </c>
      <c r="D230" s="56">
        <v>153.41</v>
      </c>
      <c r="E230" s="56">
        <v>149.91</v>
      </c>
    </row>
    <row r="231" spans="1:5" x14ac:dyDescent="0.2">
      <c r="A231" s="59">
        <v>214</v>
      </c>
      <c r="B231" s="56">
        <v>84.79</v>
      </c>
      <c r="C231" s="56">
        <v>153.28</v>
      </c>
      <c r="D231" s="56">
        <v>154.13999999999999</v>
      </c>
      <c r="E231" s="56">
        <v>150.63</v>
      </c>
    </row>
    <row r="232" spans="1:5" x14ac:dyDescent="0.2">
      <c r="A232" s="59">
        <v>215</v>
      </c>
      <c r="B232" s="56">
        <v>85.21</v>
      </c>
      <c r="C232" s="56">
        <v>154.01</v>
      </c>
      <c r="D232" s="56">
        <v>154.86000000000001</v>
      </c>
      <c r="E232" s="56">
        <v>151.36000000000001</v>
      </c>
    </row>
    <row r="233" spans="1:5" x14ac:dyDescent="0.2">
      <c r="A233" s="59">
        <v>216</v>
      </c>
      <c r="B233" s="56">
        <v>85.62</v>
      </c>
      <c r="C233" s="56">
        <v>154.72999999999999</v>
      </c>
      <c r="D233" s="56">
        <v>155.59</v>
      </c>
      <c r="E233" s="56">
        <v>152.08000000000001</v>
      </c>
    </row>
    <row r="234" spans="1:5" x14ac:dyDescent="0.2">
      <c r="A234" s="59">
        <v>217</v>
      </c>
      <c r="B234" s="56">
        <v>86.04</v>
      </c>
      <c r="C234" s="56">
        <v>155.46</v>
      </c>
      <c r="D234" s="56">
        <v>156.32</v>
      </c>
      <c r="E234" s="56">
        <v>152.80000000000001</v>
      </c>
    </row>
    <row r="235" spans="1:5" x14ac:dyDescent="0.2">
      <c r="A235" s="59">
        <v>218</v>
      </c>
      <c r="B235" s="56">
        <v>86.46</v>
      </c>
      <c r="C235" s="56">
        <v>156.19</v>
      </c>
      <c r="D235" s="56">
        <v>157.04</v>
      </c>
      <c r="E235" s="56">
        <v>153.52000000000001</v>
      </c>
    </row>
    <row r="236" spans="1:5" x14ac:dyDescent="0.2">
      <c r="A236" s="59">
        <v>219</v>
      </c>
      <c r="B236" s="56">
        <v>86.87</v>
      </c>
      <c r="C236" s="56">
        <v>156.91</v>
      </c>
      <c r="D236" s="56">
        <v>157.77000000000001</v>
      </c>
      <c r="E236" s="56">
        <v>154.25</v>
      </c>
    </row>
    <row r="237" spans="1:5" x14ac:dyDescent="0.2">
      <c r="A237" s="59">
        <v>220</v>
      </c>
      <c r="B237" s="56">
        <v>87.29</v>
      </c>
      <c r="C237" s="56">
        <v>157.63999999999999</v>
      </c>
      <c r="D237" s="56">
        <v>158.5</v>
      </c>
      <c r="E237" s="56">
        <v>154.97</v>
      </c>
    </row>
    <row r="238" spans="1:5" x14ac:dyDescent="0.2">
      <c r="A238" s="59">
        <v>221</v>
      </c>
      <c r="B238" s="56">
        <v>87.71</v>
      </c>
      <c r="C238" s="56">
        <v>158.37</v>
      </c>
      <c r="D238" s="56">
        <v>159.22999999999999</v>
      </c>
      <c r="E238" s="56">
        <v>155.69</v>
      </c>
    </row>
    <row r="239" spans="1:5" x14ac:dyDescent="0.2">
      <c r="A239" s="59">
        <v>222</v>
      </c>
      <c r="B239" s="56">
        <v>88.13</v>
      </c>
      <c r="C239" s="56">
        <v>159.09</v>
      </c>
      <c r="D239" s="56">
        <v>159.96</v>
      </c>
      <c r="E239" s="56">
        <v>156.41999999999999</v>
      </c>
    </row>
    <row r="240" spans="1:5" x14ac:dyDescent="0.2">
      <c r="A240" s="59">
        <v>223</v>
      </c>
      <c r="B240" s="56">
        <v>88.55</v>
      </c>
      <c r="C240" s="56">
        <v>159.82</v>
      </c>
      <c r="D240" s="56">
        <v>160.68</v>
      </c>
      <c r="E240" s="56">
        <v>157.13999999999999</v>
      </c>
    </row>
    <row r="241" spans="1:5" x14ac:dyDescent="0.2">
      <c r="A241" s="59">
        <v>224</v>
      </c>
      <c r="B241" s="56">
        <v>88.96</v>
      </c>
      <c r="C241" s="56">
        <v>160.55000000000001</v>
      </c>
      <c r="D241" s="56">
        <v>161.41</v>
      </c>
      <c r="E241" s="56">
        <v>157.87</v>
      </c>
    </row>
    <row r="242" spans="1:5" x14ac:dyDescent="0.2">
      <c r="A242" s="59">
        <v>225</v>
      </c>
      <c r="B242" s="56">
        <v>89.38</v>
      </c>
      <c r="C242" s="56">
        <v>161.28</v>
      </c>
      <c r="D242" s="56">
        <v>162.13999999999999</v>
      </c>
      <c r="E242" s="56">
        <v>158.59</v>
      </c>
    </row>
    <row r="243" spans="1:5" x14ac:dyDescent="0.2">
      <c r="A243" s="59">
        <v>226</v>
      </c>
      <c r="B243" s="56">
        <v>89.8</v>
      </c>
      <c r="C243" s="56">
        <v>162</v>
      </c>
      <c r="D243" s="56">
        <v>162.86000000000001</v>
      </c>
      <c r="E243" s="56">
        <v>159.32</v>
      </c>
    </row>
    <row r="244" spans="1:5" x14ac:dyDescent="0.2">
      <c r="A244" s="59">
        <v>227</v>
      </c>
      <c r="B244" s="56">
        <v>90.22</v>
      </c>
      <c r="C244" s="56">
        <v>162.72999999999999</v>
      </c>
      <c r="D244" s="56">
        <v>163.59</v>
      </c>
      <c r="E244" s="56">
        <v>160.04</v>
      </c>
    </row>
    <row r="245" spans="1:5" x14ac:dyDescent="0.2">
      <c r="A245" s="59">
        <v>228</v>
      </c>
      <c r="B245" s="56">
        <v>90.64</v>
      </c>
      <c r="C245" s="56">
        <v>163.46</v>
      </c>
      <c r="D245" s="56">
        <v>164.32</v>
      </c>
      <c r="E245" s="56">
        <v>160.77000000000001</v>
      </c>
    </row>
    <row r="246" spans="1:5" x14ac:dyDescent="0.2">
      <c r="A246" s="59">
        <v>229</v>
      </c>
      <c r="B246" s="56">
        <v>91.06</v>
      </c>
      <c r="C246" s="56">
        <v>164.13</v>
      </c>
      <c r="D246" s="56">
        <v>165.05</v>
      </c>
      <c r="E246" s="56">
        <v>161.49</v>
      </c>
    </row>
    <row r="247" spans="1:5" x14ac:dyDescent="0.2">
      <c r="A247" s="59">
        <v>230</v>
      </c>
      <c r="B247" s="56">
        <v>91.48</v>
      </c>
      <c r="C247" s="56">
        <v>164.91</v>
      </c>
      <c r="D247" s="56">
        <v>165.78</v>
      </c>
      <c r="E247" s="56">
        <v>162.22</v>
      </c>
    </row>
    <row r="248" spans="1:5" x14ac:dyDescent="0.2">
      <c r="A248" s="59">
        <v>231</v>
      </c>
      <c r="B248" s="56">
        <v>91.89</v>
      </c>
      <c r="C248" s="56">
        <v>165.64</v>
      </c>
      <c r="D248" s="56">
        <v>166.5</v>
      </c>
      <c r="E248" s="56">
        <v>162.94</v>
      </c>
    </row>
    <row r="249" spans="1:5" x14ac:dyDescent="0.2">
      <c r="A249" s="59">
        <v>232</v>
      </c>
      <c r="B249" s="56">
        <v>92.31</v>
      </c>
      <c r="C249" s="56">
        <v>166.36</v>
      </c>
      <c r="D249" s="56">
        <v>167.23</v>
      </c>
      <c r="E249" s="56">
        <v>163.66</v>
      </c>
    </row>
    <row r="250" spans="1:5" x14ac:dyDescent="0.2">
      <c r="A250" s="59">
        <v>233</v>
      </c>
      <c r="B250" s="56">
        <v>92.73</v>
      </c>
      <c r="C250" s="56">
        <v>167.09</v>
      </c>
      <c r="D250" s="56">
        <v>167.96</v>
      </c>
      <c r="E250" s="56">
        <v>164.39</v>
      </c>
    </row>
    <row r="251" spans="1:5" x14ac:dyDescent="0.2">
      <c r="A251" s="59">
        <v>234</v>
      </c>
      <c r="B251" s="56">
        <v>93.15</v>
      </c>
      <c r="C251" s="56">
        <v>167.82</v>
      </c>
      <c r="D251" s="56">
        <v>168.68</v>
      </c>
      <c r="E251" s="56">
        <v>165.11</v>
      </c>
    </row>
    <row r="252" spans="1:5" x14ac:dyDescent="0.2">
      <c r="A252" s="59">
        <v>235</v>
      </c>
      <c r="B252" s="56">
        <v>93.57</v>
      </c>
      <c r="C252" s="56">
        <v>168.54</v>
      </c>
      <c r="D252" s="56">
        <v>169.41</v>
      </c>
      <c r="E252" s="56">
        <v>165.84</v>
      </c>
    </row>
    <row r="253" spans="1:5" x14ac:dyDescent="0.2">
      <c r="A253" s="59">
        <v>236</v>
      </c>
      <c r="B253" s="56">
        <v>93.99</v>
      </c>
      <c r="C253" s="56">
        <v>169.27</v>
      </c>
      <c r="D253" s="56">
        <v>170.14</v>
      </c>
      <c r="E253" s="56">
        <v>166.56</v>
      </c>
    </row>
    <row r="254" spans="1:5" x14ac:dyDescent="0.2">
      <c r="A254" s="59">
        <v>237</v>
      </c>
      <c r="B254" s="56">
        <v>94.4</v>
      </c>
      <c r="C254" s="56">
        <v>170</v>
      </c>
      <c r="D254" s="56">
        <v>170.87</v>
      </c>
      <c r="E254" s="56">
        <v>167.29</v>
      </c>
    </row>
    <row r="255" spans="1:5" x14ac:dyDescent="0.2">
      <c r="A255" s="59">
        <v>238</v>
      </c>
      <c r="B255" s="56">
        <v>94.81</v>
      </c>
      <c r="C255" s="56">
        <v>170.73</v>
      </c>
      <c r="D255" s="56">
        <v>171.6</v>
      </c>
      <c r="E255" s="56">
        <v>168.01</v>
      </c>
    </row>
    <row r="256" spans="1:5" x14ac:dyDescent="0.2">
      <c r="A256" s="59">
        <v>239</v>
      </c>
      <c r="B256" s="56">
        <v>95.24</v>
      </c>
      <c r="C256" s="56">
        <v>171.45</v>
      </c>
      <c r="D256" s="56">
        <v>172.32</v>
      </c>
      <c r="E256" s="56">
        <v>168.74</v>
      </c>
    </row>
    <row r="257" spans="1:5" x14ac:dyDescent="0.2">
      <c r="A257" s="59">
        <v>240</v>
      </c>
      <c r="B257" s="56">
        <v>95.66</v>
      </c>
      <c r="C257" s="56">
        <v>172.18</v>
      </c>
      <c r="D257" s="56">
        <v>173.05</v>
      </c>
      <c r="E257" s="56">
        <v>169.46</v>
      </c>
    </row>
    <row r="258" spans="1:5" x14ac:dyDescent="0.2">
      <c r="A258" s="59">
        <v>241</v>
      </c>
      <c r="B258" s="56">
        <v>96.08</v>
      </c>
      <c r="C258" s="56">
        <v>172.91</v>
      </c>
      <c r="D258" s="56">
        <v>173.78</v>
      </c>
      <c r="E258" s="56">
        <v>170.18</v>
      </c>
    </row>
    <row r="259" spans="1:5" x14ac:dyDescent="0.2">
      <c r="A259" s="59">
        <v>242</v>
      </c>
      <c r="B259" s="56">
        <v>96.5</v>
      </c>
      <c r="C259" s="56">
        <v>173.63</v>
      </c>
      <c r="D259" s="56">
        <v>174.51</v>
      </c>
      <c r="E259" s="56">
        <v>170.91</v>
      </c>
    </row>
    <row r="260" spans="1:5" x14ac:dyDescent="0.2">
      <c r="A260" s="59">
        <v>243</v>
      </c>
      <c r="B260" s="56">
        <v>96.92</v>
      </c>
      <c r="C260" s="56">
        <v>174.36</v>
      </c>
      <c r="D260" s="56">
        <v>175.23</v>
      </c>
      <c r="E260" s="56">
        <v>171.63</v>
      </c>
    </row>
    <row r="261" spans="1:5" x14ac:dyDescent="0.2">
      <c r="A261" s="59">
        <v>244</v>
      </c>
      <c r="B261" s="56">
        <v>97.34</v>
      </c>
      <c r="C261" s="56">
        <v>175.09</v>
      </c>
      <c r="D261" s="56">
        <v>175.96</v>
      </c>
      <c r="E261" s="56">
        <v>172.36</v>
      </c>
    </row>
    <row r="262" spans="1:5" x14ac:dyDescent="0.2">
      <c r="A262" s="59">
        <v>245</v>
      </c>
      <c r="B262" s="56">
        <v>97.76</v>
      </c>
      <c r="C262" s="56">
        <v>175.82</v>
      </c>
      <c r="D262" s="56">
        <v>176.69</v>
      </c>
      <c r="E262" s="56">
        <v>173.08</v>
      </c>
    </row>
    <row r="263" spans="1:5" x14ac:dyDescent="0.2">
      <c r="A263" s="59">
        <v>246</v>
      </c>
      <c r="B263" s="56">
        <v>98.18</v>
      </c>
      <c r="C263" s="56">
        <v>176.54</v>
      </c>
      <c r="D263" s="56">
        <v>177.42</v>
      </c>
      <c r="E263" s="56">
        <v>173.81</v>
      </c>
    </row>
    <row r="264" spans="1:5" x14ac:dyDescent="0.2">
      <c r="A264" s="59">
        <v>247</v>
      </c>
      <c r="B264" s="56">
        <v>98.6</v>
      </c>
      <c r="C264" s="56">
        <v>177.27</v>
      </c>
      <c r="D264" s="56">
        <v>178.15</v>
      </c>
      <c r="E264" s="56">
        <v>174.53</v>
      </c>
    </row>
    <row r="265" spans="1:5" x14ac:dyDescent="0.2">
      <c r="A265" s="59">
        <v>248</v>
      </c>
      <c r="B265" s="56">
        <v>99.02</v>
      </c>
      <c r="C265" s="56">
        <v>178</v>
      </c>
      <c r="D265" s="56">
        <v>178.87</v>
      </c>
      <c r="E265" s="56">
        <v>175.26</v>
      </c>
    </row>
    <row r="266" spans="1:5" x14ac:dyDescent="0.2">
      <c r="A266" s="59">
        <v>249</v>
      </c>
      <c r="B266" s="56">
        <v>99.44</v>
      </c>
      <c r="C266" s="56">
        <v>178.72</v>
      </c>
      <c r="D266" s="56">
        <v>179.6</v>
      </c>
      <c r="E266" s="56">
        <v>175.98</v>
      </c>
    </row>
    <row r="267" spans="1:5" x14ac:dyDescent="0.2">
      <c r="A267" s="59">
        <v>250</v>
      </c>
      <c r="B267" s="56">
        <v>99.86</v>
      </c>
      <c r="C267" s="56">
        <v>179.45</v>
      </c>
      <c r="D267" s="56">
        <v>180.33</v>
      </c>
      <c r="E267" s="56">
        <v>176.7</v>
      </c>
    </row>
    <row r="268" spans="1:5" x14ac:dyDescent="0.2">
      <c r="A268" s="59">
        <v>251</v>
      </c>
      <c r="B268" s="56">
        <v>100.29</v>
      </c>
      <c r="C268" s="56">
        <v>180.18</v>
      </c>
      <c r="D268" s="56">
        <v>181.06</v>
      </c>
      <c r="E268" s="56">
        <v>177.43</v>
      </c>
    </row>
    <row r="269" spans="1:5" x14ac:dyDescent="0.2">
      <c r="A269" s="59">
        <v>252</v>
      </c>
      <c r="B269" s="56">
        <v>100.71</v>
      </c>
      <c r="C269" s="56">
        <v>180.9</v>
      </c>
      <c r="D269" s="56">
        <v>181.79</v>
      </c>
      <c r="E269" s="56">
        <v>178.15</v>
      </c>
    </row>
    <row r="270" spans="1:5" x14ac:dyDescent="0.2">
      <c r="A270" s="59">
        <v>253</v>
      </c>
      <c r="B270" s="56">
        <v>101.13</v>
      </c>
      <c r="C270" s="56">
        <v>181.63</v>
      </c>
      <c r="D270" s="56">
        <v>182.51</v>
      </c>
      <c r="E270" s="56">
        <v>178.88</v>
      </c>
    </row>
    <row r="271" spans="1:5" x14ac:dyDescent="0.2">
      <c r="A271" s="59">
        <v>254</v>
      </c>
      <c r="B271" s="56">
        <v>101.55</v>
      </c>
      <c r="C271" s="56">
        <v>182.36</v>
      </c>
      <c r="D271" s="56">
        <v>183.24</v>
      </c>
      <c r="E271" s="56">
        <v>179.6</v>
      </c>
    </row>
    <row r="272" spans="1:5" x14ac:dyDescent="0.2">
      <c r="A272" s="59">
        <v>255</v>
      </c>
      <c r="B272" s="56">
        <v>101.97</v>
      </c>
      <c r="C272" s="56">
        <v>183.08</v>
      </c>
      <c r="D272" s="56">
        <v>183.97</v>
      </c>
      <c r="E272" s="56">
        <v>180.33</v>
      </c>
    </row>
    <row r="273" spans="1:5" x14ac:dyDescent="0.2">
      <c r="A273" s="59">
        <v>256</v>
      </c>
      <c r="B273" s="56">
        <v>102.39</v>
      </c>
      <c r="C273" s="56">
        <v>183.81</v>
      </c>
      <c r="D273" s="56">
        <v>184.7</v>
      </c>
      <c r="E273" s="56">
        <v>181.05</v>
      </c>
    </row>
    <row r="274" spans="1:5" x14ac:dyDescent="0.2">
      <c r="A274" s="59">
        <v>257</v>
      </c>
      <c r="B274" s="56">
        <v>102.81</v>
      </c>
      <c r="C274" s="56">
        <v>184.54</v>
      </c>
      <c r="D274" s="56">
        <v>185.43</v>
      </c>
      <c r="E274" s="56">
        <v>181.78</v>
      </c>
    </row>
    <row r="275" spans="1:5" x14ac:dyDescent="0.2">
      <c r="A275" s="59">
        <v>258</v>
      </c>
      <c r="B275" s="56">
        <v>103.23</v>
      </c>
      <c r="C275" s="56">
        <v>185.27</v>
      </c>
      <c r="D275" s="56">
        <v>186.15</v>
      </c>
      <c r="E275" s="56">
        <v>182.5</v>
      </c>
    </row>
    <row r="276" spans="1:5" x14ac:dyDescent="0.2">
      <c r="A276" s="59">
        <v>259</v>
      </c>
      <c r="B276" s="56">
        <v>103.65</v>
      </c>
      <c r="C276" s="56">
        <v>185.99</v>
      </c>
      <c r="D276" s="56">
        <v>186.88</v>
      </c>
      <c r="E276" s="56">
        <v>180.23</v>
      </c>
    </row>
    <row r="277" spans="1:5" x14ac:dyDescent="0.2">
      <c r="A277" s="59">
        <v>260</v>
      </c>
      <c r="B277" s="56">
        <v>104.07</v>
      </c>
      <c r="C277" s="56">
        <v>186.72</v>
      </c>
      <c r="D277" s="56">
        <v>187.61</v>
      </c>
      <c r="E277" s="56">
        <v>183.95</v>
      </c>
    </row>
    <row r="278" spans="1:5" x14ac:dyDescent="0.2">
      <c r="A278" s="59">
        <v>261</v>
      </c>
      <c r="B278" s="56">
        <v>104.49</v>
      </c>
      <c r="C278" s="56">
        <v>187.45</v>
      </c>
      <c r="D278" s="56">
        <v>188.34</v>
      </c>
      <c r="E278" s="56">
        <v>184.68</v>
      </c>
    </row>
    <row r="279" spans="1:5" x14ac:dyDescent="0.2">
      <c r="A279" s="59">
        <v>262</v>
      </c>
      <c r="B279" s="56">
        <v>104.91</v>
      </c>
      <c r="C279" s="56">
        <v>188.18</v>
      </c>
      <c r="D279" s="56">
        <v>189.06</v>
      </c>
      <c r="E279" s="56">
        <v>185.4</v>
      </c>
    </row>
    <row r="280" spans="1:5" x14ac:dyDescent="0.2">
      <c r="A280" s="59">
        <v>263</v>
      </c>
      <c r="B280" s="56">
        <v>105.34</v>
      </c>
      <c r="C280" s="56">
        <v>188.9</v>
      </c>
      <c r="D280" s="56">
        <v>189.79</v>
      </c>
      <c r="E280" s="56">
        <v>186.13</v>
      </c>
    </row>
    <row r="281" spans="1:5" x14ac:dyDescent="0.2">
      <c r="A281" s="59">
        <v>264</v>
      </c>
      <c r="B281" s="56">
        <v>105.76</v>
      </c>
      <c r="C281" s="56">
        <v>189.63</v>
      </c>
      <c r="D281" s="56">
        <v>190.52</v>
      </c>
      <c r="E281" s="56">
        <v>186.85</v>
      </c>
    </row>
    <row r="282" spans="1:5" x14ac:dyDescent="0.2">
      <c r="A282" s="59">
        <v>265</v>
      </c>
      <c r="B282" s="56">
        <v>106.18</v>
      </c>
      <c r="C282" s="56">
        <v>190.36</v>
      </c>
      <c r="D282" s="56">
        <v>191.25</v>
      </c>
      <c r="E282" s="56">
        <v>187.58</v>
      </c>
    </row>
    <row r="283" spans="1:5" x14ac:dyDescent="0.2">
      <c r="A283" s="59">
        <v>266</v>
      </c>
      <c r="B283" s="56">
        <v>106.6</v>
      </c>
      <c r="C283" s="56">
        <v>191.08</v>
      </c>
      <c r="D283" s="56">
        <v>191.98</v>
      </c>
      <c r="E283" s="56">
        <v>188.3</v>
      </c>
    </row>
    <row r="284" spans="1:5" x14ac:dyDescent="0.2">
      <c r="A284" s="59">
        <v>267</v>
      </c>
      <c r="B284" s="56">
        <v>107.02</v>
      </c>
      <c r="C284" s="56">
        <v>191.81</v>
      </c>
      <c r="D284" s="56">
        <v>192.7</v>
      </c>
      <c r="E284" s="56">
        <v>189.03</v>
      </c>
    </row>
    <row r="285" spans="1:5" x14ac:dyDescent="0.2">
      <c r="A285" s="59">
        <v>268</v>
      </c>
      <c r="B285" s="56">
        <v>107.45</v>
      </c>
      <c r="C285" s="56">
        <v>192.54</v>
      </c>
      <c r="D285" s="56">
        <v>193.43</v>
      </c>
      <c r="E285" s="56">
        <v>189.75</v>
      </c>
    </row>
    <row r="286" spans="1:5" x14ac:dyDescent="0.2">
      <c r="A286" s="59">
        <v>269</v>
      </c>
      <c r="B286" s="56">
        <v>107.87</v>
      </c>
      <c r="C286" s="56">
        <v>193.27</v>
      </c>
      <c r="D286" s="56">
        <v>194.16</v>
      </c>
      <c r="E286" s="56">
        <v>190.48</v>
      </c>
    </row>
    <row r="287" spans="1:5" x14ac:dyDescent="0.2">
      <c r="A287" s="59">
        <v>270</v>
      </c>
      <c r="B287" s="56">
        <v>108.29</v>
      </c>
      <c r="C287" s="56">
        <v>194</v>
      </c>
      <c r="D287" s="56">
        <v>194.88</v>
      </c>
      <c r="E287" s="56">
        <v>191.2</v>
      </c>
    </row>
    <row r="288" spans="1:5" x14ac:dyDescent="0.2">
      <c r="A288" s="59">
        <v>271</v>
      </c>
      <c r="B288" s="56">
        <v>108.71</v>
      </c>
      <c r="C288" s="56">
        <v>194.72</v>
      </c>
      <c r="D288" s="56">
        <v>195.61</v>
      </c>
      <c r="E288" s="56">
        <v>191.93</v>
      </c>
    </row>
    <row r="289" spans="1:5" x14ac:dyDescent="0.2">
      <c r="A289" s="59">
        <v>272</v>
      </c>
      <c r="B289" s="56">
        <v>109.13</v>
      </c>
      <c r="C289" s="56">
        <v>195.45</v>
      </c>
      <c r="D289" s="56">
        <v>196.34</v>
      </c>
      <c r="E289" s="56">
        <v>192.66</v>
      </c>
    </row>
    <row r="290" spans="1:5" x14ac:dyDescent="0.2">
      <c r="A290" s="59">
        <v>273</v>
      </c>
      <c r="B290" s="56">
        <v>109.56</v>
      </c>
      <c r="C290" s="56">
        <v>196.18</v>
      </c>
      <c r="D290" s="56">
        <v>197.07</v>
      </c>
      <c r="E290" s="56">
        <v>193.38</v>
      </c>
    </row>
    <row r="291" spans="1:5" x14ac:dyDescent="0.2">
      <c r="A291" s="59">
        <v>274</v>
      </c>
      <c r="B291" s="56">
        <v>109.99</v>
      </c>
      <c r="C291" s="56">
        <v>196.9</v>
      </c>
      <c r="D291" s="56">
        <v>197.8</v>
      </c>
      <c r="E291" s="56">
        <v>194.11</v>
      </c>
    </row>
    <row r="292" spans="1:5" x14ac:dyDescent="0.2">
      <c r="A292" s="59">
        <v>275</v>
      </c>
      <c r="B292" s="56">
        <v>110.4</v>
      </c>
      <c r="C292" s="56">
        <v>197.63</v>
      </c>
      <c r="D292" s="56">
        <v>198.52</v>
      </c>
      <c r="E292" s="56">
        <v>194.83</v>
      </c>
    </row>
    <row r="293" spans="1:5" x14ac:dyDescent="0.2">
      <c r="A293" s="59">
        <v>276</v>
      </c>
      <c r="B293" s="56">
        <v>110.82</v>
      </c>
      <c r="C293" s="56">
        <v>198.36</v>
      </c>
      <c r="D293" s="56">
        <v>199.25</v>
      </c>
      <c r="E293" s="56">
        <v>195.56</v>
      </c>
    </row>
    <row r="294" spans="1:5" x14ac:dyDescent="0.2">
      <c r="A294" s="59">
        <v>277</v>
      </c>
      <c r="B294" s="56">
        <v>111.24</v>
      </c>
      <c r="C294" s="56">
        <v>199.09</v>
      </c>
      <c r="D294" s="56">
        <v>199.98</v>
      </c>
      <c r="E294" s="56">
        <v>196.28</v>
      </c>
    </row>
    <row r="295" spans="1:5" x14ac:dyDescent="0.2">
      <c r="A295" s="59">
        <v>278</v>
      </c>
      <c r="B295" s="56">
        <v>111.67</v>
      </c>
      <c r="C295" s="56">
        <v>199.82</v>
      </c>
      <c r="D295" s="56">
        <v>200.7</v>
      </c>
      <c r="E295" s="56">
        <v>197.01</v>
      </c>
    </row>
    <row r="296" spans="1:5" x14ac:dyDescent="0.2">
      <c r="A296" s="59">
        <v>279</v>
      </c>
      <c r="B296" s="56">
        <v>112.09</v>
      </c>
      <c r="C296" s="56">
        <v>200.54</v>
      </c>
      <c r="D296" s="56">
        <v>201.43</v>
      </c>
      <c r="E296" s="56">
        <v>197.73</v>
      </c>
    </row>
    <row r="297" spans="1:5" x14ac:dyDescent="0.2">
      <c r="A297" s="59">
        <v>280</v>
      </c>
      <c r="B297" s="56">
        <v>112.51</v>
      </c>
      <c r="C297" s="56">
        <v>201.27</v>
      </c>
      <c r="D297" s="56">
        <v>202.16</v>
      </c>
      <c r="E297" s="56">
        <v>198.46</v>
      </c>
    </row>
    <row r="298" spans="1:5" x14ac:dyDescent="0.2">
      <c r="A298" s="59">
        <v>281</v>
      </c>
      <c r="B298" s="56">
        <v>112.93</v>
      </c>
      <c r="C298" s="56">
        <v>202</v>
      </c>
      <c r="D298" s="56">
        <v>202.89</v>
      </c>
      <c r="E298" s="56">
        <v>199.19</v>
      </c>
    </row>
    <row r="299" spans="1:5" x14ac:dyDescent="0.2">
      <c r="A299" s="59">
        <v>282</v>
      </c>
      <c r="B299" s="56">
        <v>113.36</v>
      </c>
      <c r="C299" s="56">
        <v>202.72</v>
      </c>
      <c r="D299" s="56">
        <v>203.62</v>
      </c>
      <c r="E299" s="56">
        <v>199.91</v>
      </c>
    </row>
    <row r="300" spans="1:5" x14ac:dyDescent="0.2">
      <c r="A300" s="59">
        <v>283</v>
      </c>
      <c r="B300" s="56">
        <v>113.78</v>
      </c>
      <c r="C300" s="56">
        <v>203.45</v>
      </c>
      <c r="D300" s="56">
        <v>204.34</v>
      </c>
      <c r="E300" s="56">
        <v>200.64</v>
      </c>
    </row>
    <row r="301" spans="1:5" x14ac:dyDescent="0.2">
      <c r="A301" s="59">
        <v>284</v>
      </c>
      <c r="B301" s="56">
        <v>114.2</v>
      </c>
      <c r="C301" s="56">
        <v>204.18</v>
      </c>
      <c r="D301" s="56">
        <v>205.07</v>
      </c>
      <c r="E301" s="56">
        <v>201.36</v>
      </c>
    </row>
    <row r="302" spans="1:5" x14ac:dyDescent="0.2">
      <c r="A302" s="59">
        <v>285</v>
      </c>
      <c r="B302" s="56">
        <v>114.63</v>
      </c>
      <c r="C302" s="56">
        <v>204.9</v>
      </c>
      <c r="D302" s="56">
        <v>205.8</v>
      </c>
      <c r="E302" s="56">
        <v>202.09</v>
      </c>
    </row>
    <row r="303" spans="1:5" x14ac:dyDescent="0.2">
      <c r="A303" s="59">
        <v>286</v>
      </c>
      <c r="B303" s="56">
        <v>115.05</v>
      </c>
      <c r="C303" s="56">
        <v>205.63</v>
      </c>
      <c r="D303" s="56">
        <v>206.52</v>
      </c>
      <c r="E303" s="56">
        <v>202.81</v>
      </c>
    </row>
    <row r="304" spans="1:5" x14ac:dyDescent="0.2">
      <c r="A304" s="59">
        <v>287</v>
      </c>
      <c r="B304" s="56">
        <v>115.48</v>
      </c>
      <c r="C304" s="56">
        <v>206.36</v>
      </c>
      <c r="D304" s="56">
        <v>207.25</v>
      </c>
      <c r="E304" s="56">
        <v>203.54</v>
      </c>
    </row>
    <row r="305" spans="1:5" x14ac:dyDescent="0.2">
      <c r="A305" s="59">
        <v>288</v>
      </c>
      <c r="B305" s="56">
        <v>115.9</v>
      </c>
      <c r="C305" s="56">
        <v>207.09</v>
      </c>
      <c r="D305" s="56">
        <v>207.98</v>
      </c>
      <c r="E305" s="56">
        <v>204.26</v>
      </c>
    </row>
    <row r="306" spans="1:5" x14ac:dyDescent="0.2">
      <c r="A306" s="59">
        <v>289</v>
      </c>
      <c r="B306" s="56">
        <v>116.32</v>
      </c>
      <c r="C306" s="56">
        <v>207.81</v>
      </c>
      <c r="D306" s="56">
        <v>208.71</v>
      </c>
      <c r="E306" s="56">
        <v>204.99</v>
      </c>
    </row>
    <row r="307" spans="1:5" x14ac:dyDescent="0.2">
      <c r="A307" s="59">
        <v>290</v>
      </c>
      <c r="B307" s="56">
        <v>116.75</v>
      </c>
      <c r="C307" s="56">
        <v>208.54</v>
      </c>
      <c r="D307" s="56">
        <v>209.44</v>
      </c>
      <c r="E307" s="56">
        <v>205.72</v>
      </c>
    </row>
    <row r="308" spans="1:5" x14ac:dyDescent="0.2">
      <c r="A308" s="59">
        <v>291</v>
      </c>
      <c r="B308" s="56">
        <v>117.17</v>
      </c>
      <c r="C308" s="56">
        <v>209.27</v>
      </c>
      <c r="D308" s="56">
        <v>210.16</v>
      </c>
      <c r="E308" s="56">
        <v>206.44</v>
      </c>
    </row>
    <row r="309" spans="1:5" x14ac:dyDescent="0.2">
      <c r="A309" s="59">
        <v>292</v>
      </c>
      <c r="B309" s="56">
        <v>117.6</v>
      </c>
      <c r="C309" s="56">
        <v>209.99</v>
      </c>
      <c r="D309" s="56">
        <v>210.89</v>
      </c>
      <c r="E309" s="56">
        <v>207.17</v>
      </c>
    </row>
    <row r="310" spans="1:5" x14ac:dyDescent="0.2">
      <c r="A310" s="59">
        <v>293</v>
      </c>
      <c r="B310" s="56">
        <v>118.02</v>
      </c>
      <c r="C310" s="56">
        <v>210.72</v>
      </c>
      <c r="D310" s="56">
        <v>211.62</v>
      </c>
      <c r="E310" s="56">
        <v>207.89</v>
      </c>
    </row>
    <row r="311" spans="1:5" x14ac:dyDescent="0.2">
      <c r="A311" s="59">
        <v>294</v>
      </c>
      <c r="B311" s="56">
        <v>118.44</v>
      </c>
      <c r="C311" s="56">
        <v>211.45</v>
      </c>
      <c r="D311" s="56">
        <v>212.34</v>
      </c>
      <c r="E311" s="56">
        <v>208.62</v>
      </c>
    </row>
    <row r="312" spans="1:5" x14ac:dyDescent="0.2">
      <c r="A312" s="59">
        <v>295</v>
      </c>
      <c r="B312" s="56">
        <v>118.87</v>
      </c>
      <c r="C312" s="56">
        <v>212.18</v>
      </c>
      <c r="D312" s="56">
        <v>213.07</v>
      </c>
      <c r="E312" s="56">
        <v>209.34</v>
      </c>
    </row>
    <row r="313" spans="1:5" x14ac:dyDescent="0.2">
      <c r="A313" s="59">
        <v>296</v>
      </c>
      <c r="B313" s="56">
        <v>119.29</v>
      </c>
      <c r="C313" s="56">
        <v>212.9</v>
      </c>
      <c r="D313" s="56">
        <v>213.8</v>
      </c>
      <c r="E313" s="56">
        <v>210.07</v>
      </c>
    </row>
    <row r="314" spans="1:5" x14ac:dyDescent="0.2">
      <c r="A314" s="59">
        <v>297</v>
      </c>
      <c r="B314" s="56">
        <v>119.71</v>
      </c>
      <c r="C314" s="56">
        <v>213.63</v>
      </c>
      <c r="D314" s="56">
        <v>214.53</v>
      </c>
      <c r="E314" s="56">
        <v>210.79</v>
      </c>
    </row>
    <row r="315" spans="1:5" x14ac:dyDescent="0.2">
      <c r="A315" s="59">
        <v>298</v>
      </c>
      <c r="B315" s="56">
        <v>120.13</v>
      </c>
      <c r="C315" s="56">
        <v>214.36</v>
      </c>
      <c r="D315" s="56">
        <v>215.26</v>
      </c>
      <c r="E315" s="56">
        <v>211.52</v>
      </c>
    </row>
    <row r="316" spans="1:5" x14ac:dyDescent="0.2">
      <c r="A316" s="59">
        <v>299</v>
      </c>
      <c r="B316" s="56">
        <v>120.56</v>
      </c>
      <c r="C316" s="56">
        <v>215.08</v>
      </c>
      <c r="D316" s="56">
        <v>215.98</v>
      </c>
      <c r="E316" s="56">
        <v>212.24</v>
      </c>
    </row>
    <row r="317" spans="1:5" x14ac:dyDescent="0.2">
      <c r="A317" s="59">
        <v>300</v>
      </c>
      <c r="B317" s="56">
        <v>120.98</v>
      </c>
      <c r="C317" s="56">
        <v>215.81</v>
      </c>
      <c r="D317" s="56">
        <v>216.71</v>
      </c>
      <c r="E317" s="56">
        <v>212.97</v>
      </c>
    </row>
    <row r="318" spans="1:5" x14ac:dyDescent="0.2">
      <c r="A318" s="59">
        <v>301</v>
      </c>
      <c r="B318" s="56">
        <v>121.41</v>
      </c>
      <c r="C318" s="56">
        <v>216.54</v>
      </c>
      <c r="D318" s="56">
        <v>217.44</v>
      </c>
      <c r="E318" s="56">
        <v>213.7</v>
      </c>
    </row>
    <row r="319" spans="1:5" x14ac:dyDescent="0.2">
      <c r="A319" s="59">
        <v>302</v>
      </c>
      <c r="B319" s="56">
        <v>121.83</v>
      </c>
      <c r="C319" s="56">
        <v>217.26</v>
      </c>
      <c r="D319" s="56">
        <v>218.17</v>
      </c>
      <c r="E319" s="56">
        <v>214.42</v>
      </c>
    </row>
    <row r="320" spans="1:5" x14ac:dyDescent="0.2">
      <c r="A320" s="59">
        <v>303</v>
      </c>
      <c r="B320" s="56">
        <v>122.26</v>
      </c>
      <c r="C320" s="56">
        <v>217.99</v>
      </c>
      <c r="D320" s="56">
        <v>218.89</v>
      </c>
      <c r="E320" s="56">
        <v>215.15</v>
      </c>
    </row>
    <row r="321" spans="1:5" x14ac:dyDescent="0.2">
      <c r="A321" s="59">
        <v>304</v>
      </c>
      <c r="B321" s="56">
        <v>122.68</v>
      </c>
      <c r="C321" s="56">
        <v>218.72</v>
      </c>
      <c r="D321" s="56">
        <v>219.62</v>
      </c>
      <c r="E321" s="56">
        <v>215.88</v>
      </c>
    </row>
    <row r="322" spans="1:5" x14ac:dyDescent="0.2">
      <c r="A322" s="59">
        <v>305</v>
      </c>
      <c r="B322" s="56">
        <v>123.11</v>
      </c>
      <c r="C322" s="56">
        <v>219.45</v>
      </c>
      <c r="D322" s="56">
        <v>220.35</v>
      </c>
      <c r="E322" s="56">
        <v>216.6</v>
      </c>
    </row>
    <row r="323" spans="1:5" x14ac:dyDescent="0.2">
      <c r="A323" s="59">
        <v>306</v>
      </c>
      <c r="B323" s="56">
        <v>123.53</v>
      </c>
      <c r="C323" s="56">
        <v>220.18</v>
      </c>
      <c r="D323" s="56">
        <v>221.08</v>
      </c>
      <c r="E323" s="56">
        <v>217.33</v>
      </c>
    </row>
    <row r="324" spans="1:5" x14ac:dyDescent="0.2">
      <c r="A324" s="59">
        <v>307</v>
      </c>
      <c r="B324" s="56">
        <v>123.96</v>
      </c>
      <c r="C324" s="56">
        <v>220.9</v>
      </c>
      <c r="D324" s="56">
        <v>221.81</v>
      </c>
      <c r="E324" s="56">
        <v>218.06</v>
      </c>
    </row>
    <row r="325" spans="1:5" x14ac:dyDescent="0.2">
      <c r="A325" s="59">
        <v>308</v>
      </c>
      <c r="B325" s="56">
        <v>124.38</v>
      </c>
      <c r="C325" s="56">
        <v>221.63</v>
      </c>
      <c r="D325" s="56">
        <v>222.53</v>
      </c>
      <c r="E325" s="56">
        <v>218.78</v>
      </c>
    </row>
    <row r="326" spans="1:5" x14ac:dyDescent="0.2">
      <c r="A326" s="59">
        <v>309</v>
      </c>
      <c r="B326" s="56">
        <v>124.81</v>
      </c>
      <c r="C326" s="56">
        <v>222.36</v>
      </c>
      <c r="D326" s="56">
        <v>223.26</v>
      </c>
      <c r="E326" s="56">
        <v>219.51</v>
      </c>
    </row>
    <row r="327" spans="1:5" x14ac:dyDescent="0.2">
      <c r="A327" s="59">
        <v>310</v>
      </c>
      <c r="B327" s="56">
        <v>125.24</v>
      </c>
      <c r="C327" s="56">
        <v>223.08</v>
      </c>
      <c r="D327" s="56">
        <v>223.99</v>
      </c>
      <c r="E327" s="56">
        <v>220.24</v>
      </c>
    </row>
    <row r="328" spans="1:5" x14ac:dyDescent="0.2">
      <c r="A328" s="59">
        <v>311</v>
      </c>
      <c r="B328" s="56">
        <v>125.66</v>
      </c>
      <c r="C328" s="56">
        <v>223.81</v>
      </c>
      <c r="D328" s="56">
        <v>224.72</v>
      </c>
      <c r="E328" s="56">
        <v>220.96</v>
      </c>
    </row>
    <row r="329" spans="1:5" x14ac:dyDescent="0.2">
      <c r="A329" s="59">
        <v>312</v>
      </c>
      <c r="B329" s="56">
        <v>126.09</v>
      </c>
      <c r="C329" s="56">
        <v>224.54</v>
      </c>
      <c r="D329" s="56">
        <v>225.45</v>
      </c>
      <c r="E329" s="56">
        <v>221.69</v>
      </c>
    </row>
    <row r="330" spans="1:5" x14ac:dyDescent="0.2">
      <c r="A330" s="59">
        <v>313</v>
      </c>
      <c r="B330" s="56">
        <v>126.51</v>
      </c>
      <c r="C330" s="56">
        <v>225.27</v>
      </c>
      <c r="D330" s="56">
        <v>226.17</v>
      </c>
      <c r="E330" s="56">
        <v>222.41</v>
      </c>
    </row>
    <row r="331" spans="1:5" x14ac:dyDescent="0.2">
      <c r="A331" s="59">
        <v>314</v>
      </c>
      <c r="B331" s="56">
        <v>126.94</v>
      </c>
      <c r="C331" s="56">
        <v>226</v>
      </c>
      <c r="D331" s="56">
        <v>226.9</v>
      </c>
      <c r="E331" s="56">
        <v>223.14</v>
      </c>
    </row>
    <row r="332" spans="1:5" x14ac:dyDescent="0.2">
      <c r="A332" s="59">
        <v>315</v>
      </c>
      <c r="B332" s="56">
        <v>127.36</v>
      </c>
      <c r="C332" s="56">
        <v>226.72</v>
      </c>
      <c r="D332" s="56">
        <v>227.63</v>
      </c>
      <c r="E332" s="56">
        <v>223.87</v>
      </c>
    </row>
    <row r="333" spans="1:5" x14ac:dyDescent="0.2">
      <c r="A333" s="59">
        <v>316</v>
      </c>
      <c r="B333" s="56">
        <v>127.79</v>
      </c>
      <c r="C333" s="56">
        <v>227.45</v>
      </c>
      <c r="D333" s="56">
        <v>228.36</v>
      </c>
      <c r="E333" s="56">
        <v>224.59</v>
      </c>
    </row>
    <row r="334" spans="1:5" x14ac:dyDescent="0.2">
      <c r="A334" s="59">
        <v>317</v>
      </c>
      <c r="B334" s="56">
        <v>128.21</v>
      </c>
      <c r="C334" s="56">
        <v>228.18</v>
      </c>
      <c r="D334" s="56">
        <v>229.09</v>
      </c>
      <c r="E334" s="56">
        <v>225.32</v>
      </c>
    </row>
    <row r="335" spans="1:5" x14ac:dyDescent="0.2">
      <c r="A335" s="59">
        <v>318</v>
      </c>
      <c r="B335" s="56">
        <v>128.63999999999999</v>
      </c>
      <c r="C335" s="56">
        <v>228.9</v>
      </c>
      <c r="D335" s="56">
        <v>229.81</v>
      </c>
      <c r="E335" s="56">
        <v>226.05</v>
      </c>
    </row>
    <row r="336" spans="1:5" x14ac:dyDescent="0.2">
      <c r="A336" s="59">
        <v>319</v>
      </c>
      <c r="B336" s="56">
        <v>129.06</v>
      </c>
      <c r="C336" s="56">
        <v>229.63</v>
      </c>
      <c r="D336" s="56">
        <v>230.54</v>
      </c>
      <c r="E336" s="56">
        <v>226.77</v>
      </c>
    </row>
    <row r="337" spans="1:5" x14ac:dyDescent="0.2">
      <c r="A337" s="59">
        <v>320</v>
      </c>
      <c r="B337" s="56">
        <v>129.49</v>
      </c>
      <c r="C337" s="56">
        <v>230.36</v>
      </c>
      <c r="D337" s="56">
        <v>231.27</v>
      </c>
      <c r="E337" s="56">
        <v>227.5</v>
      </c>
    </row>
    <row r="338" spans="1:5" x14ac:dyDescent="0.2">
      <c r="A338" s="59">
        <v>321</v>
      </c>
      <c r="B338" s="56">
        <v>129.91999999999999</v>
      </c>
      <c r="C338" s="56">
        <v>231.09</v>
      </c>
      <c r="D338" s="56">
        <v>232</v>
      </c>
      <c r="E338" s="56">
        <v>228.23</v>
      </c>
    </row>
    <row r="339" spans="1:5" x14ac:dyDescent="0.2">
      <c r="A339" s="59">
        <v>322</v>
      </c>
      <c r="B339" s="56">
        <v>130.34</v>
      </c>
      <c r="C339" s="56">
        <v>231.82</v>
      </c>
      <c r="D339" s="56">
        <v>232.72</v>
      </c>
      <c r="E339" s="56">
        <v>228.95</v>
      </c>
    </row>
    <row r="340" spans="1:5" x14ac:dyDescent="0.2">
      <c r="A340" s="59">
        <v>323</v>
      </c>
      <c r="B340" s="56">
        <v>130.77000000000001</v>
      </c>
      <c r="C340" s="56">
        <v>232.54</v>
      </c>
      <c r="D340" s="56">
        <v>233.45</v>
      </c>
      <c r="E340" s="56">
        <v>229.68</v>
      </c>
    </row>
    <row r="341" spans="1:5" x14ac:dyDescent="0.2">
      <c r="A341" s="59">
        <v>324</v>
      </c>
      <c r="B341" s="56">
        <v>131.19</v>
      </c>
      <c r="C341" s="56">
        <v>233.27</v>
      </c>
      <c r="D341" s="56">
        <v>234.18</v>
      </c>
      <c r="E341" s="56">
        <v>230.41</v>
      </c>
    </row>
    <row r="342" spans="1:5" x14ac:dyDescent="0.2">
      <c r="A342" s="59">
        <v>325</v>
      </c>
      <c r="B342" s="56">
        <v>131.62</v>
      </c>
      <c r="C342" s="56">
        <v>234</v>
      </c>
      <c r="D342" s="56">
        <v>234.91</v>
      </c>
      <c r="E342" s="56">
        <v>231.13</v>
      </c>
    </row>
    <row r="343" spans="1:5" x14ac:dyDescent="0.2">
      <c r="A343" s="59">
        <v>326</v>
      </c>
      <c r="B343" s="56">
        <v>132.05000000000001</v>
      </c>
      <c r="C343" s="56">
        <v>234.72</v>
      </c>
      <c r="D343" s="56">
        <v>235.64</v>
      </c>
      <c r="E343" s="56">
        <v>231.86</v>
      </c>
    </row>
    <row r="344" spans="1:5" x14ac:dyDescent="0.2">
      <c r="A344" s="59">
        <v>327</v>
      </c>
      <c r="B344" s="56">
        <v>132.47</v>
      </c>
      <c r="C344" s="56">
        <v>235.45</v>
      </c>
      <c r="D344" s="56">
        <v>236.36</v>
      </c>
      <c r="E344" s="56">
        <v>232.59</v>
      </c>
    </row>
    <row r="345" spans="1:5" x14ac:dyDescent="0.2">
      <c r="A345" s="59">
        <v>328</v>
      </c>
      <c r="B345" s="56">
        <v>132.9</v>
      </c>
      <c r="C345" s="56">
        <v>236.18</v>
      </c>
      <c r="D345" s="56">
        <v>237.09</v>
      </c>
      <c r="E345" s="56">
        <v>233.31</v>
      </c>
    </row>
    <row r="346" spans="1:5" x14ac:dyDescent="0.2">
      <c r="A346" s="59">
        <v>329</v>
      </c>
      <c r="B346" s="56">
        <v>133.32</v>
      </c>
      <c r="C346" s="56">
        <v>236.91</v>
      </c>
      <c r="D346" s="56">
        <v>237.82</v>
      </c>
      <c r="E346" s="56">
        <v>234.04</v>
      </c>
    </row>
    <row r="347" spans="1:5" x14ac:dyDescent="0.2">
      <c r="A347" s="59">
        <v>330</v>
      </c>
      <c r="B347" s="56">
        <v>133.75</v>
      </c>
      <c r="C347" s="56">
        <v>237.64</v>
      </c>
      <c r="D347" s="56">
        <v>238.54</v>
      </c>
      <c r="E347" s="56">
        <v>234.76</v>
      </c>
    </row>
    <row r="348" spans="1:5" x14ac:dyDescent="0.2">
      <c r="A348" s="59">
        <v>331</v>
      </c>
      <c r="B348" s="56">
        <v>134.18</v>
      </c>
      <c r="C348" s="56">
        <v>238.36</v>
      </c>
      <c r="D348" s="56">
        <v>239.27</v>
      </c>
      <c r="E348" s="56">
        <v>235.49</v>
      </c>
    </row>
    <row r="349" spans="1:5" x14ac:dyDescent="0.2">
      <c r="A349" s="59">
        <v>332</v>
      </c>
      <c r="B349" s="56">
        <v>134.6</v>
      </c>
      <c r="C349" s="56">
        <v>239.09</v>
      </c>
      <c r="D349" s="56">
        <v>240</v>
      </c>
      <c r="E349" s="56">
        <v>236.22</v>
      </c>
    </row>
    <row r="350" spans="1:5" x14ac:dyDescent="0.2">
      <c r="A350" s="59">
        <v>333</v>
      </c>
      <c r="B350" s="56">
        <v>135.03</v>
      </c>
      <c r="C350" s="56">
        <v>239.82</v>
      </c>
      <c r="D350" s="56">
        <v>240.73</v>
      </c>
      <c r="E350" s="56">
        <v>236.94</v>
      </c>
    </row>
    <row r="351" spans="1:5" x14ac:dyDescent="0.2">
      <c r="A351" s="59">
        <v>334</v>
      </c>
      <c r="B351" s="56">
        <v>135.44999999999999</v>
      </c>
      <c r="C351" s="56">
        <v>240.54</v>
      </c>
      <c r="D351" s="56">
        <v>241.46</v>
      </c>
      <c r="E351" s="56">
        <v>237.67</v>
      </c>
    </row>
    <row r="352" spans="1:5" x14ac:dyDescent="0.2">
      <c r="A352" s="59">
        <v>335</v>
      </c>
      <c r="B352" s="56">
        <v>135.88</v>
      </c>
      <c r="C352" s="56">
        <v>241.27</v>
      </c>
      <c r="D352" s="56">
        <v>242.18</v>
      </c>
      <c r="E352" s="56">
        <v>238.4</v>
      </c>
    </row>
    <row r="353" spans="1:5" x14ac:dyDescent="0.2">
      <c r="A353" s="59">
        <v>336</v>
      </c>
      <c r="B353" s="56">
        <v>136.31</v>
      </c>
      <c r="C353" s="56">
        <v>242</v>
      </c>
      <c r="D353" s="56">
        <v>242.91</v>
      </c>
      <c r="E353" s="56">
        <v>239.12</v>
      </c>
    </row>
    <row r="354" spans="1:5" x14ac:dyDescent="0.2">
      <c r="A354" s="59">
        <v>337</v>
      </c>
      <c r="B354" s="56">
        <v>136.72999999999999</v>
      </c>
      <c r="C354" s="56">
        <v>242.73</v>
      </c>
      <c r="D354" s="56">
        <v>243.64</v>
      </c>
      <c r="E354" s="56">
        <v>239.85</v>
      </c>
    </row>
    <row r="355" spans="1:5" x14ac:dyDescent="0.2">
      <c r="A355" s="59">
        <v>338</v>
      </c>
      <c r="B355" s="56">
        <v>137.16</v>
      </c>
      <c r="C355" s="56">
        <v>243.46</v>
      </c>
      <c r="D355" s="56">
        <v>244.36</v>
      </c>
      <c r="E355" s="56">
        <v>240.58</v>
      </c>
    </row>
    <row r="356" spans="1:5" x14ac:dyDescent="0.2">
      <c r="A356" s="59">
        <v>339</v>
      </c>
      <c r="B356" s="56">
        <v>137.58000000000001</v>
      </c>
      <c r="C356" s="56">
        <v>244.18</v>
      </c>
      <c r="D356" s="56">
        <v>245.09</v>
      </c>
      <c r="E356" s="56">
        <v>241.3</v>
      </c>
    </row>
    <row r="357" spans="1:5" x14ac:dyDescent="0.2">
      <c r="A357" s="59">
        <v>340</v>
      </c>
      <c r="B357" s="56">
        <v>138.01</v>
      </c>
      <c r="C357" s="56">
        <v>244.91</v>
      </c>
      <c r="D357" s="56">
        <v>245.82</v>
      </c>
      <c r="E357" s="56">
        <v>242.03</v>
      </c>
    </row>
    <row r="358" spans="1:5" x14ac:dyDescent="0.2">
      <c r="A358" s="59">
        <v>341</v>
      </c>
      <c r="B358" s="56">
        <v>138.44</v>
      </c>
      <c r="C358" s="56">
        <v>245.64</v>
      </c>
      <c r="D358" s="56">
        <v>246.55</v>
      </c>
      <c r="E358" s="56">
        <v>242.76</v>
      </c>
    </row>
    <row r="359" spans="1:5" x14ac:dyDescent="0.2">
      <c r="A359" s="59">
        <v>342</v>
      </c>
      <c r="B359" s="56">
        <v>138.86000000000001</v>
      </c>
      <c r="C359" s="56">
        <v>246.37</v>
      </c>
      <c r="D359" s="56">
        <v>247.28</v>
      </c>
      <c r="E359" s="56">
        <v>243.48</v>
      </c>
    </row>
    <row r="360" spans="1:5" x14ac:dyDescent="0.2">
      <c r="A360" s="59">
        <v>343</v>
      </c>
      <c r="B360" s="56">
        <v>139.29</v>
      </c>
      <c r="C360" s="56">
        <v>247.09</v>
      </c>
      <c r="D360" s="56">
        <v>248</v>
      </c>
      <c r="E360" s="56">
        <v>244.21</v>
      </c>
    </row>
    <row r="361" spans="1:5" x14ac:dyDescent="0.2">
      <c r="A361" s="59">
        <v>344</v>
      </c>
      <c r="B361" s="56">
        <v>139.72</v>
      </c>
      <c r="C361" s="56">
        <v>247.82</v>
      </c>
      <c r="D361" s="56">
        <v>248.73</v>
      </c>
      <c r="E361" s="56">
        <v>244.94</v>
      </c>
    </row>
    <row r="362" spans="1:5" x14ac:dyDescent="0.2">
      <c r="A362" s="59">
        <v>345</v>
      </c>
      <c r="B362" s="56">
        <v>140.15</v>
      </c>
      <c r="C362" s="56">
        <v>248.55</v>
      </c>
      <c r="D362" s="56">
        <v>249.46</v>
      </c>
      <c r="E362" s="56">
        <v>245.66</v>
      </c>
    </row>
    <row r="363" spans="1:5" x14ac:dyDescent="0.2">
      <c r="A363" s="59">
        <v>346</v>
      </c>
      <c r="B363" s="56">
        <v>140.58000000000001</v>
      </c>
      <c r="C363" s="56">
        <v>249.28</v>
      </c>
      <c r="D363" s="56">
        <v>250.18</v>
      </c>
      <c r="E363" s="56">
        <v>246.39</v>
      </c>
    </row>
    <row r="364" spans="1:5" x14ac:dyDescent="0.2">
      <c r="A364" s="59">
        <v>347</v>
      </c>
      <c r="B364" s="56">
        <v>141</v>
      </c>
      <c r="C364" s="56">
        <v>250</v>
      </c>
      <c r="D364" s="56">
        <v>250.91</v>
      </c>
      <c r="E364" s="56">
        <v>247.12</v>
      </c>
    </row>
    <row r="365" spans="1:5" x14ac:dyDescent="0.2">
      <c r="A365" s="59">
        <v>348</v>
      </c>
      <c r="B365" s="56">
        <v>141.43</v>
      </c>
      <c r="C365" s="56">
        <v>250.73</v>
      </c>
      <c r="D365" s="56">
        <v>251.64</v>
      </c>
      <c r="E365" s="56">
        <v>247.84</v>
      </c>
    </row>
    <row r="366" spans="1:5" x14ac:dyDescent="0.2">
      <c r="A366" s="59">
        <v>349</v>
      </c>
      <c r="B366" s="56">
        <v>141.86000000000001</v>
      </c>
      <c r="C366" s="56">
        <v>251.46</v>
      </c>
      <c r="D366" s="56">
        <v>252.37</v>
      </c>
      <c r="E366" s="56">
        <v>248.57</v>
      </c>
    </row>
    <row r="367" spans="1:5" x14ac:dyDescent="0.2">
      <c r="A367" s="59">
        <v>350</v>
      </c>
      <c r="B367" s="56">
        <v>142.28</v>
      </c>
      <c r="C367" s="56">
        <v>252.18</v>
      </c>
      <c r="D367" s="56">
        <v>253.1</v>
      </c>
      <c r="E367" s="56">
        <v>249.3</v>
      </c>
    </row>
    <row r="368" spans="1:5" x14ac:dyDescent="0.2">
      <c r="A368" s="59">
        <v>351</v>
      </c>
      <c r="B368" s="56">
        <v>142.71</v>
      </c>
      <c r="C368" s="56">
        <v>252.91</v>
      </c>
      <c r="D368" s="56">
        <v>253.82</v>
      </c>
      <c r="E368" s="56">
        <v>250.02</v>
      </c>
    </row>
    <row r="369" spans="1:5" x14ac:dyDescent="0.2">
      <c r="A369" s="59">
        <v>352</v>
      </c>
      <c r="B369" s="56">
        <v>143.13999999999999</v>
      </c>
      <c r="C369" s="56">
        <v>253.64</v>
      </c>
      <c r="D369" s="56">
        <v>254.55</v>
      </c>
      <c r="E369" s="56">
        <v>250.75</v>
      </c>
    </row>
    <row r="370" spans="1:5" x14ac:dyDescent="0.2">
      <c r="A370" s="59">
        <v>353</v>
      </c>
      <c r="B370" s="56">
        <v>143.57</v>
      </c>
      <c r="C370" s="56">
        <v>254.37</v>
      </c>
      <c r="D370" s="56">
        <v>255.28</v>
      </c>
      <c r="E370" s="56">
        <v>251.47</v>
      </c>
    </row>
    <row r="371" spans="1:5" x14ac:dyDescent="0.2">
      <c r="A371" s="59">
        <v>354</v>
      </c>
      <c r="B371" s="56">
        <v>144</v>
      </c>
      <c r="C371" s="56">
        <v>255.1</v>
      </c>
      <c r="D371" s="56">
        <v>256</v>
      </c>
      <c r="E371" s="56">
        <v>252.2</v>
      </c>
    </row>
    <row r="372" spans="1:5" x14ac:dyDescent="0.2">
      <c r="A372" s="59">
        <v>355</v>
      </c>
      <c r="B372" s="56">
        <v>144.41999999999999</v>
      </c>
      <c r="C372" s="56">
        <v>255.82</v>
      </c>
      <c r="D372" s="56">
        <v>256.73</v>
      </c>
      <c r="E372" s="56">
        <v>252.93</v>
      </c>
    </row>
    <row r="373" spans="1:5" x14ac:dyDescent="0.2">
      <c r="A373" s="59">
        <v>356</v>
      </c>
      <c r="B373" s="56">
        <v>144.85</v>
      </c>
      <c r="C373" s="56">
        <v>256.55</v>
      </c>
      <c r="D373" s="56">
        <v>257.45999999999998</v>
      </c>
      <c r="E373" s="56">
        <v>253.65</v>
      </c>
    </row>
    <row r="374" spans="1:5" x14ac:dyDescent="0.2">
      <c r="A374" s="59">
        <v>357</v>
      </c>
      <c r="B374" s="56">
        <v>145.28</v>
      </c>
      <c r="C374" s="56">
        <v>257.27999999999997</v>
      </c>
      <c r="D374" s="56">
        <v>258.19</v>
      </c>
      <c r="E374" s="56">
        <v>254.38</v>
      </c>
    </row>
    <row r="375" spans="1:5" x14ac:dyDescent="0.2">
      <c r="A375" s="59">
        <v>358</v>
      </c>
      <c r="B375" s="56">
        <v>145.69999999999999</v>
      </c>
      <c r="C375" s="56">
        <v>258</v>
      </c>
      <c r="D375" s="56">
        <v>258.92</v>
      </c>
      <c r="E375" s="56">
        <v>255.11</v>
      </c>
    </row>
    <row r="376" spans="1:5" x14ac:dyDescent="0.2">
      <c r="A376" s="59">
        <v>359</v>
      </c>
      <c r="B376" s="56">
        <v>146.13</v>
      </c>
      <c r="C376" s="56">
        <v>258.73</v>
      </c>
      <c r="D376" s="56">
        <v>259.64</v>
      </c>
      <c r="E376" s="56">
        <v>255.83</v>
      </c>
    </row>
    <row r="377" spans="1:5" x14ac:dyDescent="0.2">
      <c r="A377" s="59">
        <v>360</v>
      </c>
      <c r="B377" s="56">
        <v>146.56</v>
      </c>
      <c r="C377" s="56">
        <v>259.45999999999998</v>
      </c>
      <c r="D377" s="56">
        <v>260.37</v>
      </c>
      <c r="E377" s="56">
        <v>256.56</v>
      </c>
    </row>
    <row r="378" spans="1:5" x14ac:dyDescent="0.2">
      <c r="A378" s="59">
        <v>361</v>
      </c>
      <c r="B378" s="56">
        <v>146.99</v>
      </c>
      <c r="C378" s="56">
        <v>260.19</v>
      </c>
      <c r="D378" s="56">
        <v>261.10000000000002</v>
      </c>
      <c r="E378" s="56">
        <v>257.29000000000002</v>
      </c>
    </row>
    <row r="379" spans="1:5" x14ac:dyDescent="0.2">
      <c r="A379" s="59">
        <v>362</v>
      </c>
      <c r="B379" s="56">
        <v>147.41999999999999</v>
      </c>
      <c r="C379" s="56">
        <v>260.92</v>
      </c>
      <c r="D379" s="56">
        <v>261.83</v>
      </c>
      <c r="E379" s="56">
        <v>258.01</v>
      </c>
    </row>
    <row r="380" spans="1:5" x14ac:dyDescent="0.2">
      <c r="A380" s="59">
        <v>363</v>
      </c>
      <c r="B380" s="56">
        <v>147.85</v>
      </c>
      <c r="C380" s="56">
        <v>261.64</v>
      </c>
      <c r="D380" s="56">
        <v>262.55</v>
      </c>
      <c r="E380" s="56">
        <v>258.74</v>
      </c>
    </row>
    <row r="381" spans="1:5" x14ac:dyDescent="0.2">
      <c r="A381" s="59">
        <v>364</v>
      </c>
      <c r="B381" s="56">
        <v>148.27000000000001</v>
      </c>
      <c r="C381" s="56">
        <v>262.37</v>
      </c>
      <c r="D381" s="56">
        <v>263.27999999999997</v>
      </c>
      <c r="E381" s="56">
        <v>259.47000000000003</v>
      </c>
    </row>
    <row r="382" spans="1:5" x14ac:dyDescent="0.2">
      <c r="A382" s="59">
        <v>365</v>
      </c>
      <c r="B382" s="56">
        <v>148.69999999999999</v>
      </c>
      <c r="C382" s="56">
        <v>263.10000000000002</v>
      </c>
      <c r="D382" s="56">
        <v>264.01</v>
      </c>
      <c r="E382" s="56">
        <v>260.2</v>
      </c>
    </row>
    <row r="383" spans="1:5" x14ac:dyDescent="0.2">
      <c r="A383" s="59">
        <v>366</v>
      </c>
      <c r="B383" s="56">
        <v>149.13</v>
      </c>
      <c r="C383" s="56">
        <v>263.82</v>
      </c>
      <c r="D383" s="56">
        <v>264.74</v>
      </c>
      <c r="E383" s="56">
        <v>260.92</v>
      </c>
    </row>
    <row r="384" spans="1:5" x14ac:dyDescent="0.2">
      <c r="A384" s="59">
        <v>367</v>
      </c>
      <c r="B384" s="56">
        <v>149.56</v>
      </c>
      <c r="C384" s="56">
        <v>264.55</v>
      </c>
      <c r="D384" s="56">
        <v>265.47000000000003</v>
      </c>
      <c r="E384" s="56">
        <v>261.64999999999998</v>
      </c>
    </row>
    <row r="385" spans="1:5" x14ac:dyDescent="0.2">
      <c r="A385" s="59">
        <v>368</v>
      </c>
      <c r="B385" s="56">
        <v>149.99</v>
      </c>
      <c r="C385" s="56">
        <v>265.27999999999997</v>
      </c>
      <c r="D385" s="56">
        <v>266.19</v>
      </c>
      <c r="E385" s="56">
        <v>262.38</v>
      </c>
    </row>
    <row r="386" spans="1:5" x14ac:dyDescent="0.2">
      <c r="A386" s="59">
        <v>369</v>
      </c>
      <c r="B386" s="56">
        <v>150.41999999999999</v>
      </c>
      <c r="C386" s="56">
        <v>266.01</v>
      </c>
      <c r="D386" s="56">
        <v>266.92</v>
      </c>
      <c r="E386" s="56">
        <v>263.10000000000002</v>
      </c>
    </row>
    <row r="387" spans="1:5" x14ac:dyDescent="0.2">
      <c r="A387" s="59">
        <v>370</v>
      </c>
      <c r="B387" s="56">
        <v>150.84</v>
      </c>
      <c r="C387" s="56">
        <v>266.74</v>
      </c>
      <c r="D387" s="56">
        <v>267.64999999999998</v>
      </c>
      <c r="E387" s="56">
        <v>263.83</v>
      </c>
    </row>
    <row r="388" spans="1:5" x14ac:dyDescent="0.2">
      <c r="A388" s="59">
        <v>371</v>
      </c>
      <c r="B388" s="56">
        <v>151.27000000000001</v>
      </c>
      <c r="C388" s="56">
        <v>267.45999999999998</v>
      </c>
      <c r="D388" s="56">
        <v>268.38</v>
      </c>
      <c r="E388" s="56">
        <v>264.56</v>
      </c>
    </row>
    <row r="389" spans="1:5" x14ac:dyDescent="0.2">
      <c r="A389" s="59">
        <v>372</v>
      </c>
      <c r="B389" s="56">
        <v>151.69999999999999</v>
      </c>
      <c r="C389" s="56">
        <v>268.19</v>
      </c>
      <c r="D389" s="56">
        <v>269.11</v>
      </c>
      <c r="E389" s="56">
        <v>265.27999999999997</v>
      </c>
    </row>
    <row r="390" spans="1:5" x14ac:dyDescent="0.2">
      <c r="A390" s="59">
        <v>373</v>
      </c>
      <c r="B390" s="56">
        <v>152.13</v>
      </c>
      <c r="C390" s="56">
        <v>268.92</v>
      </c>
      <c r="D390" s="56">
        <v>269.83</v>
      </c>
      <c r="E390" s="56">
        <v>266.01</v>
      </c>
    </row>
    <row r="391" spans="1:5" x14ac:dyDescent="0.2">
      <c r="A391" s="59">
        <v>374</v>
      </c>
      <c r="B391" s="56">
        <v>152.56</v>
      </c>
      <c r="C391" s="56">
        <v>269.64</v>
      </c>
      <c r="D391" s="56">
        <v>270.56</v>
      </c>
      <c r="E391" s="56">
        <v>266.74</v>
      </c>
    </row>
    <row r="392" spans="1:5" x14ac:dyDescent="0.2">
      <c r="A392" s="59">
        <v>375</v>
      </c>
      <c r="B392" s="56">
        <v>152.99</v>
      </c>
      <c r="C392" s="56">
        <v>270.37</v>
      </c>
      <c r="D392" s="56">
        <v>271.29000000000002</v>
      </c>
      <c r="E392" s="56">
        <v>267.45999999999998</v>
      </c>
    </row>
    <row r="393" spans="1:5" x14ac:dyDescent="0.2">
      <c r="A393" s="59">
        <v>376</v>
      </c>
      <c r="B393" s="56">
        <v>153.41999999999999</v>
      </c>
      <c r="C393" s="56">
        <v>271.10000000000002</v>
      </c>
      <c r="D393" s="56">
        <v>272.02</v>
      </c>
      <c r="E393" s="56">
        <v>268.19</v>
      </c>
    </row>
    <row r="394" spans="1:5" x14ac:dyDescent="0.2">
      <c r="A394" s="59">
        <v>377</v>
      </c>
      <c r="B394" s="56">
        <v>153.84</v>
      </c>
      <c r="C394" s="56">
        <v>271.83</v>
      </c>
      <c r="D394" s="56">
        <v>272.75</v>
      </c>
      <c r="E394" s="56">
        <v>268.92</v>
      </c>
    </row>
    <row r="395" spans="1:5" x14ac:dyDescent="0.2">
      <c r="A395" s="59">
        <v>378</v>
      </c>
      <c r="B395" s="56">
        <v>154.27000000000001</v>
      </c>
      <c r="C395" s="56">
        <v>272.56</v>
      </c>
      <c r="D395" s="56">
        <v>273.47000000000003</v>
      </c>
      <c r="E395" s="56">
        <v>269.64999999999998</v>
      </c>
    </row>
    <row r="396" spans="1:5" x14ac:dyDescent="0.2">
      <c r="A396" s="59">
        <v>379</v>
      </c>
      <c r="B396" s="56">
        <v>154.69999999999999</v>
      </c>
      <c r="C396" s="56">
        <v>273.27999999999997</v>
      </c>
      <c r="D396" s="56">
        <v>274.2</v>
      </c>
      <c r="E396" s="56">
        <v>270.37</v>
      </c>
    </row>
    <row r="397" spans="1:5" x14ac:dyDescent="0.2">
      <c r="A397" s="59">
        <v>380</v>
      </c>
      <c r="B397" s="56">
        <v>155.13</v>
      </c>
      <c r="C397" s="56">
        <v>274.01</v>
      </c>
      <c r="D397" s="56">
        <v>274.93</v>
      </c>
      <c r="E397" s="56">
        <v>271.10000000000002</v>
      </c>
    </row>
    <row r="398" spans="1:5" x14ac:dyDescent="0.2">
      <c r="A398" s="59">
        <v>381</v>
      </c>
      <c r="B398" s="56">
        <v>155.56</v>
      </c>
      <c r="C398" s="56">
        <v>274.74</v>
      </c>
      <c r="D398" s="56">
        <v>275.66000000000003</v>
      </c>
      <c r="E398" s="56">
        <v>271.83</v>
      </c>
    </row>
    <row r="399" spans="1:5" x14ac:dyDescent="0.2">
      <c r="A399" s="59">
        <v>382</v>
      </c>
      <c r="B399" s="56">
        <v>155.99</v>
      </c>
      <c r="C399" s="56">
        <v>275.45999999999998</v>
      </c>
      <c r="D399" s="56">
        <v>276.38</v>
      </c>
      <c r="E399" s="56">
        <v>272.56</v>
      </c>
    </row>
    <row r="400" spans="1:5" x14ac:dyDescent="0.2">
      <c r="A400" s="59">
        <v>383</v>
      </c>
      <c r="B400" s="56">
        <v>156.41999999999999</v>
      </c>
      <c r="C400" s="56">
        <v>276.19</v>
      </c>
      <c r="D400" s="56">
        <v>277.11</v>
      </c>
      <c r="E400" s="56">
        <v>273.27999999999997</v>
      </c>
    </row>
    <row r="401" spans="1:5" x14ac:dyDescent="0.2">
      <c r="A401" s="59">
        <v>384</v>
      </c>
      <c r="B401" s="56">
        <v>156.85</v>
      </c>
      <c r="C401" s="56">
        <v>276.92</v>
      </c>
      <c r="D401" s="56">
        <v>277.83999999999997</v>
      </c>
      <c r="E401" s="56">
        <v>274.01</v>
      </c>
    </row>
    <row r="402" spans="1:5" x14ac:dyDescent="0.2">
      <c r="A402" s="59">
        <v>385</v>
      </c>
      <c r="B402" s="56">
        <v>157.28</v>
      </c>
      <c r="C402" s="56">
        <v>277.64999999999998</v>
      </c>
      <c r="D402" s="56">
        <v>278.57</v>
      </c>
      <c r="E402" s="56">
        <v>274.74</v>
      </c>
    </row>
    <row r="403" spans="1:5" x14ac:dyDescent="0.2">
      <c r="A403" s="59">
        <v>386</v>
      </c>
      <c r="B403" s="56">
        <v>157.69999999999999</v>
      </c>
      <c r="C403" s="56">
        <v>278.38</v>
      </c>
      <c r="D403" s="56">
        <v>279.3</v>
      </c>
      <c r="E403" s="56">
        <v>275.45999999999998</v>
      </c>
    </row>
    <row r="404" spans="1:5" x14ac:dyDescent="0.2">
      <c r="A404" s="59">
        <v>387</v>
      </c>
      <c r="B404" s="56">
        <v>158.13</v>
      </c>
      <c r="C404" s="56">
        <v>279.10000000000002</v>
      </c>
      <c r="D404" s="56">
        <v>280.02</v>
      </c>
      <c r="E404" s="56">
        <v>276.19</v>
      </c>
    </row>
    <row r="405" spans="1:5" x14ac:dyDescent="0.2">
      <c r="A405" s="59">
        <v>388</v>
      </c>
      <c r="B405" s="56">
        <v>158.56</v>
      </c>
      <c r="C405" s="56">
        <v>279.83</v>
      </c>
      <c r="D405" s="56">
        <v>280.75</v>
      </c>
      <c r="E405" s="56">
        <v>276.92</v>
      </c>
    </row>
    <row r="406" spans="1:5" x14ac:dyDescent="0.2">
      <c r="A406" s="59">
        <v>389</v>
      </c>
      <c r="B406" s="56">
        <v>158.99</v>
      </c>
      <c r="C406" s="56">
        <v>280.56</v>
      </c>
      <c r="D406" s="56">
        <v>281.48</v>
      </c>
      <c r="E406" s="56">
        <v>277.64999999999998</v>
      </c>
    </row>
    <row r="407" spans="1:5" x14ac:dyDescent="0.2">
      <c r="A407" s="59">
        <v>390</v>
      </c>
      <c r="B407" s="56">
        <v>159.41999999999999</v>
      </c>
      <c r="C407" s="56">
        <v>281.27999999999997</v>
      </c>
      <c r="D407" s="56">
        <v>282.20999999999998</v>
      </c>
      <c r="E407" s="56">
        <v>278.38</v>
      </c>
    </row>
    <row r="408" spans="1:5" x14ac:dyDescent="0.2">
      <c r="A408" s="59">
        <v>391</v>
      </c>
      <c r="B408" s="56">
        <v>159.85</v>
      </c>
      <c r="C408" s="56">
        <v>282.01</v>
      </c>
      <c r="D408" s="56">
        <v>282.93</v>
      </c>
      <c r="E408" s="56">
        <v>279.10000000000002</v>
      </c>
    </row>
    <row r="409" spans="1:5" x14ac:dyDescent="0.2">
      <c r="A409" s="59">
        <v>392</v>
      </c>
      <c r="B409" s="56">
        <v>160.28</v>
      </c>
      <c r="C409" s="56">
        <v>282.74</v>
      </c>
      <c r="D409" s="56">
        <v>283.66000000000003</v>
      </c>
      <c r="E409" s="56">
        <v>279.83</v>
      </c>
    </row>
    <row r="410" spans="1:5" x14ac:dyDescent="0.2">
      <c r="A410" s="59">
        <v>393</v>
      </c>
      <c r="B410" s="56">
        <v>160.71</v>
      </c>
      <c r="C410" s="56">
        <v>283.47000000000003</v>
      </c>
      <c r="D410" s="56">
        <v>284.39</v>
      </c>
      <c r="E410" s="56">
        <v>280.56</v>
      </c>
    </row>
    <row r="411" spans="1:5" x14ac:dyDescent="0.2">
      <c r="A411" s="59">
        <v>394</v>
      </c>
      <c r="B411" s="56">
        <v>161.13999999999999</v>
      </c>
      <c r="C411" s="56">
        <v>284.2</v>
      </c>
      <c r="D411" s="56">
        <v>285.12</v>
      </c>
      <c r="E411" s="56">
        <v>281.27999999999997</v>
      </c>
    </row>
    <row r="412" spans="1:5" x14ac:dyDescent="0.2">
      <c r="A412" s="59">
        <v>395</v>
      </c>
      <c r="B412" s="56">
        <v>161.56</v>
      </c>
      <c r="C412" s="56">
        <v>284.92</v>
      </c>
      <c r="D412" s="56">
        <v>285.83999999999997</v>
      </c>
      <c r="E412" s="56">
        <v>282.01</v>
      </c>
    </row>
    <row r="413" spans="1:5" x14ac:dyDescent="0.2">
      <c r="A413" s="59">
        <v>396</v>
      </c>
      <c r="B413" s="56">
        <v>161.99</v>
      </c>
      <c r="C413" s="56">
        <v>285.64999999999998</v>
      </c>
      <c r="D413" s="56">
        <v>286.57</v>
      </c>
      <c r="E413" s="56">
        <v>282.74</v>
      </c>
    </row>
    <row r="414" spans="1:5" x14ac:dyDescent="0.2">
      <c r="A414" s="59">
        <v>397</v>
      </c>
      <c r="B414" s="56">
        <v>162.41999999999999</v>
      </c>
      <c r="C414" s="56">
        <v>286.38</v>
      </c>
      <c r="D414" s="56">
        <v>287.3</v>
      </c>
      <c r="E414" s="56">
        <v>283.47000000000003</v>
      </c>
    </row>
    <row r="415" spans="1:5" x14ac:dyDescent="0.2">
      <c r="A415" s="59">
        <v>398</v>
      </c>
      <c r="B415" s="56">
        <v>162.85</v>
      </c>
      <c r="C415" s="56">
        <v>287.10000000000002</v>
      </c>
      <c r="D415" s="56">
        <v>288.02999999999997</v>
      </c>
      <c r="E415" s="56">
        <v>284.2</v>
      </c>
    </row>
    <row r="416" spans="1:5" x14ac:dyDescent="0.2">
      <c r="A416" s="59">
        <v>399</v>
      </c>
      <c r="B416" s="56">
        <v>163.28</v>
      </c>
      <c r="C416" s="56">
        <v>287.83</v>
      </c>
      <c r="D416" s="56">
        <v>288.75</v>
      </c>
      <c r="E416" s="56">
        <v>284.92</v>
      </c>
    </row>
    <row r="417" spans="1:5" x14ac:dyDescent="0.2">
      <c r="A417" s="59">
        <v>400</v>
      </c>
      <c r="B417" s="56">
        <v>163.71</v>
      </c>
      <c r="C417" s="56">
        <v>288.56</v>
      </c>
      <c r="D417" s="56">
        <v>289.48</v>
      </c>
      <c r="E417" s="56">
        <v>285.64999999999998</v>
      </c>
    </row>
    <row r="418" spans="1:5" x14ac:dyDescent="0.2">
      <c r="A418" s="59">
        <v>401</v>
      </c>
      <c r="B418" s="56">
        <v>164.14</v>
      </c>
      <c r="C418" s="56">
        <v>289.29000000000002</v>
      </c>
      <c r="D418" s="56">
        <v>290.20999999999998</v>
      </c>
      <c r="E418" s="56">
        <v>286.38</v>
      </c>
    </row>
    <row r="419" spans="1:5" x14ac:dyDescent="0.2">
      <c r="A419" s="59">
        <v>402</v>
      </c>
      <c r="B419" s="56">
        <v>164.57</v>
      </c>
      <c r="C419" s="56">
        <v>290.02</v>
      </c>
      <c r="D419" s="56">
        <v>290.94</v>
      </c>
      <c r="E419" s="56">
        <v>287.10000000000002</v>
      </c>
    </row>
    <row r="420" spans="1:5" x14ac:dyDescent="0.2">
      <c r="A420" s="59">
        <v>403</v>
      </c>
      <c r="B420" s="56">
        <v>165</v>
      </c>
      <c r="C420" s="56">
        <v>290.74</v>
      </c>
      <c r="D420" s="56">
        <v>291.66000000000003</v>
      </c>
      <c r="E420" s="56">
        <v>287.83</v>
      </c>
    </row>
    <row r="421" spans="1:5" x14ac:dyDescent="0.2">
      <c r="A421" s="59">
        <v>404</v>
      </c>
      <c r="B421" s="56">
        <v>165.43</v>
      </c>
      <c r="C421" s="56">
        <v>291.47000000000003</v>
      </c>
      <c r="D421" s="56">
        <v>292.39</v>
      </c>
      <c r="E421" s="56">
        <v>288.56</v>
      </c>
    </row>
    <row r="422" spans="1:5" x14ac:dyDescent="0.2">
      <c r="A422" s="59">
        <v>405</v>
      </c>
      <c r="B422" s="56">
        <v>165.86</v>
      </c>
      <c r="C422" s="56">
        <v>292.2</v>
      </c>
      <c r="D422" s="56">
        <v>293.12</v>
      </c>
      <c r="E422" s="56">
        <v>289.27999999999997</v>
      </c>
    </row>
    <row r="423" spans="1:5" x14ac:dyDescent="0.2">
      <c r="A423" s="59">
        <v>406</v>
      </c>
      <c r="B423" s="56">
        <v>166.29</v>
      </c>
      <c r="C423" s="56">
        <v>292.93</v>
      </c>
      <c r="D423" s="56">
        <v>293.83999999999997</v>
      </c>
      <c r="E423" s="56">
        <v>290.01</v>
      </c>
    </row>
    <row r="424" spans="1:5" x14ac:dyDescent="0.2">
      <c r="A424" s="59">
        <v>407</v>
      </c>
      <c r="B424" s="56">
        <v>166.72</v>
      </c>
      <c r="C424" s="56">
        <v>293.66000000000003</v>
      </c>
      <c r="D424" s="56">
        <v>294.57</v>
      </c>
      <c r="E424" s="56">
        <v>290.74</v>
      </c>
    </row>
    <row r="425" spans="1:5" x14ac:dyDescent="0.2">
      <c r="A425" s="59">
        <v>408</v>
      </c>
      <c r="B425" s="56">
        <v>167.15</v>
      </c>
      <c r="C425" s="56">
        <v>294.38</v>
      </c>
      <c r="D425" s="56">
        <v>295.3</v>
      </c>
      <c r="E425" s="56">
        <v>291.47000000000003</v>
      </c>
    </row>
    <row r="426" spans="1:5" x14ac:dyDescent="0.2">
      <c r="A426" s="59">
        <v>409</v>
      </c>
      <c r="B426" s="56">
        <v>167.58</v>
      </c>
      <c r="C426" s="56">
        <v>295.11</v>
      </c>
      <c r="D426" s="56">
        <v>296.02999999999997</v>
      </c>
      <c r="E426" s="56">
        <v>292.19</v>
      </c>
    </row>
    <row r="427" spans="1:5" x14ac:dyDescent="0.2">
      <c r="A427" s="59">
        <v>410</v>
      </c>
      <c r="B427" s="56">
        <v>168.01</v>
      </c>
      <c r="C427" s="56">
        <v>295.83999999999997</v>
      </c>
      <c r="D427" s="56">
        <v>296.76</v>
      </c>
      <c r="E427" s="56">
        <v>292.91000000000003</v>
      </c>
    </row>
    <row r="428" spans="1:5" x14ac:dyDescent="0.2">
      <c r="A428" s="59">
        <v>411</v>
      </c>
      <c r="B428" s="56">
        <v>168.44</v>
      </c>
      <c r="C428" s="56">
        <v>296.57</v>
      </c>
      <c r="D428" s="56">
        <v>297.48</v>
      </c>
      <c r="E428" s="56">
        <v>293.64999999999998</v>
      </c>
    </row>
    <row r="429" spans="1:5" x14ac:dyDescent="0.2">
      <c r="A429" s="59">
        <v>412</v>
      </c>
      <c r="B429" s="56">
        <v>168.87</v>
      </c>
      <c r="C429" s="56">
        <v>297.3</v>
      </c>
      <c r="D429" s="56">
        <v>298.20999999999998</v>
      </c>
      <c r="E429" s="56">
        <v>294.37</v>
      </c>
    </row>
    <row r="430" spans="1:5" x14ac:dyDescent="0.2">
      <c r="A430" s="59">
        <v>413</v>
      </c>
      <c r="B430" s="56">
        <v>169.3</v>
      </c>
      <c r="C430" s="56">
        <v>298.02</v>
      </c>
      <c r="D430" s="56">
        <v>298.94</v>
      </c>
      <c r="E430" s="56">
        <v>295.10000000000002</v>
      </c>
    </row>
    <row r="431" spans="1:5" x14ac:dyDescent="0.2">
      <c r="A431" s="59">
        <v>414</v>
      </c>
      <c r="B431" s="56">
        <v>169.73</v>
      </c>
      <c r="C431" s="56">
        <v>298.75</v>
      </c>
      <c r="D431" s="56">
        <v>299.66000000000003</v>
      </c>
      <c r="E431" s="56">
        <v>295.83</v>
      </c>
    </row>
    <row r="432" spans="1:5" x14ac:dyDescent="0.2">
      <c r="A432" s="59">
        <v>415</v>
      </c>
      <c r="B432" s="56">
        <v>170.16</v>
      </c>
      <c r="C432" s="56">
        <v>299.48</v>
      </c>
      <c r="D432" s="56">
        <v>300.39</v>
      </c>
      <c r="E432" s="56">
        <v>296.56</v>
      </c>
    </row>
    <row r="433" spans="1:5" x14ac:dyDescent="0.2">
      <c r="A433" s="59">
        <v>416</v>
      </c>
      <c r="B433" s="56">
        <v>170.59</v>
      </c>
      <c r="C433" s="56">
        <v>300.20999999999998</v>
      </c>
      <c r="D433" s="56">
        <v>301.12</v>
      </c>
      <c r="E433" s="56">
        <v>297.27999999999997</v>
      </c>
    </row>
    <row r="434" spans="1:5" x14ac:dyDescent="0.2">
      <c r="A434" s="59">
        <v>417</v>
      </c>
      <c r="B434" s="56">
        <v>171.02</v>
      </c>
      <c r="C434" s="56">
        <v>300.94</v>
      </c>
      <c r="D434" s="56">
        <v>301.85000000000002</v>
      </c>
      <c r="E434" s="56">
        <v>298.01</v>
      </c>
    </row>
    <row r="435" spans="1:5" x14ac:dyDescent="0.2">
      <c r="A435" s="59">
        <v>418</v>
      </c>
      <c r="B435" s="56">
        <v>171.45</v>
      </c>
      <c r="C435" s="56">
        <v>301.66000000000003</v>
      </c>
      <c r="D435" s="56">
        <v>302.58</v>
      </c>
      <c r="E435" s="56">
        <v>298.74</v>
      </c>
    </row>
    <row r="436" spans="1:5" x14ac:dyDescent="0.2">
      <c r="A436" s="59">
        <v>419</v>
      </c>
      <c r="B436" s="56">
        <v>171.88</v>
      </c>
      <c r="C436" s="56">
        <v>302.39</v>
      </c>
      <c r="D436" s="56">
        <v>303.3</v>
      </c>
      <c r="E436" s="56">
        <v>299.45999999999998</v>
      </c>
    </row>
    <row r="437" spans="1:5" x14ac:dyDescent="0.2">
      <c r="A437" s="59">
        <v>420</v>
      </c>
      <c r="B437" s="56">
        <v>172.31</v>
      </c>
      <c r="C437" s="56">
        <v>303.12</v>
      </c>
      <c r="D437" s="56">
        <v>304.02999999999997</v>
      </c>
      <c r="E437" s="56">
        <v>300.19</v>
      </c>
    </row>
    <row r="438" spans="1:5" x14ac:dyDescent="0.2">
      <c r="A438" s="59">
        <v>421</v>
      </c>
      <c r="B438" s="56">
        <v>172.74</v>
      </c>
      <c r="C438" s="56">
        <v>303.85000000000002</v>
      </c>
      <c r="D438" s="56">
        <v>304.76</v>
      </c>
      <c r="E438" s="56">
        <v>300.92</v>
      </c>
    </row>
    <row r="439" spans="1:5" x14ac:dyDescent="0.2">
      <c r="A439" s="59">
        <v>422</v>
      </c>
      <c r="B439" s="56">
        <v>173.17</v>
      </c>
      <c r="C439" s="56">
        <v>304.58</v>
      </c>
      <c r="D439" s="56">
        <v>305.48</v>
      </c>
      <c r="E439" s="56">
        <v>301.64</v>
      </c>
    </row>
    <row r="440" spans="1:5" x14ac:dyDescent="0.2">
      <c r="A440" s="59">
        <v>423</v>
      </c>
      <c r="B440" s="56">
        <v>173.6</v>
      </c>
      <c r="C440" s="56">
        <v>305.3</v>
      </c>
      <c r="D440" s="56">
        <v>306.20999999999998</v>
      </c>
      <c r="E440" s="56">
        <v>302.37</v>
      </c>
    </row>
    <row r="441" spans="1:5" x14ac:dyDescent="0.2">
      <c r="A441" s="59">
        <v>424</v>
      </c>
      <c r="B441" s="56">
        <v>174.03</v>
      </c>
      <c r="C441" s="56">
        <v>306.02999999999997</v>
      </c>
      <c r="D441" s="56">
        <v>306.94</v>
      </c>
      <c r="E441" s="56">
        <v>303.10000000000002</v>
      </c>
    </row>
    <row r="442" spans="1:5" x14ac:dyDescent="0.2">
      <c r="A442" s="59">
        <v>425</v>
      </c>
      <c r="B442" s="56">
        <v>174.46</v>
      </c>
      <c r="C442" s="56">
        <v>306.76</v>
      </c>
      <c r="D442" s="56">
        <v>307.67</v>
      </c>
      <c r="E442" s="56">
        <v>303.83</v>
      </c>
    </row>
    <row r="443" spans="1:5" x14ac:dyDescent="0.2">
      <c r="A443" s="59">
        <v>426</v>
      </c>
      <c r="B443" s="56">
        <v>174.89</v>
      </c>
      <c r="C443" s="56">
        <v>307.48</v>
      </c>
      <c r="D443" s="56">
        <v>308.39999999999998</v>
      </c>
      <c r="E443" s="56">
        <v>304.56</v>
      </c>
    </row>
    <row r="444" spans="1:5" x14ac:dyDescent="0.2">
      <c r="A444" s="59">
        <v>427</v>
      </c>
      <c r="B444" s="56">
        <v>175.32</v>
      </c>
      <c r="C444" s="56">
        <v>308.20999999999998</v>
      </c>
      <c r="D444" s="56">
        <v>309.12</v>
      </c>
      <c r="E444" s="56">
        <v>305.27999999999997</v>
      </c>
    </row>
    <row r="445" spans="1:5" x14ac:dyDescent="0.2">
      <c r="A445" s="59">
        <v>428</v>
      </c>
      <c r="B445" s="56">
        <v>175.75</v>
      </c>
      <c r="C445" s="56">
        <v>308.94</v>
      </c>
      <c r="D445" s="56">
        <v>309.85000000000002</v>
      </c>
      <c r="E445" s="56">
        <v>306.01</v>
      </c>
    </row>
    <row r="446" spans="1:5" x14ac:dyDescent="0.2">
      <c r="A446" s="59">
        <v>429</v>
      </c>
      <c r="B446" s="56">
        <v>176.18</v>
      </c>
      <c r="C446" s="56">
        <v>309.67</v>
      </c>
      <c r="D446" s="56">
        <v>310.58</v>
      </c>
      <c r="E446" s="56">
        <v>306.74</v>
      </c>
    </row>
    <row r="447" spans="1:5" x14ac:dyDescent="0.2">
      <c r="A447" s="59">
        <v>430</v>
      </c>
      <c r="B447" s="56">
        <v>176.62</v>
      </c>
      <c r="C447" s="56">
        <v>310.39999999999998</v>
      </c>
      <c r="D447" s="56">
        <v>311.3</v>
      </c>
      <c r="E447" s="56">
        <v>307.45999999999998</v>
      </c>
    </row>
    <row r="448" spans="1:5" x14ac:dyDescent="0.2">
      <c r="A448" s="59">
        <v>431</v>
      </c>
      <c r="B448" s="56">
        <v>177.05</v>
      </c>
      <c r="C448" s="56">
        <v>311.12</v>
      </c>
      <c r="D448" s="56">
        <v>312.02999999999997</v>
      </c>
      <c r="E448" s="56">
        <v>308.19</v>
      </c>
    </row>
    <row r="449" spans="1:5" x14ac:dyDescent="0.2">
      <c r="A449" s="59">
        <v>432</v>
      </c>
      <c r="B449" s="56">
        <v>177.48</v>
      </c>
      <c r="C449" s="56">
        <v>311.85000000000002</v>
      </c>
      <c r="D449" s="56">
        <v>312.76</v>
      </c>
      <c r="E449" s="56">
        <v>308.92</v>
      </c>
    </row>
    <row r="450" spans="1:5" x14ac:dyDescent="0.2">
      <c r="A450" s="59">
        <v>433</v>
      </c>
      <c r="B450" s="56">
        <v>177.91</v>
      </c>
      <c r="C450" s="56">
        <v>312.58</v>
      </c>
      <c r="D450" s="56">
        <v>313.49</v>
      </c>
      <c r="E450" s="56">
        <v>309.64999999999998</v>
      </c>
    </row>
    <row r="451" spans="1:5" x14ac:dyDescent="0.2">
      <c r="A451" s="59">
        <v>434</v>
      </c>
      <c r="B451" s="56">
        <v>178.34</v>
      </c>
      <c r="C451" s="56">
        <v>313.3</v>
      </c>
      <c r="D451" s="56">
        <v>314.22000000000003</v>
      </c>
      <c r="E451" s="56">
        <v>310.38</v>
      </c>
    </row>
    <row r="452" spans="1:5" x14ac:dyDescent="0.2">
      <c r="A452" s="59">
        <v>435</v>
      </c>
      <c r="B452" s="56">
        <v>178.77</v>
      </c>
      <c r="C452" s="56">
        <v>314.02999999999997</v>
      </c>
      <c r="D452" s="56">
        <v>314.94</v>
      </c>
      <c r="E452" s="56">
        <v>311.10000000000002</v>
      </c>
    </row>
    <row r="453" spans="1:5" x14ac:dyDescent="0.2">
      <c r="A453" s="59">
        <v>436</v>
      </c>
      <c r="B453" s="56">
        <v>179.2</v>
      </c>
      <c r="C453" s="56">
        <v>314.76</v>
      </c>
      <c r="D453" s="56">
        <v>315.67</v>
      </c>
      <c r="E453" s="56">
        <v>311.83</v>
      </c>
    </row>
    <row r="454" spans="1:5" x14ac:dyDescent="0.2">
      <c r="A454" s="59">
        <v>437</v>
      </c>
      <c r="B454" s="56">
        <v>179.63</v>
      </c>
      <c r="C454" s="56">
        <v>315.49</v>
      </c>
      <c r="D454" s="56">
        <v>316.39999999999998</v>
      </c>
      <c r="E454" s="56">
        <v>312.56</v>
      </c>
    </row>
    <row r="455" spans="1:5" x14ac:dyDescent="0.2">
      <c r="A455" s="59">
        <v>438</v>
      </c>
      <c r="B455" s="56">
        <v>180.06</v>
      </c>
      <c r="C455" s="56">
        <v>316.22000000000003</v>
      </c>
      <c r="D455" s="56">
        <v>317.12</v>
      </c>
      <c r="E455" s="56">
        <v>313.27999999999997</v>
      </c>
    </row>
    <row r="456" spans="1:5" x14ac:dyDescent="0.2">
      <c r="A456" s="59">
        <v>439</v>
      </c>
      <c r="B456" s="56">
        <v>180.49</v>
      </c>
      <c r="C456" s="56">
        <v>316.94</v>
      </c>
      <c r="D456" s="56">
        <v>317.85000000000002</v>
      </c>
      <c r="E456" s="56">
        <v>314.01</v>
      </c>
    </row>
    <row r="457" spans="1:5" x14ac:dyDescent="0.2">
      <c r="A457" s="59">
        <v>440</v>
      </c>
      <c r="B457" s="56">
        <v>180.92</v>
      </c>
      <c r="C457" s="56">
        <v>317.67</v>
      </c>
      <c r="D457" s="56">
        <v>318.58</v>
      </c>
      <c r="E457" s="56">
        <v>314.74</v>
      </c>
    </row>
    <row r="458" spans="1:5" x14ac:dyDescent="0.2">
      <c r="A458" s="59">
        <v>441</v>
      </c>
      <c r="B458" s="56">
        <v>181.35</v>
      </c>
      <c r="C458" s="56">
        <v>318.39999999999998</v>
      </c>
      <c r="D458" s="56">
        <v>319.31</v>
      </c>
      <c r="E458" s="56">
        <v>315.47000000000003</v>
      </c>
    </row>
    <row r="459" spans="1:5" x14ac:dyDescent="0.2">
      <c r="A459" s="59">
        <v>442</v>
      </c>
      <c r="B459" s="56">
        <v>181.78</v>
      </c>
      <c r="C459" s="56">
        <v>319.12</v>
      </c>
      <c r="D459" s="56">
        <v>320.04000000000002</v>
      </c>
      <c r="E459" s="56">
        <v>316.2</v>
      </c>
    </row>
    <row r="460" spans="1:5" x14ac:dyDescent="0.2">
      <c r="A460" s="59">
        <v>443</v>
      </c>
      <c r="B460" s="56">
        <v>182.21</v>
      </c>
      <c r="C460" s="56">
        <v>319.85000000000002</v>
      </c>
      <c r="D460" s="56">
        <v>320.76</v>
      </c>
      <c r="E460" s="56">
        <v>316.92</v>
      </c>
    </row>
    <row r="461" spans="1:5" x14ac:dyDescent="0.2">
      <c r="A461" s="59">
        <v>444</v>
      </c>
      <c r="B461" s="56">
        <v>182.64</v>
      </c>
      <c r="C461" s="56">
        <v>320.58</v>
      </c>
      <c r="D461" s="56">
        <v>321.49</v>
      </c>
      <c r="E461" s="56">
        <v>317.64999999999998</v>
      </c>
    </row>
    <row r="462" spans="1:5" x14ac:dyDescent="0.2">
      <c r="A462" s="59">
        <v>445</v>
      </c>
      <c r="B462" s="56">
        <v>183.08</v>
      </c>
      <c r="C462" s="56">
        <v>321.31</v>
      </c>
      <c r="D462" s="56">
        <v>322.22000000000003</v>
      </c>
      <c r="E462" s="56">
        <v>318.38</v>
      </c>
    </row>
    <row r="463" spans="1:5" x14ac:dyDescent="0.2">
      <c r="A463" s="59">
        <v>446</v>
      </c>
      <c r="B463" s="56">
        <v>183.51</v>
      </c>
      <c r="C463" s="56">
        <v>322.04000000000002</v>
      </c>
      <c r="D463" s="56">
        <v>322.95</v>
      </c>
      <c r="E463" s="56">
        <v>319.10000000000002</v>
      </c>
    </row>
    <row r="464" spans="1:5" x14ac:dyDescent="0.2">
      <c r="A464" s="59">
        <v>447</v>
      </c>
      <c r="B464" s="56">
        <v>183.94</v>
      </c>
      <c r="C464" s="56">
        <v>322.76</v>
      </c>
      <c r="D464" s="56">
        <v>323.68</v>
      </c>
      <c r="E464" s="56">
        <v>319.83</v>
      </c>
    </row>
    <row r="465" spans="1:5" x14ac:dyDescent="0.2">
      <c r="A465" s="59">
        <v>448</v>
      </c>
      <c r="B465" s="56">
        <v>184.37</v>
      </c>
      <c r="C465" s="56">
        <v>323.49</v>
      </c>
      <c r="D465" s="56">
        <v>324.39999999999998</v>
      </c>
      <c r="E465" s="56">
        <v>320.56</v>
      </c>
    </row>
    <row r="466" spans="1:5" x14ac:dyDescent="0.2">
      <c r="A466" s="59">
        <v>449</v>
      </c>
      <c r="B466" s="56">
        <v>184.8</v>
      </c>
      <c r="C466" s="56">
        <v>324.22000000000003</v>
      </c>
      <c r="D466" s="56">
        <v>325.13</v>
      </c>
      <c r="E466" s="56">
        <v>321.29000000000002</v>
      </c>
    </row>
    <row r="467" spans="1:5" x14ac:dyDescent="0.2">
      <c r="A467" s="59">
        <v>450</v>
      </c>
      <c r="B467" s="56">
        <v>185.23</v>
      </c>
      <c r="C467" s="56">
        <v>324.94</v>
      </c>
      <c r="D467" s="56">
        <v>325.86</v>
      </c>
      <c r="E467" s="56">
        <v>322.02</v>
      </c>
    </row>
    <row r="468" spans="1:5" x14ac:dyDescent="0.2">
      <c r="A468" s="59">
        <v>451</v>
      </c>
      <c r="B468" s="56">
        <v>185.66</v>
      </c>
      <c r="C468" s="56">
        <v>325.67</v>
      </c>
      <c r="D468" s="56">
        <v>326.58999999999997</v>
      </c>
      <c r="E468" s="56">
        <v>322.74</v>
      </c>
    </row>
    <row r="469" spans="1:5" x14ac:dyDescent="0.2">
      <c r="A469" s="59">
        <v>452</v>
      </c>
      <c r="B469" s="56">
        <v>186.09</v>
      </c>
      <c r="C469" s="56">
        <v>326.39999999999998</v>
      </c>
      <c r="D469" s="56">
        <v>327.32</v>
      </c>
      <c r="E469" s="56">
        <v>323.47000000000003</v>
      </c>
    </row>
    <row r="470" spans="1:5" x14ac:dyDescent="0.2">
      <c r="A470" s="59">
        <v>453</v>
      </c>
      <c r="B470" s="56">
        <v>186.52</v>
      </c>
      <c r="C470" s="56">
        <v>327.13</v>
      </c>
      <c r="D470" s="56">
        <v>328.04</v>
      </c>
      <c r="E470" s="56">
        <v>324.2</v>
      </c>
    </row>
    <row r="471" spans="1:5" x14ac:dyDescent="0.2">
      <c r="A471" s="59">
        <v>454</v>
      </c>
      <c r="B471" s="56">
        <v>186.95</v>
      </c>
      <c r="C471" s="56">
        <v>327.86</v>
      </c>
      <c r="D471" s="56">
        <v>328.77</v>
      </c>
      <c r="E471" s="56">
        <v>324.92</v>
      </c>
    </row>
    <row r="472" spans="1:5" x14ac:dyDescent="0.2">
      <c r="A472" s="59">
        <v>455</v>
      </c>
      <c r="B472" s="56">
        <v>187.38</v>
      </c>
      <c r="C472" s="56">
        <v>328.58</v>
      </c>
      <c r="D472" s="56">
        <v>329.5</v>
      </c>
      <c r="E472" s="56">
        <v>325.64999999999998</v>
      </c>
    </row>
    <row r="473" spans="1:5" x14ac:dyDescent="0.2">
      <c r="A473" s="59">
        <v>456</v>
      </c>
      <c r="B473" s="56">
        <v>187.82</v>
      </c>
      <c r="C473" s="56">
        <v>329.31</v>
      </c>
      <c r="D473" s="56">
        <v>330.23</v>
      </c>
      <c r="E473" s="56">
        <v>326.38</v>
      </c>
    </row>
    <row r="474" spans="1:5" x14ac:dyDescent="0.2">
      <c r="A474" s="59">
        <v>457</v>
      </c>
      <c r="B474" s="56">
        <v>188.25</v>
      </c>
      <c r="C474" s="56">
        <v>330.04</v>
      </c>
      <c r="D474" s="56">
        <v>330.96</v>
      </c>
      <c r="E474" s="56">
        <v>327.11</v>
      </c>
    </row>
    <row r="475" spans="1:5" x14ac:dyDescent="0.2">
      <c r="A475" s="59">
        <v>458</v>
      </c>
      <c r="B475" s="56">
        <v>188.68</v>
      </c>
      <c r="C475" s="56">
        <v>330.76</v>
      </c>
      <c r="D475" s="56">
        <v>331.68</v>
      </c>
      <c r="E475" s="56">
        <v>327.84</v>
      </c>
    </row>
    <row r="476" spans="1:5" x14ac:dyDescent="0.2">
      <c r="A476" s="59">
        <v>459</v>
      </c>
      <c r="B476" s="56">
        <v>189.11</v>
      </c>
      <c r="C476" s="56">
        <v>331.49</v>
      </c>
      <c r="D476" s="56">
        <v>332.41</v>
      </c>
      <c r="E476" s="56">
        <v>328.56</v>
      </c>
    </row>
    <row r="477" spans="1:5" x14ac:dyDescent="0.2">
      <c r="A477" s="59">
        <v>460</v>
      </c>
      <c r="B477" s="56">
        <v>189.54</v>
      </c>
      <c r="C477" s="56">
        <v>332.22</v>
      </c>
      <c r="D477" s="56">
        <v>333.14</v>
      </c>
      <c r="E477" s="56">
        <v>329.29</v>
      </c>
    </row>
    <row r="478" spans="1:5" x14ac:dyDescent="0.2">
      <c r="A478" s="59">
        <v>461</v>
      </c>
      <c r="B478" s="56">
        <v>189.97</v>
      </c>
      <c r="C478" s="56">
        <v>332.95</v>
      </c>
      <c r="D478" s="56">
        <v>333.87</v>
      </c>
      <c r="E478" s="56">
        <v>330.02</v>
      </c>
    </row>
    <row r="479" spans="1:5" x14ac:dyDescent="0.2">
      <c r="A479" s="59">
        <v>462</v>
      </c>
      <c r="B479" s="56">
        <v>190.4</v>
      </c>
      <c r="C479" s="56">
        <v>333.68</v>
      </c>
      <c r="D479" s="56">
        <v>334.6</v>
      </c>
      <c r="E479" s="56">
        <v>330.74</v>
      </c>
    </row>
    <row r="480" spans="1:5" x14ac:dyDescent="0.2">
      <c r="A480" s="59">
        <v>463</v>
      </c>
      <c r="B480" s="56">
        <v>190.84</v>
      </c>
      <c r="C480" s="56">
        <v>334.4</v>
      </c>
      <c r="D480" s="56">
        <v>335.32</v>
      </c>
      <c r="E480" s="56">
        <v>331.47</v>
      </c>
    </row>
    <row r="481" spans="1:5" x14ac:dyDescent="0.2">
      <c r="A481" s="59">
        <v>464</v>
      </c>
      <c r="B481" s="56">
        <v>191.27</v>
      </c>
      <c r="C481" s="56">
        <v>335.13</v>
      </c>
      <c r="D481" s="56">
        <v>336.05</v>
      </c>
      <c r="E481" s="56">
        <v>332.2</v>
      </c>
    </row>
    <row r="482" spans="1:5" x14ac:dyDescent="0.2">
      <c r="A482" s="59">
        <v>465</v>
      </c>
      <c r="B482" s="56">
        <v>191.7</v>
      </c>
      <c r="C482" s="56">
        <v>335.86</v>
      </c>
      <c r="D482" s="56">
        <v>336.78</v>
      </c>
      <c r="E482" s="56">
        <v>332.93</v>
      </c>
    </row>
    <row r="483" spans="1:5" x14ac:dyDescent="0.2">
      <c r="A483" s="59">
        <v>466</v>
      </c>
      <c r="B483" s="56">
        <v>192.13</v>
      </c>
      <c r="C483" s="56">
        <v>336.59</v>
      </c>
      <c r="D483" s="56">
        <v>337.5</v>
      </c>
      <c r="E483" s="56">
        <v>333.66</v>
      </c>
    </row>
    <row r="484" spans="1:5" x14ac:dyDescent="0.2">
      <c r="A484" s="59">
        <v>467</v>
      </c>
      <c r="B484" s="56">
        <v>192.56</v>
      </c>
      <c r="C484" s="56">
        <v>337.31</v>
      </c>
      <c r="D484" s="56">
        <v>338.23</v>
      </c>
      <c r="E484" s="56">
        <v>334.38</v>
      </c>
    </row>
    <row r="485" spans="1:5" x14ac:dyDescent="0.2">
      <c r="A485" s="59">
        <v>468</v>
      </c>
      <c r="B485" s="56">
        <v>193</v>
      </c>
      <c r="C485" s="56">
        <v>338.04</v>
      </c>
      <c r="D485" s="56">
        <v>338.96</v>
      </c>
      <c r="E485" s="56">
        <v>335.11</v>
      </c>
    </row>
    <row r="486" spans="1:5" x14ac:dyDescent="0.2">
      <c r="A486" s="59">
        <v>469</v>
      </c>
      <c r="B486" s="56">
        <v>193.43</v>
      </c>
      <c r="C486" s="56">
        <v>338.77</v>
      </c>
      <c r="D486" s="56">
        <v>339.69</v>
      </c>
      <c r="E486" s="56">
        <v>335.84</v>
      </c>
    </row>
    <row r="487" spans="1:5" x14ac:dyDescent="0.2">
      <c r="A487" s="59">
        <v>470</v>
      </c>
      <c r="B487" s="56">
        <v>193.86</v>
      </c>
      <c r="C487" s="56">
        <v>339.5</v>
      </c>
      <c r="D487" s="56">
        <v>340.42</v>
      </c>
      <c r="E487" s="56">
        <v>336.56</v>
      </c>
    </row>
    <row r="488" spans="1:5" x14ac:dyDescent="0.2">
      <c r="A488" s="59">
        <v>471</v>
      </c>
      <c r="B488" s="56">
        <v>194.29</v>
      </c>
      <c r="C488" s="56">
        <v>340.22</v>
      </c>
      <c r="D488" s="56">
        <v>341.14</v>
      </c>
      <c r="E488" s="56">
        <v>337.29</v>
      </c>
    </row>
    <row r="489" spans="1:5" x14ac:dyDescent="0.2">
      <c r="A489" s="59">
        <v>472</v>
      </c>
      <c r="B489" s="56">
        <v>194.72</v>
      </c>
      <c r="C489" s="56">
        <v>340.95</v>
      </c>
      <c r="D489" s="56">
        <v>341.87</v>
      </c>
      <c r="E489" s="56">
        <v>338.02</v>
      </c>
    </row>
    <row r="490" spans="1:5" x14ac:dyDescent="0.2">
      <c r="A490" s="59">
        <v>473</v>
      </c>
      <c r="B490" s="56">
        <v>195.16</v>
      </c>
      <c r="C490" s="56">
        <v>341.68</v>
      </c>
      <c r="D490" s="56">
        <v>342.6</v>
      </c>
      <c r="E490" s="56">
        <v>338.75</v>
      </c>
    </row>
    <row r="491" spans="1:5" x14ac:dyDescent="0.2">
      <c r="A491" s="59">
        <v>474</v>
      </c>
      <c r="B491" s="56">
        <v>195.59</v>
      </c>
      <c r="C491" s="56">
        <v>342.4</v>
      </c>
      <c r="D491" s="56">
        <v>343.32</v>
      </c>
      <c r="E491" s="56">
        <v>339.48</v>
      </c>
    </row>
    <row r="492" spans="1:5" x14ac:dyDescent="0.2">
      <c r="A492" s="59">
        <v>475</v>
      </c>
      <c r="B492" s="56">
        <v>196.02</v>
      </c>
      <c r="C492" s="56">
        <v>343.13</v>
      </c>
      <c r="D492" s="56">
        <v>344.05</v>
      </c>
      <c r="E492" s="56">
        <v>340.2</v>
      </c>
    </row>
    <row r="493" spans="1:5" x14ac:dyDescent="0.2">
      <c r="A493" s="59">
        <v>476</v>
      </c>
      <c r="B493" s="56">
        <v>196.45</v>
      </c>
      <c r="C493" s="56">
        <v>343.86</v>
      </c>
      <c r="D493" s="56">
        <v>344.78</v>
      </c>
      <c r="E493" s="56">
        <v>340.93</v>
      </c>
    </row>
    <row r="494" spans="1:5" x14ac:dyDescent="0.2">
      <c r="A494" s="59">
        <v>477</v>
      </c>
      <c r="B494" s="56">
        <v>196.88</v>
      </c>
      <c r="C494" s="56">
        <v>344.59</v>
      </c>
      <c r="D494" s="56">
        <v>345.51</v>
      </c>
      <c r="E494" s="56">
        <v>341.66</v>
      </c>
    </row>
    <row r="495" spans="1:5" x14ac:dyDescent="0.2">
      <c r="A495" s="59">
        <v>478</v>
      </c>
      <c r="B495" s="56">
        <v>197.32</v>
      </c>
      <c r="C495" s="56">
        <v>345.32</v>
      </c>
      <c r="D495" s="56">
        <v>346.23</v>
      </c>
      <c r="E495" s="56">
        <v>342.38</v>
      </c>
    </row>
    <row r="496" spans="1:5" x14ac:dyDescent="0.2">
      <c r="A496" s="59">
        <v>479</v>
      </c>
      <c r="B496" s="56">
        <v>197.75</v>
      </c>
      <c r="C496" s="56">
        <v>346.04</v>
      </c>
      <c r="D496" s="56">
        <v>346.96</v>
      </c>
      <c r="E496" s="56">
        <v>343.11</v>
      </c>
    </row>
    <row r="497" spans="1:5" x14ac:dyDescent="0.2">
      <c r="A497" s="59">
        <v>480</v>
      </c>
      <c r="B497" s="56">
        <v>198.18</v>
      </c>
      <c r="C497" s="56">
        <v>346.77</v>
      </c>
      <c r="D497" s="56">
        <v>347.69</v>
      </c>
      <c r="E497" s="56">
        <v>343.84</v>
      </c>
    </row>
    <row r="498" spans="1:5" x14ac:dyDescent="0.2">
      <c r="A498" s="59">
        <v>481</v>
      </c>
      <c r="B498" s="56">
        <v>198.61</v>
      </c>
      <c r="C498" s="56">
        <v>347.5</v>
      </c>
      <c r="D498" s="56">
        <v>348.42</v>
      </c>
      <c r="E498" s="56">
        <v>344.57</v>
      </c>
    </row>
    <row r="499" spans="1:5" x14ac:dyDescent="0.2">
      <c r="A499" s="59">
        <v>482</v>
      </c>
      <c r="B499" s="56">
        <v>199.04</v>
      </c>
      <c r="C499" s="56">
        <v>348.22</v>
      </c>
      <c r="D499" s="56">
        <v>349.14</v>
      </c>
      <c r="E499" s="56">
        <v>345.3</v>
      </c>
    </row>
    <row r="500" spans="1:5" x14ac:dyDescent="0.2">
      <c r="A500" s="59">
        <v>483</v>
      </c>
      <c r="B500" s="56">
        <v>199.48</v>
      </c>
      <c r="C500" s="56">
        <v>348.95</v>
      </c>
      <c r="D500" s="56">
        <v>349.87</v>
      </c>
      <c r="E500" s="56">
        <v>346.02</v>
      </c>
    </row>
    <row r="501" spans="1:5" x14ac:dyDescent="0.2">
      <c r="A501" s="59">
        <v>484</v>
      </c>
      <c r="B501" s="56">
        <v>199.91</v>
      </c>
      <c r="C501" s="56">
        <v>349.68</v>
      </c>
      <c r="D501" s="56">
        <v>350.6</v>
      </c>
      <c r="E501" s="56">
        <v>346.75</v>
      </c>
    </row>
    <row r="502" spans="1:5" x14ac:dyDescent="0.2">
      <c r="A502" s="59">
        <v>485</v>
      </c>
      <c r="B502" s="56">
        <v>200.34</v>
      </c>
      <c r="C502" s="56">
        <v>350.41</v>
      </c>
      <c r="D502" s="56">
        <v>351.33</v>
      </c>
      <c r="E502" s="56">
        <v>347.48</v>
      </c>
    </row>
    <row r="503" spans="1:5" x14ac:dyDescent="0.2">
      <c r="A503" s="59">
        <v>486</v>
      </c>
      <c r="B503" s="56">
        <v>200.77</v>
      </c>
      <c r="C503" s="56">
        <v>351.14</v>
      </c>
      <c r="D503" s="56">
        <v>352.06</v>
      </c>
      <c r="E503" s="56">
        <v>348.21</v>
      </c>
    </row>
    <row r="504" spans="1:5" x14ac:dyDescent="0.2">
      <c r="A504" s="59">
        <v>487</v>
      </c>
      <c r="B504" s="56">
        <v>201.2</v>
      </c>
      <c r="C504" s="56">
        <v>351.86</v>
      </c>
      <c r="D504" s="56">
        <v>352.78</v>
      </c>
      <c r="E504" s="56">
        <v>348.94</v>
      </c>
    </row>
    <row r="505" spans="1:5" x14ac:dyDescent="0.2">
      <c r="A505" s="59">
        <v>488</v>
      </c>
      <c r="B505" s="56">
        <v>201.64</v>
      </c>
      <c r="C505" s="56">
        <v>352.59</v>
      </c>
      <c r="D505" s="56">
        <v>353.51</v>
      </c>
      <c r="E505" s="56">
        <v>349.66</v>
      </c>
    </row>
    <row r="506" spans="1:5" x14ac:dyDescent="0.2">
      <c r="A506" s="59">
        <v>489</v>
      </c>
      <c r="B506" s="56">
        <v>202.07</v>
      </c>
      <c r="C506" s="56">
        <v>353.32</v>
      </c>
      <c r="D506" s="56">
        <v>354.24</v>
      </c>
      <c r="E506" s="56">
        <v>350.39</v>
      </c>
    </row>
    <row r="507" spans="1:5" x14ac:dyDescent="0.2">
      <c r="A507" s="59">
        <v>490</v>
      </c>
      <c r="B507" s="56">
        <v>202.5</v>
      </c>
      <c r="C507" s="56">
        <v>354.04</v>
      </c>
      <c r="D507" s="56">
        <v>354.96</v>
      </c>
      <c r="E507" s="56">
        <v>351.12</v>
      </c>
    </row>
    <row r="508" spans="1:5" x14ac:dyDescent="0.2">
      <c r="A508" s="59">
        <v>491</v>
      </c>
      <c r="B508" s="56">
        <v>202.93</v>
      </c>
      <c r="C508" s="56">
        <v>354.77</v>
      </c>
      <c r="D508" s="56">
        <v>355.69</v>
      </c>
      <c r="E508" s="56">
        <v>351.85</v>
      </c>
    </row>
    <row r="509" spans="1:5" x14ac:dyDescent="0.2">
      <c r="A509" s="59">
        <v>492</v>
      </c>
      <c r="B509" s="56">
        <v>203.36</v>
      </c>
      <c r="C509" s="56">
        <v>355.5</v>
      </c>
      <c r="D509" s="56">
        <v>356.42</v>
      </c>
      <c r="E509" s="56">
        <v>352.58</v>
      </c>
    </row>
    <row r="510" spans="1:5" x14ac:dyDescent="0.2">
      <c r="A510" s="59">
        <v>493</v>
      </c>
      <c r="B510" s="56">
        <v>203.8</v>
      </c>
      <c r="C510" s="56">
        <v>356.23</v>
      </c>
      <c r="D510" s="56">
        <v>357.15</v>
      </c>
      <c r="E510" s="56">
        <v>353.3</v>
      </c>
    </row>
    <row r="511" spans="1:5" x14ac:dyDescent="0.2">
      <c r="A511" s="59">
        <v>494</v>
      </c>
      <c r="B511" s="56">
        <v>204.23</v>
      </c>
      <c r="C511" s="56">
        <v>356.96</v>
      </c>
      <c r="D511" s="56">
        <v>357.88</v>
      </c>
      <c r="E511" s="56">
        <v>354.03</v>
      </c>
    </row>
    <row r="512" spans="1:5" x14ac:dyDescent="0.2">
      <c r="A512" s="59">
        <v>495</v>
      </c>
      <c r="B512" s="56">
        <v>204.66</v>
      </c>
      <c r="C512" s="56">
        <v>357.68</v>
      </c>
      <c r="D512" s="56">
        <v>358.6</v>
      </c>
      <c r="E512" s="56">
        <v>354.76</v>
      </c>
    </row>
    <row r="513" spans="1:5" x14ac:dyDescent="0.2">
      <c r="A513" s="59">
        <v>496</v>
      </c>
      <c r="B513" s="56">
        <v>205.09</v>
      </c>
      <c r="C513" s="56">
        <v>358.41</v>
      </c>
      <c r="D513" s="56">
        <v>359.33</v>
      </c>
      <c r="E513" s="56">
        <v>355.49</v>
      </c>
    </row>
    <row r="514" spans="1:5" x14ac:dyDescent="0.2">
      <c r="A514" s="59">
        <v>497</v>
      </c>
      <c r="B514" s="56">
        <v>205.52</v>
      </c>
      <c r="C514" s="56">
        <v>359.14</v>
      </c>
      <c r="D514" s="56">
        <v>360.06</v>
      </c>
      <c r="E514" s="56">
        <v>356.22</v>
      </c>
    </row>
    <row r="515" spans="1:5" x14ac:dyDescent="0.2">
      <c r="A515" s="59">
        <v>498</v>
      </c>
      <c r="B515" s="56">
        <v>205.96</v>
      </c>
      <c r="C515" s="56">
        <v>359.86</v>
      </c>
      <c r="D515" s="56">
        <v>360.78</v>
      </c>
      <c r="E515" s="56">
        <v>356.94</v>
      </c>
    </row>
    <row r="516" spans="1:5" x14ac:dyDescent="0.2">
      <c r="A516" s="59">
        <v>499</v>
      </c>
      <c r="B516" s="56">
        <v>206.39</v>
      </c>
      <c r="C516" s="56">
        <v>360.59</v>
      </c>
      <c r="D516" s="56">
        <v>361.51</v>
      </c>
      <c r="E516" s="56">
        <v>357.67</v>
      </c>
    </row>
    <row r="517" spans="1:5" x14ac:dyDescent="0.2">
      <c r="A517" s="59">
        <v>500</v>
      </c>
      <c r="B517" s="56">
        <v>206.82</v>
      </c>
      <c r="C517" s="56">
        <v>361.32</v>
      </c>
      <c r="D517" s="56">
        <v>362.24</v>
      </c>
      <c r="E517" s="56">
        <v>358.4</v>
      </c>
    </row>
    <row r="518" spans="1:5" x14ac:dyDescent="0.2">
      <c r="A518" s="59">
        <v>501</v>
      </c>
      <c r="B518" s="56">
        <v>207.25</v>
      </c>
      <c r="C518" s="56">
        <v>362.05</v>
      </c>
      <c r="D518" s="56">
        <v>362.97</v>
      </c>
      <c r="E518" s="56">
        <v>359.13</v>
      </c>
    </row>
    <row r="519" spans="1:5" x14ac:dyDescent="0.2">
      <c r="A519" s="59">
        <v>502</v>
      </c>
      <c r="B519" s="56">
        <v>207.69</v>
      </c>
      <c r="C519" s="56">
        <v>362.78</v>
      </c>
      <c r="D519" s="56">
        <v>363.7</v>
      </c>
      <c r="E519" s="56">
        <v>359.86</v>
      </c>
    </row>
    <row r="520" spans="1:5" x14ac:dyDescent="0.2">
      <c r="A520" s="59">
        <v>503</v>
      </c>
      <c r="B520" s="56">
        <v>208.12</v>
      </c>
      <c r="C520" s="56">
        <v>363.5</v>
      </c>
      <c r="D520" s="56">
        <v>364.42</v>
      </c>
      <c r="E520" s="56">
        <v>360.58</v>
      </c>
    </row>
    <row r="521" spans="1:5" x14ac:dyDescent="0.2">
      <c r="A521" s="59">
        <v>504</v>
      </c>
      <c r="B521" s="56">
        <v>208.55</v>
      </c>
      <c r="C521" s="56">
        <v>364.23</v>
      </c>
      <c r="D521" s="56">
        <v>365.15</v>
      </c>
      <c r="E521" s="56">
        <v>361.31</v>
      </c>
    </row>
    <row r="522" spans="1:5" x14ac:dyDescent="0.2">
      <c r="A522" s="59">
        <v>505</v>
      </c>
      <c r="B522" s="56">
        <v>208.98</v>
      </c>
      <c r="C522" s="56">
        <v>364.96</v>
      </c>
      <c r="D522" s="56">
        <v>365.88</v>
      </c>
      <c r="E522" s="56">
        <v>362.04</v>
      </c>
    </row>
    <row r="523" spans="1:5" x14ac:dyDescent="0.2">
      <c r="A523" s="59">
        <v>506</v>
      </c>
      <c r="B523" s="56">
        <v>209.42</v>
      </c>
      <c r="C523" s="56">
        <v>365.69</v>
      </c>
      <c r="D523" s="56">
        <v>366.61</v>
      </c>
      <c r="E523" s="56">
        <v>362.76</v>
      </c>
    </row>
    <row r="524" spans="1:5" x14ac:dyDescent="0.2">
      <c r="A524" s="59">
        <v>507</v>
      </c>
      <c r="B524" s="56">
        <v>209.85</v>
      </c>
      <c r="C524" s="56">
        <v>366.42</v>
      </c>
      <c r="D524" s="56">
        <v>367.34</v>
      </c>
      <c r="E524" s="56">
        <v>363.49</v>
      </c>
    </row>
    <row r="525" spans="1:5" x14ac:dyDescent="0.2">
      <c r="A525" s="59">
        <v>508</v>
      </c>
      <c r="B525" s="56">
        <v>210.28</v>
      </c>
      <c r="C525" s="56">
        <v>367.14</v>
      </c>
      <c r="D525" s="56">
        <v>368.06</v>
      </c>
      <c r="E525" s="56">
        <v>364.22</v>
      </c>
    </row>
    <row r="526" spans="1:5" x14ac:dyDescent="0.2">
      <c r="A526" s="59">
        <v>509</v>
      </c>
      <c r="B526" s="56">
        <v>210.72</v>
      </c>
      <c r="C526" s="56">
        <v>367.87</v>
      </c>
      <c r="D526" s="56">
        <v>368.79</v>
      </c>
      <c r="E526" s="56">
        <v>364.95</v>
      </c>
    </row>
    <row r="527" spans="1:5" x14ac:dyDescent="0.2">
      <c r="A527" s="59">
        <v>510</v>
      </c>
      <c r="B527" s="56">
        <v>211.15</v>
      </c>
      <c r="C527" s="56">
        <v>368.6</v>
      </c>
      <c r="D527" s="56">
        <v>369.52</v>
      </c>
      <c r="E527" s="56">
        <v>365.68</v>
      </c>
    </row>
    <row r="528" spans="1:5" x14ac:dyDescent="0.2">
      <c r="A528" s="59">
        <v>511</v>
      </c>
      <c r="B528" s="56">
        <v>211.58</v>
      </c>
      <c r="C528" s="56">
        <v>369.33</v>
      </c>
      <c r="D528" s="56">
        <v>370.25</v>
      </c>
      <c r="E528" s="56">
        <v>366.4</v>
      </c>
    </row>
    <row r="529" spans="1:5" x14ac:dyDescent="0.2">
      <c r="A529" s="59">
        <v>512</v>
      </c>
      <c r="B529" s="56">
        <v>212.02</v>
      </c>
      <c r="C529" s="56">
        <v>370.06</v>
      </c>
      <c r="D529" s="56">
        <v>370.98</v>
      </c>
      <c r="E529" s="56">
        <v>367.13</v>
      </c>
    </row>
    <row r="530" spans="1:5" x14ac:dyDescent="0.2">
      <c r="A530" s="59">
        <v>513</v>
      </c>
      <c r="B530" s="56">
        <v>212.45</v>
      </c>
      <c r="C530" s="56">
        <v>370.78</v>
      </c>
      <c r="D530" s="56">
        <v>371.7</v>
      </c>
      <c r="E530" s="56">
        <v>367.86</v>
      </c>
    </row>
    <row r="531" spans="1:5" x14ac:dyDescent="0.2">
      <c r="A531" s="59">
        <v>514</v>
      </c>
      <c r="B531" s="56">
        <v>212.88</v>
      </c>
      <c r="C531" s="56">
        <v>371.51</v>
      </c>
      <c r="D531" s="56">
        <v>372.43</v>
      </c>
      <c r="E531" s="56">
        <v>368.58</v>
      </c>
    </row>
    <row r="532" spans="1:5" x14ac:dyDescent="0.2">
      <c r="A532" s="59">
        <v>515</v>
      </c>
      <c r="B532" s="56">
        <v>213.32</v>
      </c>
      <c r="C532" s="56">
        <v>372.24</v>
      </c>
      <c r="D532" s="56">
        <v>373.16</v>
      </c>
      <c r="E532" s="56">
        <v>369.31</v>
      </c>
    </row>
    <row r="533" spans="1:5" x14ac:dyDescent="0.2">
      <c r="A533" s="59">
        <v>516</v>
      </c>
      <c r="B533" s="56">
        <v>213.75</v>
      </c>
      <c r="C533" s="56">
        <v>372.97</v>
      </c>
      <c r="D533" s="56">
        <v>373.89</v>
      </c>
      <c r="E533" s="56">
        <v>370.04</v>
      </c>
    </row>
    <row r="534" spans="1:5" x14ac:dyDescent="0.2">
      <c r="A534" s="59">
        <v>517</v>
      </c>
      <c r="B534" s="56">
        <v>214.18</v>
      </c>
      <c r="C534" s="56">
        <v>373.7</v>
      </c>
      <c r="D534" s="56">
        <v>374.62</v>
      </c>
      <c r="E534" s="56">
        <v>370.77</v>
      </c>
    </row>
    <row r="535" spans="1:5" x14ac:dyDescent="0.2">
      <c r="A535" s="59">
        <v>518</v>
      </c>
      <c r="B535" s="56">
        <v>214.61</v>
      </c>
      <c r="C535" s="56">
        <v>374.42</v>
      </c>
      <c r="D535" s="56">
        <v>375.34</v>
      </c>
      <c r="E535" s="56">
        <v>371.5</v>
      </c>
    </row>
    <row r="536" spans="1:5" x14ac:dyDescent="0.2">
      <c r="A536" s="59">
        <v>519</v>
      </c>
      <c r="B536" s="56">
        <v>215.05</v>
      </c>
      <c r="C536" s="56">
        <v>375.15</v>
      </c>
      <c r="D536" s="56">
        <v>376.07</v>
      </c>
      <c r="E536" s="56">
        <v>372.22</v>
      </c>
    </row>
    <row r="537" spans="1:5" x14ac:dyDescent="0.2">
      <c r="A537" s="59">
        <v>520</v>
      </c>
      <c r="B537" s="56">
        <v>215.48</v>
      </c>
      <c r="C537" s="56">
        <v>375.88</v>
      </c>
      <c r="D537" s="56">
        <v>376.8</v>
      </c>
      <c r="E537" s="56">
        <v>372.95</v>
      </c>
    </row>
    <row r="538" spans="1:5" x14ac:dyDescent="0.2">
      <c r="A538" s="59">
        <v>521</v>
      </c>
      <c r="B538" s="56">
        <v>215.91</v>
      </c>
      <c r="C538" s="56">
        <v>376.61</v>
      </c>
      <c r="D538" s="56">
        <v>377.53</v>
      </c>
      <c r="E538" s="56">
        <v>373.68</v>
      </c>
    </row>
    <row r="539" spans="1:5" x14ac:dyDescent="0.2">
      <c r="A539" s="59">
        <v>522</v>
      </c>
      <c r="B539" s="56">
        <v>216.35</v>
      </c>
      <c r="C539" s="56">
        <v>377.34</v>
      </c>
      <c r="D539" s="56">
        <v>378.26</v>
      </c>
      <c r="E539" s="56">
        <v>374.4</v>
      </c>
    </row>
    <row r="540" spans="1:5" x14ac:dyDescent="0.2">
      <c r="A540" s="59">
        <v>523</v>
      </c>
      <c r="B540" s="56">
        <v>216.78</v>
      </c>
      <c r="C540" s="56">
        <v>378.06</v>
      </c>
      <c r="D540" s="56">
        <v>378.98</v>
      </c>
      <c r="E540" s="56">
        <v>375.13</v>
      </c>
    </row>
    <row r="541" spans="1:5" x14ac:dyDescent="0.2">
      <c r="A541" s="59">
        <v>524</v>
      </c>
      <c r="B541" s="56">
        <v>217.21</v>
      </c>
      <c r="C541" s="56">
        <v>378.79</v>
      </c>
      <c r="D541" s="56">
        <v>379.71</v>
      </c>
      <c r="E541" s="56">
        <v>375.86</v>
      </c>
    </row>
    <row r="542" spans="1:5" x14ac:dyDescent="0.2">
      <c r="A542" s="59">
        <v>525</v>
      </c>
      <c r="B542" s="56">
        <v>217.64</v>
      </c>
      <c r="C542" s="56">
        <v>379.52</v>
      </c>
      <c r="D542" s="56">
        <v>380.44</v>
      </c>
      <c r="E542" s="56">
        <v>376.59</v>
      </c>
    </row>
    <row r="543" spans="1:5" x14ac:dyDescent="0.2">
      <c r="A543" s="59">
        <v>526</v>
      </c>
      <c r="B543" s="56">
        <v>218.08</v>
      </c>
      <c r="C543" s="56">
        <v>380.24</v>
      </c>
      <c r="D543" s="56">
        <v>381.16</v>
      </c>
      <c r="E543" s="56">
        <v>377.32</v>
      </c>
    </row>
    <row r="544" spans="1:5" x14ac:dyDescent="0.2">
      <c r="A544" s="59">
        <v>527</v>
      </c>
      <c r="B544" s="56">
        <v>218.51</v>
      </c>
      <c r="C544" s="56">
        <v>380.97</v>
      </c>
      <c r="D544" s="56">
        <v>381.89</v>
      </c>
      <c r="E544" s="56">
        <v>378.04</v>
      </c>
    </row>
    <row r="545" spans="1:5" x14ac:dyDescent="0.2">
      <c r="A545" s="59">
        <v>528</v>
      </c>
      <c r="B545" s="56">
        <v>218.94</v>
      </c>
      <c r="C545" s="56">
        <v>381.7</v>
      </c>
      <c r="D545" s="56">
        <v>382.62</v>
      </c>
      <c r="E545" s="56">
        <v>378.77</v>
      </c>
    </row>
    <row r="546" spans="1:5" x14ac:dyDescent="0.2">
      <c r="A546" s="59">
        <v>529</v>
      </c>
      <c r="B546" s="56">
        <v>219.38</v>
      </c>
      <c r="C546" s="56">
        <v>382.43</v>
      </c>
      <c r="D546" s="56">
        <v>383.35</v>
      </c>
      <c r="E546" s="56">
        <v>379.5</v>
      </c>
    </row>
    <row r="547" spans="1:5" x14ac:dyDescent="0.2">
      <c r="A547" s="59">
        <v>530</v>
      </c>
      <c r="B547" s="56">
        <v>219.81</v>
      </c>
      <c r="C547" s="56">
        <v>383.16</v>
      </c>
      <c r="D547" s="56">
        <v>384.08</v>
      </c>
      <c r="E547" s="56">
        <v>380.22</v>
      </c>
    </row>
    <row r="548" spans="1:5" x14ac:dyDescent="0.2">
      <c r="A548" s="59">
        <v>531</v>
      </c>
      <c r="B548" s="56">
        <v>220.24</v>
      </c>
      <c r="C548" s="56">
        <v>383.88</v>
      </c>
      <c r="D548" s="56">
        <v>384.8</v>
      </c>
      <c r="E548" s="56">
        <v>380.95</v>
      </c>
    </row>
    <row r="549" spans="1:5" x14ac:dyDescent="0.2">
      <c r="A549" s="59">
        <v>532</v>
      </c>
      <c r="B549" s="56">
        <v>220.68</v>
      </c>
      <c r="C549" s="56">
        <v>384.61</v>
      </c>
      <c r="D549" s="56">
        <v>385.53</v>
      </c>
      <c r="E549" s="56">
        <v>381.68</v>
      </c>
    </row>
    <row r="550" spans="1:5" x14ac:dyDescent="0.2">
      <c r="A550" s="59">
        <v>533</v>
      </c>
      <c r="B550" s="56">
        <v>221.11</v>
      </c>
      <c r="C550" s="56">
        <v>385.34</v>
      </c>
      <c r="D550" s="56">
        <v>386.26</v>
      </c>
      <c r="E550" s="56">
        <v>382.41</v>
      </c>
    </row>
    <row r="551" spans="1:5" x14ac:dyDescent="0.2">
      <c r="A551" s="59">
        <v>534</v>
      </c>
      <c r="B551" s="56">
        <v>221.54</v>
      </c>
      <c r="C551" s="56">
        <v>386.06</v>
      </c>
      <c r="D551" s="56">
        <v>386.98</v>
      </c>
      <c r="E551" s="56">
        <v>383.14</v>
      </c>
    </row>
    <row r="552" spans="1:5" x14ac:dyDescent="0.2">
      <c r="A552" s="59">
        <v>535</v>
      </c>
      <c r="B552" s="56">
        <v>221.98</v>
      </c>
      <c r="C552" s="56">
        <v>386.79</v>
      </c>
      <c r="D552" s="56">
        <v>387.71</v>
      </c>
      <c r="E552" s="56">
        <v>383.86</v>
      </c>
    </row>
    <row r="553" spans="1:5" x14ac:dyDescent="0.2">
      <c r="A553" s="59">
        <v>536</v>
      </c>
      <c r="B553" s="56">
        <v>222.41</v>
      </c>
      <c r="C553" s="56">
        <v>387.52</v>
      </c>
      <c r="D553" s="56">
        <v>388.44</v>
      </c>
      <c r="E553" s="56">
        <v>384.59</v>
      </c>
    </row>
    <row r="554" spans="1:5" x14ac:dyDescent="0.2">
      <c r="A554" s="59">
        <v>537</v>
      </c>
      <c r="B554" s="56">
        <v>222.84</v>
      </c>
      <c r="C554" s="56">
        <v>388.25</v>
      </c>
      <c r="D554" s="56">
        <v>389.17</v>
      </c>
      <c r="E554" s="56">
        <v>385.32</v>
      </c>
    </row>
    <row r="555" spans="1:5" x14ac:dyDescent="0.2">
      <c r="A555" s="59">
        <v>538</v>
      </c>
      <c r="B555" s="56">
        <v>223.27</v>
      </c>
      <c r="C555" s="56">
        <v>388.98</v>
      </c>
      <c r="D555" s="56">
        <v>389.9</v>
      </c>
      <c r="E555" s="56">
        <v>386.04</v>
      </c>
    </row>
    <row r="556" spans="1:5" x14ac:dyDescent="0.2">
      <c r="A556" s="59">
        <v>539</v>
      </c>
      <c r="B556" s="56">
        <v>223.71</v>
      </c>
      <c r="C556" s="56">
        <v>389.7</v>
      </c>
      <c r="D556" s="56">
        <v>390.62</v>
      </c>
      <c r="E556" s="56">
        <v>386.77</v>
      </c>
    </row>
    <row r="557" spans="1:5" x14ac:dyDescent="0.2">
      <c r="A557" s="59">
        <v>540</v>
      </c>
      <c r="B557" s="56">
        <v>224.14</v>
      </c>
      <c r="C557" s="56">
        <v>390.43</v>
      </c>
      <c r="D557" s="56">
        <v>391.35</v>
      </c>
      <c r="E557" s="56">
        <v>387.5</v>
      </c>
    </row>
    <row r="558" spans="1:5" x14ac:dyDescent="0.2">
      <c r="A558" s="59">
        <v>541</v>
      </c>
      <c r="B558" s="56">
        <v>224.57</v>
      </c>
      <c r="C558" s="56">
        <v>391.16</v>
      </c>
      <c r="D558" s="56">
        <v>392.08</v>
      </c>
      <c r="E558" s="56">
        <v>388.23</v>
      </c>
    </row>
    <row r="559" spans="1:5" x14ac:dyDescent="0.2">
      <c r="A559" s="59">
        <v>542</v>
      </c>
      <c r="B559" s="56">
        <v>225.01</v>
      </c>
      <c r="C559" s="56">
        <v>391.88</v>
      </c>
      <c r="D559" s="56">
        <v>392.8</v>
      </c>
      <c r="E559" s="56">
        <v>388.96</v>
      </c>
    </row>
    <row r="560" spans="1:5" x14ac:dyDescent="0.2">
      <c r="A560" s="59">
        <v>543</v>
      </c>
      <c r="B560" s="56">
        <v>225.44</v>
      </c>
      <c r="C560" s="56">
        <v>392.61</v>
      </c>
      <c r="D560" s="56">
        <v>393.53</v>
      </c>
      <c r="E560" s="56">
        <v>389.68</v>
      </c>
    </row>
    <row r="561" spans="1:5" x14ac:dyDescent="0.2">
      <c r="A561" s="59">
        <v>544</v>
      </c>
      <c r="B561" s="56">
        <v>225.87</v>
      </c>
      <c r="C561" s="56">
        <v>393.34</v>
      </c>
      <c r="D561" s="56">
        <v>394.26</v>
      </c>
      <c r="E561" s="56">
        <v>390.41</v>
      </c>
    </row>
    <row r="562" spans="1:5" x14ac:dyDescent="0.2">
      <c r="A562" s="59">
        <v>545</v>
      </c>
      <c r="B562" s="56">
        <v>226.31</v>
      </c>
      <c r="C562" s="56">
        <v>394.07</v>
      </c>
      <c r="D562" s="56">
        <v>394.99</v>
      </c>
      <c r="E562" s="56">
        <v>391.14</v>
      </c>
    </row>
    <row r="563" spans="1:5" x14ac:dyDescent="0.2">
      <c r="A563" s="59">
        <v>546</v>
      </c>
      <c r="B563" s="56">
        <v>226.74</v>
      </c>
      <c r="C563" s="56">
        <v>394.8</v>
      </c>
      <c r="D563" s="56">
        <v>395.72</v>
      </c>
      <c r="E563" s="56">
        <v>391.87</v>
      </c>
    </row>
    <row r="564" spans="1:5" x14ac:dyDescent="0.2">
      <c r="A564" s="59">
        <v>547</v>
      </c>
      <c r="B564" s="56">
        <v>227.17</v>
      </c>
      <c r="C564" s="56">
        <v>395.52</v>
      </c>
      <c r="D564" s="56">
        <v>396.44</v>
      </c>
      <c r="E564" s="56">
        <v>392.6</v>
      </c>
    </row>
    <row r="565" spans="1:5" x14ac:dyDescent="0.2">
      <c r="A565" s="59">
        <v>548</v>
      </c>
      <c r="B565" s="56">
        <v>227.61</v>
      </c>
      <c r="C565" s="56">
        <v>396.25</v>
      </c>
      <c r="D565" s="56">
        <v>397.17</v>
      </c>
      <c r="E565" s="56">
        <v>393.32</v>
      </c>
    </row>
    <row r="566" spans="1:5" x14ac:dyDescent="0.2">
      <c r="A566" s="59">
        <v>549</v>
      </c>
      <c r="B566" s="56">
        <v>228.04</v>
      </c>
      <c r="C566" s="56">
        <v>396.98</v>
      </c>
      <c r="D566" s="56">
        <v>397.9</v>
      </c>
      <c r="E566" s="56">
        <v>394.05</v>
      </c>
    </row>
    <row r="567" spans="1:5" x14ac:dyDescent="0.2">
      <c r="A567" s="59">
        <v>550</v>
      </c>
      <c r="B567" s="56">
        <v>228.48</v>
      </c>
      <c r="C567" s="56">
        <v>397.7</v>
      </c>
      <c r="D567" s="56">
        <v>398.62</v>
      </c>
      <c r="E567" s="56">
        <v>394.78</v>
      </c>
    </row>
    <row r="568" spans="1:5" x14ac:dyDescent="0.2">
      <c r="A568" s="59">
        <v>551</v>
      </c>
      <c r="B568" s="56">
        <v>228.91</v>
      </c>
      <c r="C568" s="56">
        <v>398.43</v>
      </c>
      <c r="D568" s="56">
        <v>399.35</v>
      </c>
      <c r="E568" s="56">
        <v>395.51</v>
      </c>
    </row>
    <row r="569" spans="1:5" x14ac:dyDescent="0.2">
      <c r="A569" s="59">
        <v>552</v>
      </c>
      <c r="B569" s="56">
        <v>229.34</v>
      </c>
      <c r="C569" s="56">
        <v>399.16</v>
      </c>
      <c r="D569" s="56">
        <v>400.08</v>
      </c>
      <c r="E569" s="56">
        <v>396.24</v>
      </c>
    </row>
    <row r="570" spans="1:5" x14ac:dyDescent="0.2">
      <c r="A570" s="59">
        <v>553</v>
      </c>
      <c r="B570" s="56">
        <v>229.78</v>
      </c>
      <c r="C570" s="56">
        <v>399.89</v>
      </c>
      <c r="D570" s="56">
        <v>400.81</v>
      </c>
      <c r="E570" s="56">
        <v>396.96</v>
      </c>
    </row>
    <row r="571" spans="1:5" x14ac:dyDescent="0.2">
      <c r="A571" s="59">
        <v>554</v>
      </c>
      <c r="B571" s="56">
        <v>230.21</v>
      </c>
      <c r="C571" s="56">
        <v>400.62</v>
      </c>
      <c r="D571" s="56">
        <v>401.54</v>
      </c>
      <c r="E571" s="56">
        <v>397.69</v>
      </c>
    </row>
    <row r="572" spans="1:5" x14ac:dyDescent="0.2">
      <c r="A572" s="59">
        <v>555</v>
      </c>
      <c r="B572" s="56">
        <v>230.64</v>
      </c>
      <c r="C572" s="56">
        <v>401.34</v>
      </c>
      <c r="D572" s="56">
        <v>402.26</v>
      </c>
      <c r="E572" s="56">
        <v>398.42</v>
      </c>
    </row>
    <row r="573" spans="1:5" x14ac:dyDescent="0.2">
      <c r="A573" s="59">
        <v>556</v>
      </c>
      <c r="B573" s="56">
        <v>231.08</v>
      </c>
      <c r="C573" s="56">
        <v>402.07</v>
      </c>
      <c r="D573" s="56">
        <v>402.99</v>
      </c>
      <c r="E573" s="56">
        <v>399.15</v>
      </c>
    </row>
    <row r="574" spans="1:5" x14ac:dyDescent="0.2">
      <c r="A574" s="59">
        <v>557</v>
      </c>
      <c r="B574" s="56">
        <v>231.51</v>
      </c>
      <c r="C574" s="56">
        <v>402.8</v>
      </c>
      <c r="D574" s="56">
        <v>403.72</v>
      </c>
      <c r="E574" s="56">
        <v>399.88</v>
      </c>
    </row>
    <row r="575" spans="1:5" x14ac:dyDescent="0.2">
      <c r="A575" s="59">
        <v>558</v>
      </c>
      <c r="B575" s="56">
        <v>231.94</v>
      </c>
      <c r="C575" s="56">
        <v>403.52</v>
      </c>
      <c r="D575" s="56">
        <v>404.44</v>
      </c>
      <c r="E575" s="56">
        <v>400.6</v>
      </c>
    </row>
    <row r="576" spans="1:5" x14ac:dyDescent="0.2">
      <c r="A576" s="59">
        <v>559</v>
      </c>
      <c r="B576" s="56">
        <v>232.38</v>
      </c>
      <c r="C576" s="56">
        <v>404.25</v>
      </c>
      <c r="D576" s="56">
        <v>405.17</v>
      </c>
      <c r="E576" s="56">
        <v>401.33</v>
      </c>
    </row>
    <row r="577" spans="1:5" x14ac:dyDescent="0.2">
      <c r="A577" s="59">
        <v>560</v>
      </c>
      <c r="B577" s="56">
        <v>232.81</v>
      </c>
      <c r="C577" s="56">
        <v>404.98</v>
      </c>
      <c r="D577" s="56">
        <v>405.9</v>
      </c>
      <c r="E577" s="56">
        <v>402.06</v>
      </c>
    </row>
    <row r="578" spans="1:5" x14ac:dyDescent="0.2">
      <c r="A578" s="59">
        <v>561</v>
      </c>
      <c r="B578" s="56">
        <v>233.24</v>
      </c>
      <c r="C578" s="56">
        <v>405.71</v>
      </c>
      <c r="D578" s="56">
        <v>406.63</v>
      </c>
      <c r="E578" s="56">
        <v>402.79</v>
      </c>
    </row>
    <row r="579" spans="1:5" x14ac:dyDescent="0.2">
      <c r="A579" s="59">
        <v>562</v>
      </c>
      <c r="B579" s="56">
        <v>233.68</v>
      </c>
      <c r="C579" s="56">
        <v>406.44</v>
      </c>
      <c r="D579" s="56">
        <v>407.36</v>
      </c>
      <c r="E579" s="56">
        <v>403.52</v>
      </c>
    </row>
    <row r="580" spans="1:5" x14ac:dyDescent="0.2">
      <c r="A580" s="59">
        <v>563</v>
      </c>
      <c r="B580" s="56">
        <v>234.11</v>
      </c>
      <c r="C580" s="56">
        <v>407.16</v>
      </c>
      <c r="D580" s="56">
        <v>408.08</v>
      </c>
      <c r="E580" s="56">
        <v>404.24</v>
      </c>
    </row>
    <row r="581" spans="1:5" x14ac:dyDescent="0.2">
      <c r="A581" s="59">
        <v>564</v>
      </c>
      <c r="B581" s="56">
        <v>234.55</v>
      </c>
      <c r="C581" s="56">
        <v>407.89</v>
      </c>
      <c r="D581" s="56">
        <v>408.81</v>
      </c>
      <c r="E581" s="56">
        <v>404.97</v>
      </c>
    </row>
    <row r="582" spans="1:5" x14ac:dyDescent="0.2">
      <c r="A582" s="59">
        <v>565</v>
      </c>
      <c r="B582" s="56">
        <v>234.98</v>
      </c>
      <c r="C582" s="56">
        <v>408.62</v>
      </c>
      <c r="D582" s="56">
        <v>409.54</v>
      </c>
      <c r="E582" s="56">
        <v>405.7</v>
      </c>
    </row>
    <row r="583" spans="1:5" x14ac:dyDescent="0.2">
      <c r="A583" s="59">
        <v>566</v>
      </c>
      <c r="B583" s="56">
        <v>235.41</v>
      </c>
      <c r="C583" s="56">
        <v>409.34</v>
      </c>
      <c r="D583" s="56">
        <v>410.26</v>
      </c>
      <c r="E583" s="56">
        <v>406.42</v>
      </c>
    </row>
    <row r="584" spans="1:5" x14ac:dyDescent="0.2">
      <c r="A584" s="59">
        <v>567</v>
      </c>
      <c r="B584" s="56">
        <v>235.85</v>
      </c>
      <c r="C584" s="56">
        <v>410.07</v>
      </c>
      <c r="D584" s="56">
        <v>410.99</v>
      </c>
      <c r="E584" s="56">
        <v>407.15</v>
      </c>
    </row>
    <row r="585" spans="1:5" x14ac:dyDescent="0.2">
      <c r="A585" s="59">
        <v>568</v>
      </c>
      <c r="B585" s="56">
        <v>236.28</v>
      </c>
      <c r="C585" s="56">
        <v>410.8</v>
      </c>
      <c r="D585" s="56">
        <v>411.72</v>
      </c>
      <c r="E585" s="56">
        <v>407.88</v>
      </c>
    </row>
    <row r="586" spans="1:5" x14ac:dyDescent="0.2">
      <c r="A586" s="59">
        <v>569</v>
      </c>
      <c r="B586" s="56">
        <v>236.72</v>
      </c>
      <c r="C586" s="56">
        <v>411.53</v>
      </c>
      <c r="D586" s="56">
        <v>412.45</v>
      </c>
      <c r="E586" s="56">
        <v>408.61</v>
      </c>
    </row>
    <row r="587" spans="1:5" x14ac:dyDescent="0.2">
      <c r="A587" s="59">
        <v>570</v>
      </c>
      <c r="B587" s="56">
        <v>237.15</v>
      </c>
      <c r="C587" s="56">
        <v>412.26</v>
      </c>
      <c r="D587" s="56">
        <v>413.18</v>
      </c>
      <c r="E587" s="56">
        <v>409.34</v>
      </c>
    </row>
    <row r="588" spans="1:5" x14ac:dyDescent="0.2">
      <c r="A588" s="59">
        <v>571</v>
      </c>
      <c r="B588" s="56">
        <v>237.58</v>
      </c>
      <c r="C588" s="56">
        <v>412.98</v>
      </c>
      <c r="D588" s="56">
        <v>413.9</v>
      </c>
      <c r="E588" s="56">
        <v>410.06</v>
      </c>
    </row>
    <row r="589" spans="1:5" x14ac:dyDescent="0.2">
      <c r="A589" s="59">
        <v>572</v>
      </c>
      <c r="B589" s="56">
        <v>238.02</v>
      </c>
      <c r="C589" s="56">
        <v>413.71</v>
      </c>
      <c r="D589" s="56">
        <v>414.63</v>
      </c>
      <c r="E589" s="56">
        <v>410.79</v>
      </c>
    </row>
    <row r="590" spans="1:5" x14ac:dyDescent="0.2">
      <c r="A590" s="59">
        <v>573</v>
      </c>
      <c r="B590" s="56">
        <v>238.45</v>
      </c>
      <c r="C590" s="56">
        <v>414.44</v>
      </c>
      <c r="D590" s="56">
        <v>415.36</v>
      </c>
      <c r="E590" s="56">
        <v>411.52</v>
      </c>
    </row>
    <row r="591" spans="1:5" x14ac:dyDescent="0.2">
      <c r="A591" s="59">
        <v>574</v>
      </c>
      <c r="B591" s="56">
        <v>238.89</v>
      </c>
      <c r="C591" s="56">
        <v>415.16</v>
      </c>
      <c r="D591" s="56">
        <v>416.08</v>
      </c>
      <c r="E591" s="56">
        <v>412.24</v>
      </c>
    </row>
    <row r="592" spans="1:5" x14ac:dyDescent="0.2">
      <c r="A592" s="59">
        <v>575</v>
      </c>
      <c r="B592" s="56">
        <v>239.32</v>
      </c>
      <c r="C592" s="56">
        <v>415.89</v>
      </c>
      <c r="D592" s="56">
        <v>416.81</v>
      </c>
      <c r="E592" s="56">
        <v>412.97</v>
      </c>
    </row>
    <row r="593" spans="1:5" x14ac:dyDescent="0.2">
      <c r="A593" s="59">
        <v>576</v>
      </c>
      <c r="B593" s="56">
        <v>239.75</v>
      </c>
      <c r="C593" s="56">
        <v>416.62</v>
      </c>
      <c r="D593" s="56">
        <v>417.54</v>
      </c>
      <c r="E593" s="56">
        <v>413.7</v>
      </c>
    </row>
    <row r="594" spans="1:5" x14ac:dyDescent="0.2">
      <c r="A594" s="59">
        <v>577</v>
      </c>
      <c r="B594" s="56">
        <v>240.19</v>
      </c>
      <c r="C594" s="56">
        <v>417.35</v>
      </c>
      <c r="D594" s="56">
        <v>418.27</v>
      </c>
      <c r="E594" s="56">
        <v>414.43</v>
      </c>
    </row>
    <row r="595" spans="1:5" x14ac:dyDescent="0.2">
      <c r="A595" s="59">
        <v>578</v>
      </c>
      <c r="B595" s="56">
        <v>240.62</v>
      </c>
      <c r="C595" s="56">
        <v>418.08</v>
      </c>
      <c r="D595" s="56">
        <v>419</v>
      </c>
      <c r="E595" s="56">
        <v>415.16</v>
      </c>
    </row>
    <row r="596" spans="1:5" x14ac:dyDescent="0.2">
      <c r="A596" s="59">
        <v>579</v>
      </c>
      <c r="B596" s="56">
        <v>241.06</v>
      </c>
      <c r="C596" s="56">
        <v>418.8</v>
      </c>
      <c r="D596" s="56">
        <v>419.72</v>
      </c>
      <c r="E596" s="56">
        <v>415.88</v>
      </c>
    </row>
    <row r="597" spans="1:5" x14ac:dyDescent="0.2">
      <c r="A597" s="59">
        <v>580</v>
      </c>
      <c r="B597" s="56">
        <v>241.49</v>
      </c>
      <c r="C597" s="56">
        <v>419.53</v>
      </c>
      <c r="D597" s="56">
        <v>420.45</v>
      </c>
      <c r="E597" s="56">
        <v>416.61</v>
      </c>
    </row>
    <row r="598" spans="1:5" x14ac:dyDescent="0.2">
      <c r="A598" s="59">
        <v>581</v>
      </c>
      <c r="B598" s="56">
        <v>241.92</v>
      </c>
      <c r="C598" s="56">
        <v>420.26</v>
      </c>
      <c r="D598" s="56">
        <v>421.18</v>
      </c>
      <c r="E598" s="56">
        <v>417.34</v>
      </c>
    </row>
    <row r="599" spans="1:5" x14ac:dyDescent="0.2">
      <c r="A599" s="59">
        <v>582</v>
      </c>
      <c r="B599" s="56">
        <v>242.36</v>
      </c>
      <c r="C599" s="56">
        <v>420.98</v>
      </c>
      <c r="D599" s="56">
        <v>421.91</v>
      </c>
      <c r="E599" s="56">
        <v>418.07</v>
      </c>
    </row>
    <row r="600" spans="1:5" x14ac:dyDescent="0.2">
      <c r="A600" s="59">
        <v>583</v>
      </c>
      <c r="B600" s="56">
        <v>242.79</v>
      </c>
      <c r="C600" s="56">
        <v>421.71</v>
      </c>
      <c r="D600" s="56">
        <v>422.63</v>
      </c>
      <c r="E600" s="56">
        <v>418.79</v>
      </c>
    </row>
    <row r="601" spans="1:5" x14ac:dyDescent="0.2">
      <c r="A601" s="59">
        <v>584</v>
      </c>
      <c r="B601" s="56">
        <v>243.23</v>
      </c>
      <c r="C601" s="56">
        <v>422.44</v>
      </c>
      <c r="D601" s="56">
        <v>423.36</v>
      </c>
      <c r="E601" s="56">
        <v>419.52</v>
      </c>
    </row>
    <row r="602" spans="1:5" x14ac:dyDescent="0.2">
      <c r="A602" s="59">
        <v>585</v>
      </c>
      <c r="B602" s="56">
        <v>243.66</v>
      </c>
      <c r="C602" s="56">
        <v>423.17</v>
      </c>
      <c r="D602" s="56">
        <v>424.09</v>
      </c>
      <c r="E602" s="56">
        <v>420.25</v>
      </c>
    </row>
    <row r="603" spans="1:5" x14ac:dyDescent="0.2">
      <c r="A603" s="59">
        <v>586</v>
      </c>
      <c r="B603" s="56">
        <v>244.1</v>
      </c>
      <c r="C603" s="56">
        <v>423.9</v>
      </c>
      <c r="D603" s="56">
        <v>424.82</v>
      </c>
      <c r="E603" s="56">
        <v>420.98</v>
      </c>
    </row>
    <row r="604" spans="1:5" x14ac:dyDescent="0.2">
      <c r="A604" s="59">
        <v>587</v>
      </c>
      <c r="B604" s="56">
        <v>244.53</v>
      </c>
      <c r="C604" s="56">
        <v>424.62</v>
      </c>
      <c r="D604" s="56">
        <v>425.55</v>
      </c>
      <c r="E604" s="56">
        <v>421.71</v>
      </c>
    </row>
    <row r="605" spans="1:5" x14ac:dyDescent="0.2">
      <c r="A605" s="59">
        <v>588</v>
      </c>
      <c r="B605" s="56">
        <v>244.97</v>
      </c>
      <c r="C605" s="56">
        <v>425.35</v>
      </c>
      <c r="D605" s="56">
        <v>426.27</v>
      </c>
      <c r="E605" s="56">
        <v>422.43</v>
      </c>
    </row>
    <row r="606" spans="1:5" x14ac:dyDescent="0.2">
      <c r="A606" s="59">
        <v>589</v>
      </c>
      <c r="B606" s="56">
        <v>245.4</v>
      </c>
      <c r="C606" s="56">
        <v>426.08</v>
      </c>
      <c r="D606" s="56">
        <v>427</v>
      </c>
      <c r="E606" s="56">
        <v>423.16</v>
      </c>
    </row>
    <row r="607" spans="1:5" x14ac:dyDescent="0.2">
      <c r="A607" s="59">
        <v>590</v>
      </c>
      <c r="B607" s="56">
        <v>245.84</v>
      </c>
      <c r="C607" s="56">
        <v>426.8</v>
      </c>
      <c r="D607" s="56">
        <v>427.73</v>
      </c>
      <c r="E607" s="56">
        <v>423.89</v>
      </c>
    </row>
    <row r="608" spans="1:5" x14ac:dyDescent="0.2">
      <c r="A608" s="59">
        <v>591</v>
      </c>
      <c r="B608" s="56">
        <v>246.27</v>
      </c>
      <c r="C608" s="56">
        <v>427.53</v>
      </c>
      <c r="D608" s="56">
        <v>428.46</v>
      </c>
      <c r="E608" s="56">
        <v>424.62</v>
      </c>
    </row>
    <row r="609" spans="1:5" x14ac:dyDescent="0.2">
      <c r="A609" s="59">
        <v>592</v>
      </c>
      <c r="B609" s="56">
        <v>246.7</v>
      </c>
      <c r="C609" s="56">
        <v>428.26</v>
      </c>
      <c r="D609" s="56">
        <v>429.19</v>
      </c>
      <c r="E609" s="56">
        <v>425.35</v>
      </c>
    </row>
    <row r="610" spans="1:5" x14ac:dyDescent="0.2">
      <c r="A610" s="59">
        <v>593</v>
      </c>
      <c r="B610" s="56">
        <v>247.14</v>
      </c>
      <c r="C610" s="56">
        <v>428.99</v>
      </c>
      <c r="D610" s="56">
        <v>429.91</v>
      </c>
      <c r="E610" s="56">
        <v>426.07</v>
      </c>
    </row>
    <row r="611" spans="1:5" x14ac:dyDescent="0.2">
      <c r="A611" s="59">
        <v>594</v>
      </c>
      <c r="B611" s="56">
        <v>247.57</v>
      </c>
      <c r="C611" s="56">
        <v>429.72</v>
      </c>
      <c r="D611" s="56">
        <v>430.64</v>
      </c>
      <c r="E611" s="56">
        <v>426.8</v>
      </c>
    </row>
    <row r="612" spans="1:5" x14ac:dyDescent="0.2">
      <c r="A612" s="59">
        <v>595</v>
      </c>
      <c r="B612" s="56">
        <v>248.01</v>
      </c>
      <c r="C612" s="56">
        <v>430.44</v>
      </c>
      <c r="D612" s="56">
        <v>431.37</v>
      </c>
      <c r="E612" s="56">
        <v>427.53</v>
      </c>
    </row>
    <row r="613" spans="1:5" x14ac:dyDescent="0.2">
      <c r="A613" s="59">
        <v>596</v>
      </c>
      <c r="B613" s="56">
        <v>248.44</v>
      </c>
      <c r="C613" s="56">
        <v>431.17</v>
      </c>
      <c r="D613" s="56">
        <v>432.1</v>
      </c>
      <c r="E613" s="56">
        <v>428.26</v>
      </c>
    </row>
    <row r="614" spans="1:5" x14ac:dyDescent="0.2">
      <c r="A614" s="59">
        <v>597</v>
      </c>
      <c r="B614" s="56">
        <v>248.88</v>
      </c>
      <c r="C614" s="56">
        <v>431.9</v>
      </c>
      <c r="D614" s="56">
        <v>432.83</v>
      </c>
      <c r="E614" s="56">
        <v>428.99</v>
      </c>
    </row>
    <row r="615" spans="1:5" x14ac:dyDescent="0.2">
      <c r="A615" s="59">
        <v>598</v>
      </c>
      <c r="B615" s="56">
        <v>249.31</v>
      </c>
      <c r="C615" s="56">
        <v>432.62</v>
      </c>
      <c r="D615" s="56">
        <v>433.55</v>
      </c>
      <c r="E615" s="56">
        <v>429.71</v>
      </c>
    </row>
    <row r="616" spans="1:5" x14ac:dyDescent="0.2">
      <c r="A616" s="59">
        <v>599</v>
      </c>
      <c r="B616" s="56">
        <v>249.75</v>
      </c>
      <c r="C616" s="56">
        <v>433.35</v>
      </c>
      <c r="D616" s="56">
        <v>434.28</v>
      </c>
      <c r="E616" s="56">
        <v>430.44</v>
      </c>
    </row>
    <row r="617" spans="1:5" x14ac:dyDescent="0.2">
      <c r="A617" s="59">
        <v>600</v>
      </c>
      <c r="B617" s="56">
        <v>250.18</v>
      </c>
      <c r="C617" s="56">
        <v>434.08</v>
      </c>
      <c r="D617" s="56">
        <v>435.01</v>
      </c>
      <c r="E617" s="56">
        <v>431.17</v>
      </c>
    </row>
    <row r="618" spans="1:5" x14ac:dyDescent="0.2">
      <c r="A618" s="59">
        <v>601</v>
      </c>
      <c r="B618" s="56">
        <v>250.61</v>
      </c>
      <c r="C618" s="56">
        <v>434.81</v>
      </c>
      <c r="D618" s="56">
        <v>435.74</v>
      </c>
      <c r="E618" s="56">
        <v>431.9</v>
      </c>
    </row>
    <row r="619" spans="1:5" x14ac:dyDescent="0.2">
      <c r="A619" s="59">
        <v>602</v>
      </c>
      <c r="B619" s="56">
        <v>251.05</v>
      </c>
      <c r="C619" s="56">
        <v>435.54</v>
      </c>
      <c r="D619" s="56">
        <v>436.46</v>
      </c>
      <c r="E619" s="56">
        <v>432.62</v>
      </c>
    </row>
    <row r="620" spans="1:5" x14ac:dyDescent="0.2">
      <c r="A620" s="59">
        <v>603</v>
      </c>
      <c r="B620" s="56">
        <v>251.48</v>
      </c>
      <c r="C620" s="56">
        <v>436.26</v>
      </c>
      <c r="D620" s="56">
        <v>437.19</v>
      </c>
      <c r="E620" s="56">
        <v>433.35</v>
      </c>
    </row>
    <row r="621" spans="1:5" x14ac:dyDescent="0.2">
      <c r="A621" s="59">
        <v>604</v>
      </c>
      <c r="B621" s="56">
        <v>251.92</v>
      </c>
      <c r="C621" s="56">
        <v>436.99</v>
      </c>
      <c r="D621" s="56">
        <v>437.92</v>
      </c>
      <c r="E621" s="56">
        <v>434.08</v>
      </c>
    </row>
    <row r="622" spans="1:5" x14ac:dyDescent="0.2">
      <c r="A622" s="59">
        <v>605</v>
      </c>
      <c r="B622" s="56">
        <v>252.35</v>
      </c>
      <c r="C622" s="56">
        <v>437.72</v>
      </c>
      <c r="D622" s="56">
        <v>438.65</v>
      </c>
      <c r="E622" s="56">
        <v>434.81</v>
      </c>
    </row>
    <row r="623" spans="1:5" x14ac:dyDescent="0.2">
      <c r="A623" s="59">
        <v>606</v>
      </c>
      <c r="B623" s="56">
        <v>252.79</v>
      </c>
      <c r="C623" s="56">
        <v>438.45</v>
      </c>
      <c r="D623" s="56">
        <v>439.38</v>
      </c>
      <c r="E623" s="56">
        <v>435.54</v>
      </c>
    </row>
    <row r="624" spans="1:5" x14ac:dyDescent="0.2">
      <c r="A624" s="59">
        <v>607</v>
      </c>
      <c r="B624" s="56">
        <v>253.22</v>
      </c>
      <c r="C624" s="56">
        <v>439.18</v>
      </c>
      <c r="D624" s="56">
        <v>440.1</v>
      </c>
      <c r="E624" s="56">
        <v>436.26</v>
      </c>
    </row>
    <row r="625" spans="1:5" x14ac:dyDescent="0.2">
      <c r="A625" s="59">
        <v>608</v>
      </c>
      <c r="B625" s="56">
        <v>253.66</v>
      </c>
      <c r="C625" s="56">
        <v>439.9</v>
      </c>
      <c r="D625" s="56">
        <v>440.83</v>
      </c>
      <c r="E625" s="56">
        <v>436.99</v>
      </c>
    </row>
    <row r="626" spans="1:5" x14ac:dyDescent="0.2">
      <c r="A626" s="59">
        <v>609</v>
      </c>
      <c r="B626" s="56">
        <v>254.09</v>
      </c>
      <c r="C626" s="56">
        <v>440.63</v>
      </c>
      <c r="D626" s="56">
        <v>441.56</v>
      </c>
      <c r="E626" s="56">
        <v>437.72</v>
      </c>
    </row>
    <row r="627" spans="1:5" x14ac:dyDescent="0.2">
      <c r="A627" s="59">
        <v>610</v>
      </c>
      <c r="B627" s="56">
        <v>254.52</v>
      </c>
      <c r="C627" s="56">
        <v>441.36</v>
      </c>
      <c r="D627" s="56">
        <v>442.28</v>
      </c>
      <c r="E627" s="56">
        <v>438.44</v>
      </c>
    </row>
    <row r="628" spans="1:5" x14ac:dyDescent="0.2">
      <c r="A628" s="59">
        <v>611</v>
      </c>
      <c r="B628" s="56">
        <v>254.96</v>
      </c>
      <c r="C628" s="56">
        <v>442.09</v>
      </c>
      <c r="D628" s="56">
        <v>443.01</v>
      </c>
      <c r="E628" s="56">
        <v>439.17</v>
      </c>
    </row>
    <row r="629" spans="1:5" x14ac:dyDescent="0.2">
      <c r="A629" s="59">
        <v>612</v>
      </c>
      <c r="B629" s="56">
        <v>255.39</v>
      </c>
      <c r="C629" s="56">
        <v>442.82</v>
      </c>
      <c r="D629" s="56">
        <v>443.74</v>
      </c>
      <c r="E629" s="56">
        <v>439.9</v>
      </c>
    </row>
    <row r="630" spans="1:5" x14ac:dyDescent="0.2">
      <c r="A630" s="59">
        <v>613</v>
      </c>
      <c r="B630" s="56">
        <v>255.83</v>
      </c>
      <c r="C630" s="56">
        <v>443.54</v>
      </c>
      <c r="D630" s="56">
        <v>444.47</v>
      </c>
      <c r="E630" s="56">
        <v>440.63</v>
      </c>
    </row>
    <row r="631" spans="1:5" x14ac:dyDescent="0.2">
      <c r="A631" s="59">
        <v>614</v>
      </c>
      <c r="B631" s="56">
        <v>256.26</v>
      </c>
      <c r="C631" s="56">
        <v>444.27</v>
      </c>
      <c r="D631" s="56">
        <v>445.2</v>
      </c>
      <c r="E631" s="56">
        <v>441.36</v>
      </c>
    </row>
    <row r="632" spans="1:5" x14ac:dyDescent="0.2">
      <c r="A632" s="59">
        <v>615</v>
      </c>
      <c r="B632" s="56">
        <v>256.7</v>
      </c>
      <c r="C632" s="56">
        <v>445</v>
      </c>
      <c r="D632" s="56">
        <v>445.92</v>
      </c>
      <c r="E632" s="56">
        <v>442.08</v>
      </c>
    </row>
    <row r="633" spans="1:5" x14ac:dyDescent="0.2">
      <c r="A633" s="59">
        <v>616</v>
      </c>
      <c r="B633" s="56">
        <v>257.13</v>
      </c>
      <c r="C633" s="56">
        <v>445.73</v>
      </c>
      <c r="D633" s="56">
        <v>446.65</v>
      </c>
      <c r="E633" s="56">
        <v>442.81</v>
      </c>
    </row>
    <row r="634" spans="1:5" x14ac:dyDescent="0.2">
      <c r="A634" s="59">
        <v>617</v>
      </c>
      <c r="B634" s="56">
        <v>257.57</v>
      </c>
      <c r="C634" s="56">
        <v>446.46</v>
      </c>
      <c r="D634" s="56">
        <v>447.38</v>
      </c>
      <c r="E634" s="56">
        <v>443.54</v>
      </c>
    </row>
    <row r="635" spans="1:5" x14ac:dyDescent="0.2">
      <c r="A635" s="59">
        <v>618</v>
      </c>
      <c r="B635" s="56">
        <v>258</v>
      </c>
      <c r="C635" s="56">
        <v>447.18</v>
      </c>
      <c r="D635" s="56">
        <v>448.1</v>
      </c>
      <c r="E635" s="56">
        <v>444.26</v>
      </c>
    </row>
    <row r="636" spans="1:5" x14ac:dyDescent="0.2">
      <c r="A636" s="59">
        <v>619</v>
      </c>
      <c r="B636" s="56">
        <v>258.44</v>
      </c>
      <c r="C636" s="56">
        <v>447.91</v>
      </c>
      <c r="D636" s="56">
        <v>448.83</v>
      </c>
      <c r="E636" s="56">
        <v>444.99</v>
      </c>
    </row>
    <row r="637" spans="1:5" x14ac:dyDescent="0.2">
      <c r="A637" s="59">
        <v>620</v>
      </c>
      <c r="B637" s="56">
        <v>258.87</v>
      </c>
      <c r="C637" s="56">
        <v>448.64</v>
      </c>
      <c r="D637" s="56">
        <v>449.56</v>
      </c>
      <c r="E637" s="56">
        <v>445.72</v>
      </c>
    </row>
    <row r="638" spans="1:5" x14ac:dyDescent="0.2">
      <c r="A638" s="59">
        <v>621</v>
      </c>
      <c r="B638" s="56">
        <v>259.3</v>
      </c>
      <c r="C638" s="56">
        <v>449.37</v>
      </c>
      <c r="D638" s="56">
        <v>450.29</v>
      </c>
      <c r="E638" s="56">
        <v>446.45</v>
      </c>
    </row>
    <row r="639" spans="1:5" x14ac:dyDescent="0.2">
      <c r="A639" s="59">
        <v>622</v>
      </c>
      <c r="B639" s="56">
        <v>259.74</v>
      </c>
      <c r="C639" s="56">
        <v>450.1</v>
      </c>
      <c r="D639" s="56">
        <v>451.02</v>
      </c>
      <c r="E639" s="56">
        <v>447.18</v>
      </c>
    </row>
    <row r="640" spans="1:5" x14ac:dyDescent="0.2">
      <c r="A640" s="59">
        <v>623</v>
      </c>
      <c r="B640" s="56">
        <v>260.17</v>
      </c>
      <c r="C640" s="56">
        <v>450.82</v>
      </c>
      <c r="D640" s="56">
        <v>451.74</v>
      </c>
      <c r="E640" s="56">
        <v>447.9</v>
      </c>
    </row>
    <row r="641" spans="1:5" x14ac:dyDescent="0.2">
      <c r="A641" s="59">
        <v>624</v>
      </c>
      <c r="B641" s="56">
        <v>260.61</v>
      </c>
      <c r="C641" s="56">
        <v>451.55</v>
      </c>
      <c r="D641" s="56">
        <v>452.47</v>
      </c>
      <c r="E641" s="56">
        <v>448.63</v>
      </c>
    </row>
    <row r="642" spans="1:5" x14ac:dyDescent="0.2">
      <c r="A642" s="59">
        <v>625</v>
      </c>
      <c r="B642" s="56">
        <v>261.04000000000002</v>
      </c>
      <c r="C642" s="56">
        <v>452.28</v>
      </c>
      <c r="D642" s="56">
        <v>453.2</v>
      </c>
      <c r="E642" s="56">
        <v>449.36</v>
      </c>
    </row>
    <row r="643" spans="1:5" x14ac:dyDescent="0.2">
      <c r="A643" s="59">
        <v>626</v>
      </c>
      <c r="B643" s="56">
        <v>261.48</v>
      </c>
      <c r="C643" s="56">
        <v>453</v>
      </c>
      <c r="D643" s="56">
        <v>453.92</v>
      </c>
      <c r="E643" s="56">
        <v>450.08</v>
      </c>
    </row>
    <row r="644" spans="1:5" x14ac:dyDescent="0.2">
      <c r="A644" s="59">
        <v>627</v>
      </c>
      <c r="B644" s="56">
        <v>261.91000000000003</v>
      </c>
      <c r="C644" s="56">
        <v>453.73</v>
      </c>
      <c r="D644" s="56">
        <v>454.62</v>
      </c>
      <c r="E644" s="56">
        <v>450.81</v>
      </c>
    </row>
    <row r="645" spans="1:5" x14ac:dyDescent="0.2">
      <c r="A645" s="59">
        <v>628</v>
      </c>
      <c r="B645" s="56">
        <v>262.35000000000002</v>
      </c>
      <c r="C645" s="56">
        <v>457.46</v>
      </c>
      <c r="D645" s="56">
        <v>455.38</v>
      </c>
      <c r="E645" s="56">
        <v>451.54</v>
      </c>
    </row>
    <row r="646" spans="1:5" x14ac:dyDescent="0.2">
      <c r="A646" s="59">
        <v>629</v>
      </c>
      <c r="B646" s="56">
        <v>262.77999999999997</v>
      </c>
      <c r="C646" s="56">
        <v>455.19</v>
      </c>
      <c r="D646" s="56">
        <v>456.11</v>
      </c>
      <c r="E646" s="56">
        <v>452.27</v>
      </c>
    </row>
    <row r="647" spans="1:5" x14ac:dyDescent="0.2">
      <c r="A647" s="59">
        <v>630</v>
      </c>
      <c r="B647" s="56">
        <v>263.22000000000003</v>
      </c>
      <c r="C647" s="56">
        <v>455.92</v>
      </c>
      <c r="D647" s="56">
        <v>456.84</v>
      </c>
      <c r="E647" s="56">
        <v>453</v>
      </c>
    </row>
    <row r="648" spans="1:5" x14ac:dyDescent="0.2">
      <c r="A648" s="59">
        <v>631</v>
      </c>
      <c r="B648" s="56">
        <v>263.64999999999998</v>
      </c>
      <c r="C648" s="56">
        <v>456.61</v>
      </c>
      <c r="D648" s="56">
        <v>457.56</v>
      </c>
      <c r="E648" s="56">
        <v>453.72</v>
      </c>
    </row>
    <row r="649" spans="1:5" x14ac:dyDescent="0.2">
      <c r="A649" s="59">
        <v>632</v>
      </c>
      <c r="B649" s="56">
        <v>264.08</v>
      </c>
      <c r="C649" s="56">
        <v>457.37</v>
      </c>
      <c r="D649" s="56">
        <v>458.29</v>
      </c>
      <c r="E649" s="56">
        <v>454.45</v>
      </c>
    </row>
    <row r="650" spans="1:5" x14ac:dyDescent="0.2">
      <c r="A650" s="59">
        <v>633</v>
      </c>
      <c r="B650" s="56">
        <v>264.52</v>
      </c>
      <c r="C650" s="56">
        <v>458.1</v>
      </c>
      <c r="D650" s="56">
        <v>459.02</v>
      </c>
      <c r="E650" s="56">
        <v>455.18</v>
      </c>
    </row>
    <row r="651" spans="1:5" x14ac:dyDescent="0.2">
      <c r="A651" s="59">
        <v>634</v>
      </c>
      <c r="B651" s="56">
        <v>264.95</v>
      </c>
      <c r="C651" s="56">
        <v>458.82</v>
      </c>
      <c r="D651" s="56">
        <v>459.74</v>
      </c>
      <c r="E651" s="56">
        <v>455.9</v>
      </c>
    </row>
    <row r="652" spans="1:5" x14ac:dyDescent="0.2">
      <c r="A652" s="59">
        <v>635</v>
      </c>
      <c r="B652" s="56">
        <v>265.39</v>
      </c>
      <c r="C652" s="56">
        <v>459.55</v>
      </c>
      <c r="D652" s="56">
        <v>460.47</v>
      </c>
      <c r="E652" s="56">
        <v>456.63</v>
      </c>
    </row>
    <row r="653" spans="1:5" x14ac:dyDescent="0.2">
      <c r="A653" s="59">
        <v>636</v>
      </c>
      <c r="B653" s="56">
        <v>265.82</v>
      </c>
      <c r="C653" s="56">
        <v>460.28</v>
      </c>
      <c r="D653" s="56">
        <v>461.2</v>
      </c>
      <c r="E653" s="56">
        <v>457.36</v>
      </c>
    </row>
    <row r="654" spans="1:5" x14ac:dyDescent="0.2">
      <c r="A654" s="59">
        <v>637</v>
      </c>
      <c r="B654" s="56">
        <v>266.26</v>
      </c>
      <c r="C654" s="56">
        <v>461.01</v>
      </c>
      <c r="D654" s="56">
        <v>461.93</v>
      </c>
      <c r="E654" s="56">
        <v>458.09</v>
      </c>
    </row>
    <row r="655" spans="1:5" x14ac:dyDescent="0.2">
      <c r="A655" s="59">
        <v>638</v>
      </c>
      <c r="B655" s="56">
        <v>266.69</v>
      </c>
      <c r="C655" s="56">
        <v>461.74</v>
      </c>
      <c r="D655" s="56">
        <v>462.66</v>
      </c>
      <c r="E655" s="56">
        <v>458.82</v>
      </c>
    </row>
    <row r="656" spans="1:5" x14ac:dyDescent="0.2">
      <c r="A656" s="59">
        <v>639</v>
      </c>
      <c r="B656" s="56">
        <v>267.13</v>
      </c>
      <c r="C656" s="56">
        <v>462.46</v>
      </c>
      <c r="D656" s="56">
        <v>463.38</v>
      </c>
      <c r="E656" s="56">
        <v>459.54</v>
      </c>
    </row>
    <row r="657" spans="1:5" x14ac:dyDescent="0.2">
      <c r="A657" s="59">
        <v>640</v>
      </c>
      <c r="B657" s="56">
        <v>267.56</v>
      </c>
      <c r="C657" s="56">
        <v>463.19</v>
      </c>
      <c r="D657" s="56">
        <v>464.11</v>
      </c>
      <c r="E657" s="56">
        <v>460.27</v>
      </c>
    </row>
    <row r="658" spans="1:5" x14ac:dyDescent="0.2">
      <c r="A658" s="59">
        <v>641</v>
      </c>
      <c r="B658" s="56">
        <v>267.95</v>
      </c>
      <c r="C658" s="56">
        <v>463.84</v>
      </c>
      <c r="D658" s="56">
        <v>464.76</v>
      </c>
      <c r="E658" s="56">
        <v>460.92</v>
      </c>
    </row>
    <row r="659" spans="1:5" x14ac:dyDescent="0.2">
      <c r="A659" s="59">
        <v>642</v>
      </c>
      <c r="B659" s="56">
        <v>268.33999999999997</v>
      </c>
      <c r="C659" s="56">
        <v>464.5</v>
      </c>
      <c r="D659" s="56">
        <v>465.42</v>
      </c>
      <c r="E659" s="56">
        <v>461.58</v>
      </c>
    </row>
    <row r="660" spans="1:5" x14ac:dyDescent="0.2">
      <c r="A660" s="59">
        <v>643</v>
      </c>
      <c r="B660" s="56">
        <v>268.74</v>
      </c>
      <c r="C660" s="56">
        <v>465.16</v>
      </c>
      <c r="D660" s="56">
        <v>466.08</v>
      </c>
      <c r="E660" s="56">
        <v>462.23</v>
      </c>
    </row>
    <row r="661" spans="1:5" x14ac:dyDescent="0.2">
      <c r="A661" s="59">
        <v>644</v>
      </c>
      <c r="B661" s="56">
        <v>269.13</v>
      </c>
      <c r="C661" s="56">
        <v>465.81</v>
      </c>
      <c r="D661" s="56">
        <v>466.73</v>
      </c>
      <c r="E661" s="56">
        <v>462.88</v>
      </c>
    </row>
    <row r="662" spans="1:5" x14ac:dyDescent="0.2">
      <c r="A662" s="59">
        <v>645</v>
      </c>
      <c r="B662" s="56">
        <v>269.52</v>
      </c>
      <c r="C662" s="56">
        <v>466.46</v>
      </c>
      <c r="D662" s="56">
        <v>467.38</v>
      </c>
      <c r="E662" s="56">
        <v>463.53</v>
      </c>
    </row>
    <row r="663" spans="1:5" x14ac:dyDescent="0.2">
      <c r="A663" s="59">
        <v>646</v>
      </c>
      <c r="B663" s="56">
        <v>269.91000000000003</v>
      </c>
      <c r="C663" s="56">
        <v>467.12</v>
      </c>
      <c r="D663" s="56">
        <v>468.04</v>
      </c>
      <c r="E663" s="56">
        <v>464.18</v>
      </c>
    </row>
    <row r="664" spans="1:5" x14ac:dyDescent="0.2">
      <c r="A664" s="59">
        <v>647</v>
      </c>
      <c r="B664" s="56">
        <v>270.3</v>
      </c>
      <c r="C664" s="56">
        <v>467.78</v>
      </c>
      <c r="D664" s="56">
        <v>468.7</v>
      </c>
      <c r="E664" s="56">
        <v>464.84</v>
      </c>
    </row>
    <row r="665" spans="1:5" x14ac:dyDescent="0.2">
      <c r="A665" s="59">
        <v>648</v>
      </c>
      <c r="B665" s="56">
        <v>270.7</v>
      </c>
      <c r="C665" s="56">
        <v>468.43</v>
      </c>
      <c r="D665" s="56">
        <v>469.35</v>
      </c>
      <c r="E665" s="56">
        <v>465.49</v>
      </c>
    </row>
    <row r="666" spans="1:5" x14ac:dyDescent="0.2">
      <c r="A666" s="59">
        <v>649</v>
      </c>
      <c r="B666" s="56">
        <v>271.08999999999997</v>
      </c>
      <c r="C666" s="56">
        <v>469.09</v>
      </c>
      <c r="D666" s="56">
        <v>470</v>
      </c>
      <c r="E666" s="56">
        <v>466.14</v>
      </c>
    </row>
    <row r="667" spans="1:5" x14ac:dyDescent="0.2">
      <c r="A667" s="59">
        <v>650</v>
      </c>
      <c r="B667" s="56">
        <v>271.48</v>
      </c>
      <c r="C667" s="56">
        <v>469.74</v>
      </c>
      <c r="D667" s="56">
        <v>470.66</v>
      </c>
      <c r="E667" s="56">
        <v>466.8</v>
      </c>
    </row>
    <row r="668" spans="1:5" x14ac:dyDescent="0.2">
      <c r="A668" s="59">
        <v>651</v>
      </c>
      <c r="B668" s="56">
        <v>271.87</v>
      </c>
      <c r="C668" s="56">
        <v>470.4</v>
      </c>
      <c r="D668" s="56">
        <v>471.32</v>
      </c>
      <c r="E668" s="56">
        <v>467.45</v>
      </c>
    </row>
    <row r="669" spans="1:5" x14ac:dyDescent="0.2">
      <c r="A669" s="59">
        <v>652</v>
      </c>
      <c r="B669" s="56">
        <v>272.26</v>
      </c>
      <c r="C669" s="56">
        <v>471.05</v>
      </c>
      <c r="D669" s="56">
        <v>471.97</v>
      </c>
      <c r="E669" s="56">
        <v>468.1</v>
      </c>
    </row>
    <row r="670" spans="1:5" x14ac:dyDescent="0.2">
      <c r="A670" s="59">
        <v>653</v>
      </c>
      <c r="B670" s="56">
        <v>272.66000000000003</v>
      </c>
      <c r="C670" s="56">
        <v>471.7</v>
      </c>
      <c r="D670" s="56">
        <v>472.62</v>
      </c>
      <c r="E670" s="56">
        <v>468.75</v>
      </c>
    </row>
    <row r="671" spans="1:5" x14ac:dyDescent="0.2">
      <c r="A671" s="59">
        <v>654</v>
      </c>
      <c r="B671" s="56">
        <v>273.05</v>
      </c>
      <c r="C671" s="56">
        <v>472.36</v>
      </c>
      <c r="D671" s="56">
        <v>473.28</v>
      </c>
      <c r="E671" s="56">
        <v>469.4</v>
      </c>
    </row>
    <row r="672" spans="1:5" x14ac:dyDescent="0.2">
      <c r="A672" s="59">
        <v>655</v>
      </c>
      <c r="B672" s="56">
        <v>273.44</v>
      </c>
      <c r="C672" s="56">
        <v>473.02</v>
      </c>
      <c r="D672" s="56">
        <v>473.94</v>
      </c>
      <c r="E672" s="56">
        <v>470.05</v>
      </c>
    </row>
    <row r="673" spans="1:5" x14ac:dyDescent="0.2">
      <c r="A673" s="59">
        <v>656</v>
      </c>
      <c r="B673" s="56">
        <v>273.83</v>
      </c>
      <c r="C673" s="56">
        <v>473.67</v>
      </c>
      <c r="D673" s="56">
        <v>474.59</v>
      </c>
      <c r="E673" s="56">
        <v>470.71</v>
      </c>
    </row>
    <row r="674" spans="1:5" x14ac:dyDescent="0.2">
      <c r="A674" s="59">
        <v>657</v>
      </c>
      <c r="B674" s="56">
        <v>274.22000000000003</v>
      </c>
      <c r="C674" s="56">
        <v>474.32</v>
      </c>
      <c r="D674" s="56">
        <v>475.24</v>
      </c>
      <c r="E674" s="56">
        <v>471.36</v>
      </c>
    </row>
    <row r="675" spans="1:5" x14ac:dyDescent="0.2">
      <c r="A675" s="59">
        <v>658</v>
      </c>
      <c r="B675" s="56">
        <v>274.62</v>
      </c>
      <c r="C675" s="56">
        <v>474.98</v>
      </c>
      <c r="D675" s="56">
        <v>475.9</v>
      </c>
      <c r="E675" s="56">
        <v>472.02</v>
      </c>
    </row>
    <row r="676" spans="1:5" x14ac:dyDescent="0.2">
      <c r="A676" s="59">
        <v>659</v>
      </c>
      <c r="B676" s="56">
        <v>275.01</v>
      </c>
      <c r="C676" s="56">
        <v>475.64</v>
      </c>
      <c r="D676" s="56">
        <v>476.56</v>
      </c>
      <c r="E676" s="56">
        <v>472.67</v>
      </c>
    </row>
    <row r="677" spans="1:5" x14ac:dyDescent="0.2">
      <c r="A677" s="59">
        <v>660</v>
      </c>
      <c r="B677" s="56">
        <v>275.39999999999998</v>
      </c>
      <c r="C677" s="56">
        <v>476.29</v>
      </c>
      <c r="D677" s="56">
        <v>477.21</v>
      </c>
      <c r="E677" s="56">
        <v>473.32</v>
      </c>
    </row>
    <row r="678" spans="1:5" x14ac:dyDescent="0.2">
      <c r="A678" s="59">
        <v>661</v>
      </c>
      <c r="B678" s="56">
        <v>275.44</v>
      </c>
      <c r="C678" s="56">
        <v>476.51</v>
      </c>
      <c r="D678" s="56">
        <v>477.43</v>
      </c>
      <c r="E678" s="56">
        <v>473.53</v>
      </c>
    </row>
    <row r="679" spans="1:5" x14ac:dyDescent="0.2">
      <c r="A679" s="59">
        <v>662</v>
      </c>
      <c r="B679" s="56">
        <v>275.47000000000003</v>
      </c>
      <c r="C679" s="56">
        <v>476.73</v>
      </c>
      <c r="D679" s="56">
        <v>477.65</v>
      </c>
      <c r="E679" s="56">
        <v>473.74</v>
      </c>
    </row>
    <row r="680" spans="1:5" x14ac:dyDescent="0.2">
      <c r="A680" s="59">
        <v>663</v>
      </c>
      <c r="B680" s="56">
        <v>275.51</v>
      </c>
      <c r="C680" s="56">
        <v>476.94</v>
      </c>
      <c r="D680" s="56">
        <v>477.87</v>
      </c>
      <c r="E680" s="56">
        <v>473.96</v>
      </c>
    </row>
    <row r="681" spans="1:5" x14ac:dyDescent="0.2">
      <c r="A681" s="59">
        <v>664</v>
      </c>
      <c r="B681" s="56">
        <v>275.55</v>
      </c>
      <c r="C681" s="56">
        <v>477.16</v>
      </c>
      <c r="D681" s="56">
        <v>478.08</v>
      </c>
      <c r="E681" s="56">
        <v>474.17</v>
      </c>
    </row>
    <row r="682" spans="1:5" x14ac:dyDescent="0.2">
      <c r="A682" s="59">
        <v>665</v>
      </c>
      <c r="B682" s="56">
        <v>275.58999999999997</v>
      </c>
      <c r="C682" s="56">
        <v>477.38</v>
      </c>
      <c r="D682" s="56">
        <v>478.3</v>
      </c>
      <c r="E682" s="56">
        <v>474.38</v>
      </c>
    </row>
    <row r="683" spans="1:5" x14ac:dyDescent="0.2">
      <c r="A683" s="59">
        <v>666</v>
      </c>
      <c r="B683" s="56">
        <v>275.62</v>
      </c>
      <c r="C683" s="56">
        <v>477.6</v>
      </c>
      <c r="D683" s="56">
        <v>478.52</v>
      </c>
      <c r="E683" s="56">
        <v>474.59</v>
      </c>
    </row>
    <row r="684" spans="1:5" x14ac:dyDescent="0.2">
      <c r="A684" s="59">
        <v>667</v>
      </c>
      <c r="B684" s="56">
        <v>275.66000000000003</v>
      </c>
      <c r="C684" s="56">
        <v>477.82</v>
      </c>
      <c r="D684" s="56">
        <v>478.74</v>
      </c>
      <c r="E684" s="56">
        <v>474.8</v>
      </c>
    </row>
    <row r="685" spans="1:5" x14ac:dyDescent="0.2">
      <c r="A685" s="59">
        <v>668</v>
      </c>
      <c r="B685" s="56">
        <v>275.7</v>
      </c>
      <c r="C685" s="56">
        <v>478.03</v>
      </c>
      <c r="D685" s="56">
        <v>478.96</v>
      </c>
      <c r="E685" s="56">
        <v>475.02</v>
      </c>
    </row>
    <row r="686" spans="1:5" x14ac:dyDescent="0.2">
      <c r="A686" s="59">
        <v>669</v>
      </c>
      <c r="B686" s="56">
        <v>275.74</v>
      </c>
      <c r="C686" s="56">
        <v>478.25</v>
      </c>
      <c r="D686" s="56">
        <v>479.18</v>
      </c>
      <c r="E686" s="56">
        <v>475.23</v>
      </c>
    </row>
    <row r="687" spans="1:5" x14ac:dyDescent="0.2">
      <c r="A687" s="59">
        <v>670</v>
      </c>
      <c r="B687" s="56">
        <v>275.77</v>
      </c>
      <c r="C687" s="56">
        <v>478.47</v>
      </c>
      <c r="D687" s="56">
        <v>479.4</v>
      </c>
      <c r="E687" s="56">
        <v>475.44</v>
      </c>
    </row>
    <row r="688" spans="1:5" x14ac:dyDescent="0.2">
      <c r="A688" s="59">
        <v>671</v>
      </c>
      <c r="B688" s="56">
        <v>275.81</v>
      </c>
      <c r="C688" s="56">
        <v>478.69</v>
      </c>
      <c r="D688" s="56">
        <v>479.62</v>
      </c>
      <c r="E688" s="56">
        <v>475.65</v>
      </c>
    </row>
    <row r="689" spans="1:5" x14ac:dyDescent="0.2">
      <c r="A689" s="59">
        <v>672</v>
      </c>
      <c r="B689" s="56">
        <v>275.85000000000002</v>
      </c>
      <c r="C689" s="56">
        <v>478.91</v>
      </c>
      <c r="D689" s="56">
        <v>479.83</v>
      </c>
      <c r="E689" s="56">
        <v>475.86</v>
      </c>
    </row>
    <row r="690" spans="1:5" x14ac:dyDescent="0.2">
      <c r="A690" s="59">
        <v>673</v>
      </c>
      <c r="B690" s="56">
        <v>275.89</v>
      </c>
      <c r="C690" s="56">
        <v>479.12</v>
      </c>
      <c r="D690" s="56">
        <v>480.05</v>
      </c>
      <c r="E690" s="56">
        <v>476.08</v>
      </c>
    </row>
    <row r="691" spans="1:5" x14ac:dyDescent="0.2">
      <c r="A691" s="59">
        <v>674</v>
      </c>
      <c r="B691" s="56">
        <v>275.92</v>
      </c>
      <c r="C691" s="56">
        <v>479.34</v>
      </c>
      <c r="D691" s="56">
        <v>480.27</v>
      </c>
      <c r="E691" s="56">
        <v>476.29</v>
      </c>
    </row>
    <row r="692" spans="1:5" x14ac:dyDescent="0.2">
      <c r="A692" s="59">
        <v>675</v>
      </c>
      <c r="B692" s="56">
        <v>275.95999999999998</v>
      </c>
      <c r="C692" s="56">
        <v>479.56</v>
      </c>
      <c r="D692" s="56">
        <v>480.49</v>
      </c>
      <c r="E692" s="56">
        <v>476.5</v>
      </c>
    </row>
  </sheetData>
  <sheetProtection password="CB11" sheet="1" objects="1" scenarios="1"/>
  <mergeCells count="6">
    <mergeCell ref="G1:L1"/>
    <mergeCell ref="M1:R1"/>
    <mergeCell ref="B10:C10"/>
    <mergeCell ref="D10:E10"/>
    <mergeCell ref="B1:C1"/>
    <mergeCell ref="D1:E1"/>
  </mergeCells>
  <phoneticPr fontId="9" type="noConversion"/>
  <pageMargins left="0.75" right="0.75" top="1" bottom="1" header="0.5" footer="0.5"/>
  <pageSetup paperSize="9" orientation="portrait" horizontalDpi="204" verticalDpi="196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Bunkering FO</vt:lpstr>
      <vt:lpstr>1P-S</vt:lpstr>
      <vt:lpstr>Export</vt:lpstr>
      <vt:lpstr>Cal</vt:lpstr>
      <vt:lpstr>'Bunkering FO'!Область_печати</vt:lpstr>
    </vt:vector>
  </TitlesOfParts>
  <Company>ROSI 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dc:description>for ROAD FO &amp; DO</dc:description>
  <cp:lastModifiedBy>user</cp:lastModifiedBy>
  <cp:lastPrinted>2014-07-26T05:29:05Z</cp:lastPrinted>
  <dcterms:created xsi:type="dcterms:W3CDTF">2003-03-18T12:01:12Z</dcterms:created>
  <dcterms:modified xsi:type="dcterms:W3CDTF">2014-09-19T18:47:23Z</dcterms:modified>
</cp:coreProperties>
</file>