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28695" windowHeight="12525" activeTab="1"/>
  </bookViews>
  <sheets>
    <sheet name="Исходные данные" sheetId="1" r:id="rId1"/>
    <sheet name="Расчёт ветра" sheetId="2" r:id="rId2"/>
    <sheet name="Таблицы СНиП" sheetId="3" r:id="rId3"/>
  </sheets>
  <definedNames>
    <definedName name="_xlnm.Print_Area" localSheetId="1">'Расчёт ветра'!$A$1:$AC$99</definedName>
  </definedNames>
  <calcPr fullCalcOnLoad="1"/>
</workbook>
</file>

<file path=xl/sharedStrings.xml><?xml version="1.0" encoding="utf-8"?>
<sst xmlns="http://schemas.openxmlformats.org/spreadsheetml/2006/main" count="216" uniqueCount="106">
  <si>
    <t>м</t>
  </si>
  <si>
    <t>шт.</t>
  </si>
  <si>
    <t>Длина</t>
  </si>
  <si>
    <t>Наветренная площадь</t>
  </si>
  <si>
    <t>м^2</t>
  </si>
  <si>
    <t>Площадь контура</t>
  </si>
  <si>
    <t>j</t>
  </si>
  <si>
    <t>0.001/d</t>
  </si>
  <si>
    <t xml:space="preserve">Для труб </t>
  </si>
  <si>
    <t>-</t>
  </si>
  <si>
    <t>k</t>
  </si>
  <si>
    <t>L/D</t>
  </si>
  <si>
    <t>h</t>
  </si>
  <si>
    <t>W</t>
  </si>
  <si>
    <r>
      <rPr>
        <sz val="12"/>
        <color indexed="8"/>
        <rFont val="Arial"/>
        <family val="2"/>
      </rPr>
      <t>C</t>
    </r>
    <r>
      <rPr>
        <sz val="8"/>
        <color indexed="8"/>
        <rFont val="Calibri"/>
        <family val="2"/>
      </rPr>
      <t>xi</t>
    </r>
    <r>
      <rPr>
        <sz val="8"/>
        <color indexed="8"/>
        <rFont val="Symbol"/>
        <family val="1"/>
      </rPr>
      <t>¥</t>
    </r>
  </si>
  <si>
    <r>
      <t>C</t>
    </r>
    <r>
      <rPr>
        <sz val="8"/>
        <color indexed="8"/>
        <rFont val="Arial"/>
        <family val="2"/>
      </rPr>
      <t>xi</t>
    </r>
  </si>
  <si>
    <r>
      <t>A</t>
    </r>
    <r>
      <rPr>
        <sz val="8"/>
        <color indexed="8"/>
        <rFont val="Arial"/>
        <family val="2"/>
      </rPr>
      <t>i</t>
    </r>
    <r>
      <rPr>
        <sz val="12"/>
        <color indexed="8"/>
        <rFont val="Arial"/>
        <family val="2"/>
      </rPr>
      <t>C</t>
    </r>
    <r>
      <rPr>
        <sz val="8"/>
        <color indexed="8"/>
        <rFont val="Arial"/>
        <family val="2"/>
      </rPr>
      <t>xi</t>
    </r>
  </si>
  <si>
    <r>
      <t>C</t>
    </r>
    <r>
      <rPr>
        <sz val="8"/>
        <color indexed="8"/>
        <rFont val="Arial"/>
        <family val="2"/>
      </rPr>
      <t>x</t>
    </r>
  </si>
  <si>
    <r>
      <t>K</t>
    </r>
    <r>
      <rPr>
        <sz val="8"/>
        <color indexed="8"/>
        <rFont val="Arial"/>
        <family val="2"/>
      </rPr>
      <t>1</t>
    </r>
  </si>
  <si>
    <r>
      <t>C</t>
    </r>
    <r>
      <rPr>
        <sz val="8"/>
        <color indexed="8"/>
        <rFont val="Arial"/>
        <family val="2"/>
      </rPr>
      <t>t</t>
    </r>
  </si>
  <si>
    <r>
      <t>C</t>
    </r>
    <r>
      <rPr>
        <sz val="8"/>
        <color indexed="8"/>
        <rFont val="Arial"/>
        <family val="2"/>
      </rPr>
      <t>xконеч.</t>
    </r>
  </si>
  <si>
    <t>Погонная масса</t>
  </si>
  <si>
    <t>Масса</t>
  </si>
  <si>
    <t>Вид профиля</t>
  </si>
  <si>
    <t>кг/м</t>
  </si>
  <si>
    <t>Статическая составляющая ветра</t>
  </si>
  <si>
    <t>Участок</t>
  </si>
  <si>
    <t>Элемент</t>
  </si>
  <si>
    <t>кгс</t>
  </si>
  <si>
    <t>Секция С1</t>
  </si>
  <si>
    <t>Верх</t>
  </si>
  <si>
    <t>Низ</t>
  </si>
  <si>
    <t>Отм. Ц.т.</t>
  </si>
  <si>
    <r>
      <t>K</t>
    </r>
    <r>
      <rPr>
        <sz val="8"/>
        <color indexed="8"/>
        <rFont val="Arial"/>
        <family val="2"/>
      </rPr>
      <t>z</t>
    </r>
  </si>
  <si>
    <t>Пояс</t>
  </si>
  <si>
    <t>Раскос</t>
  </si>
  <si>
    <t>Распорка</t>
  </si>
  <si>
    <t>Труба</t>
  </si>
  <si>
    <t>Габариты поперечного сечения</t>
  </si>
  <si>
    <t>мм</t>
  </si>
  <si>
    <t>кг</t>
  </si>
  <si>
    <t>Массовая нагрузка на ствол</t>
  </si>
  <si>
    <t>кругляк</t>
  </si>
  <si>
    <t>Wo</t>
  </si>
  <si>
    <r>
      <t>R</t>
    </r>
    <r>
      <rPr>
        <sz val="8"/>
        <color indexed="8"/>
        <rFont val="Arial"/>
        <family val="2"/>
      </rPr>
      <t>e</t>
    </r>
    <r>
      <rPr>
        <sz val="12"/>
        <color indexed="8"/>
        <rFont val="Arial"/>
        <family val="2"/>
      </rPr>
      <t>*10^-5</t>
    </r>
  </si>
  <si>
    <t>Лестница:</t>
  </si>
  <si>
    <t>Тетива</t>
  </si>
  <si>
    <t>Ступени</t>
  </si>
  <si>
    <t>Уголок</t>
  </si>
  <si>
    <t>Шаг ступеней</t>
  </si>
  <si>
    <t>Фидера</t>
  </si>
  <si>
    <t>Суммарная масса секции</t>
  </si>
  <si>
    <t>B/H=0.86</t>
  </si>
  <si>
    <t>Па</t>
  </si>
  <si>
    <r>
      <t>g</t>
    </r>
    <r>
      <rPr>
        <sz val="8"/>
        <color indexed="8"/>
        <rFont val="Arial"/>
        <family val="2"/>
      </rPr>
      <t>f</t>
    </r>
  </si>
  <si>
    <t>Ветровой район</t>
  </si>
  <si>
    <t>II</t>
  </si>
  <si>
    <t>Тип местности</t>
  </si>
  <si>
    <t>Кол-во в секции</t>
  </si>
  <si>
    <t>Кол-во в грани</t>
  </si>
  <si>
    <t>Ограждение лестницы:</t>
  </si>
  <si>
    <t>Таблица 4</t>
  </si>
  <si>
    <t>А</t>
  </si>
  <si>
    <t>I</t>
  </si>
  <si>
    <t>Таблица 5</t>
  </si>
  <si>
    <t>Iа</t>
  </si>
  <si>
    <t>III</t>
  </si>
  <si>
    <t>IV</t>
  </si>
  <si>
    <t>V</t>
  </si>
  <si>
    <t>VI</t>
  </si>
  <si>
    <t>VII</t>
  </si>
  <si>
    <r>
      <t>W</t>
    </r>
    <r>
      <rPr>
        <sz val="8"/>
        <color indexed="8"/>
        <rFont val="Calibri"/>
        <family val="2"/>
      </rPr>
      <t xml:space="preserve">o, </t>
    </r>
    <r>
      <rPr>
        <sz val="11"/>
        <color theme="1"/>
        <rFont val="Calibri"/>
        <family val="2"/>
      </rPr>
      <t>Па</t>
    </r>
  </si>
  <si>
    <r>
      <t xml:space="preserve">A </t>
    </r>
    <r>
      <rPr>
        <sz val="9"/>
        <color indexed="8"/>
        <rFont val="Arial"/>
        <family val="2"/>
      </rPr>
      <t xml:space="preserve"> </t>
    </r>
  </si>
  <si>
    <r>
      <t xml:space="preserve">B </t>
    </r>
    <r>
      <rPr>
        <sz val="9"/>
        <color indexed="8"/>
        <rFont val="Arial"/>
        <family val="2"/>
      </rPr>
      <t xml:space="preserve"> </t>
    </r>
  </si>
  <si>
    <r>
      <t xml:space="preserve">C </t>
    </r>
    <r>
      <rPr>
        <sz val="9"/>
        <color indexed="8"/>
        <rFont val="Arial"/>
        <family val="2"/>
      </rPr>
      <t xml:space="preserve"> </t>
    </r>
  </si>
  <si>
    <t xml:space="preserve">0,75 </t>
  </si>
  <si>
    <t xml:space="preserve">0,5 </t>
  </si>
  <si>
    <t xml:space="preserve">0,4 </t>
  </si>
  <si>
    <t xml:space="preserve">1,0 </t>
  </si>
  <si>
    <t xml:space="preserve">0,65 </t>
  </si>
  <si>
    <t xml:space="preserve">1,25 </t>
  </si>
  <si>
    <t xml:space="preserve">0,85 </t>
  </si>
  <si>
    <t xml:space="preserve">0,55 </t>
  </si>
  <si>
    <t xml:space="preserve">1,5 </t>
  </si>
  <si>
    <t xml:space="preserve">1,1 </t>
  </si>
  <si>
    <t xml:space="preserve">0,8 </t>
  </si>
  <si>
    <t xml:space="preserve">1,7 </t>
  </si>
  <si>
    <t xml:space="preserve">1,3 </t>
  </si>
  <si>
    <t xml:space="preserve">1,85 </t>
  </si>
  <si>
    <t xml:space="preserve">1,45 </t>
  </si>
  <si>
    <t xml:space="preserve">1,15 </t>
  </si>
  <si>
    <t xml:space="preserve">2,0 </t>
  </si>
  <si>
    <t xml:space="preserve">1,6 </t>
  </si>
  <si>
    <t xml:space="preserve">2,25 </t>
  </si>
  <si>
    <t xml:space="preserve">1,9 </t>
  </si>
  <si>
    <t xml:space="preserve">1,55 </t>
  </si>
  <si>
    <t xml:space="preserve">2,45 </t>
  </si>
  <si>
    <t xml:space="preserve">2,1 </t>
  </si>
  <si>
    <t xml:space="preserve">1,8 </t>
  </si>
  <si>
    <t xml:space="preserve">2,65 </t>
  </si>
  <si>
    <t xml:space="preserve">2,3 </t>
  </si>
  <si>
    <t xml:space="preserve">2,75 </t>
  </si>
  <si>
    <t xml:space="preserve">2,5 </t>
  </si>
  <si>
    <t xml:space="preserve">2,2 </t>
  </si>
  <si>
    <t xml:space="preserve">2,35 </t>
  </si>
  <si>
    <t>Таблица 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</si>
</sst>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Symbol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2"/>
      <color indexed="8"/>
      <name val="Symbol"/>
      <family val="1"/>
    </font>
    <font>
      <sz val="11"/>
      <color indexed="8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Symbol"/>
      <family val="1"/>
    </font>
    <font>
      <sz val="11"/>
      <color theme="1"/>
      <name val="Symbo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 vertical="center"/>
    </xf>
    <xf numFmtId="164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3" fillId="0" borderId="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2" fontId="43" fillId="0" borderId="14" xfId="0" applyNumberFormat="1" applyFont="1" applyBorder="1" applyAlignment="1">
      <alignment horizontal="center" vertical="center" wrapText="1"/>
    </xf>
    <xf numFmtId="2" fontId="43" fillId="0" borderId="19" xfId="0" applyNumberFormat="1" applyFont="1" applyBorder="1" applyAlignment="1">
      <alignment horizontal="center" vertical="center" wrapText="1"/>
    </xf>
    <xf numFmtId="2" fontId="43" fillId="0" borderId="16" xfId="0" applyNumberFormat="1" applyFont="1" applyBorder="1" applyAlignment="1">
      <alignment horizontal="center" vertical="center" wrapText="1"/>
    </xf>
    <xf numFmtId="1" fontId="43" fillId="0" borderId="20" xfId="0" applyNumberFormat="1" applyFont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" fontId="42" fillId="0" borderId="0" xfId="0" applyNumberFormat="1" applyFont="1" applyBorder="1" applyAlignment="1">
      <alignment horizontal="center" vertical="center" wrapText="1"/>
    </xf>
    <xf numFmtId="164" fontId="45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1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164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0" fillId="11" borderId="0" xfId="0" applyFill="1" applyBorder="1" applyAlignment="1">
      <alignment horizontal="center"/>
    </xf>
    <xf numFmtId="0" fontId="42" fillId="11" borderId="0" xfId="0" applyFont="1" applyFill="1" applyBorder="1" applyAlignment="1">
      <alignment/>
    </xf>
    <xf numFmtId="0" fontId="42" fillId="11" borderId="0" xfId="0" applyFont="1" applyFill="1" applyBorder="1" applyAlignment="1">
      <alignment horizontal="left" vertical="center"/>
    </xf>
    <xf numFmtId="164" fontId="42" fillId="11" borderId="0" xfId="0" applyNumberFormat="1" applyFont="1" applyFill="1" applyBorder="1" applyAlignment="1">
      <alignment horizontal="center" vertical="center"/>
    </xf>
    <xf numFmtId="0" fontId="42" fillId="11" borderId="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/>
    </xf>
    <xf numFmtId="164" fontId="42" fillId="33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46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left" vertical="center" wrapText="1"/>
    </xf>
    <xf numFmtId="1" fontId="42" fillId="34" borderId="10" xfId="0" applyNumberFormat="1" applyFont="1" applyFill="1" applyBorder="1" applyAlignment="1">
      <alignment horizontal="center" vertical="center" wrapText="1"/>
    </xf>
    <xf numFmtId="164" fontId="45" fillId="34" borderId="10" xfId="0" applyNumberFormat="1" applyFont="1" applyFill="1" applyBorder="1" applyAlignment="1">
      <alignment horizontal="center" vertical="center"/>
    </xf>
    <xf numFmtId="164" fontId="42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/>
    </xf>
    <xf numFmtId="164" fontId="42" fillId="34" borderId="21" xfId="0" applyNumberFormat="1" applyFont="1" applyFill="1" applyBorder="1" applyAlignment="1">
      <alignment horizontal="center" vertical="center" wrapText="1"/>
    </xf>
    <xf numFmtId="1" fontId="42" fillId="34" borderId="10" xfId="0" applyNumberFormat="1" applyFont="1" applyFill="1" applyBorder="1" applyAlignment="1">
      <alignment horizontal="center" vertical="center"/>
    </xf>
    <xf numFmtId="164" fontId="42" fillId="34" borderId="22" xfId="0" applyNumberFormat="1" applyFont="1" applyFill="1" applyBorder="1" applyAlignment="1">
      <alignment horizontal="center" vertical="center" wrapText="1"/>
    </xf>
    <xf numFmtId="164" fontId="42" fillId="0" borderId="0" xfId="0" applyNumberFormat="1" applyFont="1" applyBorder="1" applyAlignment="1">
      <alignment horizontal="center" vertical="center" wrapText="1"/>
    </xf>
    <xf numFmtId="0" fontId="0" fillId="11" borderId="0" xfId="0" applyFill="1" applyBorder="1" applyAlignment="1">
      <alignment horizontal="center"/>
    </xf>
    <xf numFmtId="164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11" borderId="0" xfId="0" applyFont="1" applyFill="1" applyBorder="1" applyAlignment="1">
      <alignment horizontal="center"/>
    </xf>
    <xf numFmtId="164" fontId="42" fillId="34" borderId="23" xfId="0" applyNumberFormat="1" applyFont="1" applyFill="1" applyBorder="1" applyAlignment="1">
      <alignment horizontal="center" vertical="center" wrapText="1"/>
    </xf>
    <xf numFmtId="164" fontId="42" fillId="34" borderId="24" xfId="0" applyNumberFormat="1" applyFont="1" applyFill="1" applyBorder="1" applyAlignment="1">
      <alignment horizontal="center" vertical="center" wrapText="1"/>
    </xf>
    <xf numFmtId="164" fontId="42" fillId="34" borderId="2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64" fontId="42" fillId="0" borderId="25" xfId="0" applyNumberFormat="1" applyFont="1" applyBorder="1" applyAlignment="1">
      <alignment horizontal="center" vertical="center" wrapText="1"/>
    </xf>
    <xf numFmtId="164" fontId="42" fillId="0" borderId="26" xfId="0" applyNumberFormat="1" applyFont="1" applyBorder="1" applyAlignment="1">
      <alignment horizontal="center" vertical="center" wrapText="1"/>
    </xf>
    <xf numFmtId="164" fontId="42" fillId="0" borderId="21" xfId="0" applyNumberFormat="1" applyFont="1" applyBorder="1" applyAlignment="1">
      <alignment horizontal="center" vertical="center" wrapText="1"/>
    </xf>
    <xf numFmtId="164" fontId="42" fillId="34" borderId="23" xfId="0" applyNumberFormat="1" applyFont="1" applyFill="1" applyBorder="1" applyAlignment="1">
      <alignment horizontal="center" vertical="center"/>
    </xf>
    <xf numFmtId="164" fontId="42" fillId="34" borderId="24" xfId="0" applyNumberFormat="1" applyFont="1" applyFill="1" applyBorder="1" applyAlignment="1">
      <alignment horizontal="center" vertical="center"/>
    </xf>
    <xf numFmtId="164" fontId="42" fillId="34" borderId="22" xfId="0" applyNumberFormat="1" applyFont="1" applyFill="1" applyBorder="1" applyAlignment="1">
      <alignment horizontal="center" vertical="center"/>
    </xf>
    <xf numFmtId="0" fontId="42" fillId="34" borderId="27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23" xfId="0" applyFont="1" applyFill="1" applyBorder="1" applyAlignment="1">
      <alignment horizontal="center" vertical="center" textRotation="90" wrapText="1"/>
    </xf>
    <xf numFmtId="0" fontId="42" fillId="34" borderId="22" xfId="0" applyFont="1" applyFill="1" applyBorder="1" applyAlignment="1">
      <alignment horizontal="center" vertical="center" textRotation="90" wrapText="1"/>
    </xf>
    <xf numFmtId="0" fontId="42" fillId="34" borderId="23" xfId="0" applyFont="1" applyFill="1" applyBorder="1" applyAlignment="1">
      <alignment horizontal="center" vertical="center" wrapText="1"/>
    </xf>
    <xf numFmtId="0" fontId="42" fillId="34" borderId="22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2" fillId="34" borderId="24" xfId="0" applyFont="1" applyFill="1" applyBorder="1" applyAlignment="1">
      <alignment horizontal="center" vertical="center" wrapText="1"/>
    </xf>
    <xf numFmtId="0" fontId="42" fillId="34" borderId="28" xfId="0" applyFont="1" applyFill="1" applyBorder="1" applyAlignment="1">
      <alignment horizontal="center" vertical="center" wrapText="1"/>
    </xf>
    <xf numFmtId="0" fontId="42" fillId="34" borderId="29" xfId="0" applyFont="1" applyFill="1" applyBorder="1" applyAlignment="1">
      <alignment horizontal="center" vertical="center" wrapText="1"/>
    </xf>
    <xf numFmtId="0" fontId="42" fillId="34" borderId="30" xfId="0" applyFont="1" applyFill="1" applyBorder="1" applyAlignment="1">
      <alignment horizontal="center" vertical="center" wrapText="1"/>
    </xf>
    <xf numFmtId="0" fontId="42" fillId="34" borderId="31" xfId="0" applyFont="1" applyFill="1" applyBorder="1" applyAlignment="1">
      <alignment horizontal="center" vertical="center" wrapText="1"/>
    </xf>
    <xf numFmtId="0" fontId="42" fillId="34" borderId="32" xfId="0" applyFont="1" applyFill="1" applyBorder="1" applyAlignment="1">
      <alignment horizontal="center" vertical="center" wrapText="1"/>
    </xf>
    <xf numFmtId="0" fontId="42" fillId="34" borderId="33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42" fillId="34" borderId="24" xfId="0" applyFont="1" applyFill="1" applyBorder="1" applyAlignment="1">
      <alignment horizontal="center" vertical="center" textRotation="90" wrapText="1"/>
    </xf>
    <xf numFmtId="0" fontId="42" fillId="34" borderId="34" xfId="0" applyFont="1" applyFill="1" applyBorder="1" applyAlignment="1">
      <alignment horizontal="center" vertical="center" wrapText="1"/>
    </xf>
    <xf numFmtId="0" fontId="42" fillId="34" borderId="27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3" fillId="0" borderId="0" xfId="0" applyFont="1" applyBorder="1" applyAlignment="1">
      <alignment horizontal="justify" vertical="top" wrapText="1"/>
    </xf>
    <xf numFmtId="0" fontId="43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B1:AB185"/>
  <sheetViews>
    <sheetView tabSelected="1" view="pageBreakPreview" zoomScale="75" zoomScaleNormal="80" zoomScaleSheetLayoutView="75" zoomScalePageLayoutView="0" workbookViewId="0" topLeftCell="A1">
      <selection activeCell="M29" sqref="M29"/>
    </sheetView>
  </sheetViews>
  <sheetFormatPr defaultColWidth="9.140625" defaultRowHeight="15"/>
  <cols>
    <col min="1" max="1" width="5.421875" style="0" customWidth="1"/>
    <col min="2" max="2" width="10.57421875" style="0" customWidth="1"/>
    <col min="3" max="3" width="14.57421875" style="0" customWidth="1"/>
    <col min="4" max="4" width="14.140625" style="0" customWidth="1"/>
    <col min="5" max="5" width="10.8515625" style="0" customWidth="1"/>
    <col min="6" max="7" width="11.421875" style="0" customWidth="1"/>
    <col min="8" max="8" width="12.8515625" style="0" customWidth="1"/>
    <col min="9" max="10" width="9.421875" style="0" bestFit="1" customWidth="1"/>
    <col min="11" max="11" width="11.28125" style="0" bestFit="1" customWidth="1"/>
    <col min="12" max="12" width="9.421875" style="0" bestFit="1" customWidth="1"/>
    <col min="13" max="13" width="18.140625" style="0" customWidth="1"/>
    <col min="14" max="14" width="15.28125" style="0" customWidth="1"/>
    <col min="15" max="15" width="9.421875" style="0" bestFit="1" customWidth="1"/>
    <col min="16" max="16" width="11.140625" style="0" customWidth="1"/>
    <col min="17" max="17" width="9.421875" style="0" bestFit="1" customWidth="1"/>
    <col min="18" max="18" width="13.140625" style="0" customWidth="1"/>
    <col min="19" max="19" width="9.421875" style="0" bestFit="1" customWidth="1"/>
    <col min="20" max="20" width="11.57421875" style="0" customWidth="1"/>
    <col min="21" max="25" width="9.421875" style="0" bestFit="1" customWidth="1"/>
    <col min="26" max="27" width="9.28125" style="0" bestFit="1" customWidth="1"/>
    <col min="28" max="28" width="9.8515625" style="0" bestFit="1" customWidth="1"/>
  </cols>
  <sheetData>
    <row r="1" spans="2:28" ht="30">
      <c r="B1" s="56"/>
      <c r="C1" s="57" t="s">
        <v>55</v>
      </c>
      <c r="D1" s="58" t="s">
        <v>63</v>
      </c>
      <c r="E1" s="59"/>
      <c r="F1" s="104"/>
      <c r="G1" s="104"/>
      <c r="H1" s="104"/>
      <c r="I1" s="104"/>
      <c r="J1" s="104"/>
      <c r="K1" s="104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6"/>
      <c r="AB1" s="56"/>
    </row>
    <row r="2" spans="2:28" ht="30">
      <c r="B2" s="56"/>
      <c r="C2" s="57" t="s">
        <v>57</v>
      </c>
      <c r="D2" s="58" t="s">
        <v>62</v>
      </c>
      <c r="E2" s="59"/>
      <c r="F2" s="60"/>
      <c r="G2" s="60"/>
      <c r="H2" s="60"/>
      <c r="I2" s="60"/>
      <c r="J2" s="60"/>
      <c r="K2" s="60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89" t="s">
        <v>61</v>
      </c>
      <c r="AB2" s="89"/>
    </row>
    <row r="3" spans="2:28" ht="15.75" customHeight="1">
      <c r="B3" s="61"/>
      <c r="C3" s="57" t="s">
        <v>43</v>
      </c>
      <c r="D3" s="57">
        <f>VLOOKUP(D1,'Таблицы СНиП'!A2:B9,2)</f>
        <v>230</v>
      </c>
      <c r="E3" s="57" t="s">
        <v>53</v>
      </c>
      <c r="F3" s="90" t="s">
        <v>41</v>
      </c>
      <c r="G3" s="90"/>
      <c r="H3" s="90"/>
      <c r="I3" s="90"/>
      <c r="J3" s="90"/>
      <c r="K3" s="90"/>
      <c r="L3" s="98" t="s">
        <v>25</v>
      </c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99"/>
    </row>
    <row r="4" spans="2:28" ht="15.75" customHeight="1">
      <c r="B4" s="61"/>
      <c r="C4" s="62" t="s">
        <v>54</v>
      </c>
      <c r="D4" s="57">
        <v>1.4</v>
      </c>
      <c r="E4" s="57"/>
      <c r="F4" s="98" t="s">
        <v>38</v>
      </c>
      <c r="G4" s="99"/>
      <c r="H4" s="93" t="s">
        <v>21</v>
      </c>
      <c r="I4" s="93" t="s">
        <v>2</v>
      </c>
      <c r="J4" s="91" t="s">
        <v>58</v>
      </c>
      <c r="K4" s="93" t="s">
        <v>22</v>
      </c>
      <c r="L4" s="102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3"/>
    </row>
    <row r="5" spans="2:28" ht="54" customHeight="1">
      <c r="B5" s="61"/>
      <c r="C5" s="93" t="s">
        <v>26</v>
      </c>
      <c r="D5" s="93" t="s">
        <v>27</v>
      </c>
      <c r="E5" s="93" t="s">
        <v>23</v>
      </c>
      <c r="F5" s="100"/>
      <c r="G5" s="101"/>
      <c r="H5" s="97"/>
      <c r="I5" s="97"/>
      <c r="J5" s="105"/>
      <c r="K5" s="97"/>
      <c r="L5" s="91" t="s">
        <v>59</v>
      </c>
      <c r="M5" s="93" t="s">
        <v>3</v>
      </c>
      <c r="N5" s="93" t="s">
        <v>5</v>
      </c>
      <c r="O5" s="95" t="s">
        <v>6</v>
      </c>
      <c r="P5" s="63" t="s">
        <v>12</v>
      </c>
      <c r="Q5" s="90" t="s">
        <v>8</v>
      </c>
      <c r="R5" s="90"/>
      <c r="S5" s="108" t="s">
        <v>14</v>
      </c>
      <c r="T5" s="93" t="s">
        <v>11</v>
      </c>
      <c r="U5" s="93" t="s">
        <v>10</v>
      </c>
      <c r="V5" s="93" t="s">
        <v>15</v>
      </c>
      <c r="W5" s="93" t="s">
        <v>16</v>
      </c>
      <c r="X5" s="93" t="s">
        <v>17</v>
      </c>
      <c r="Y5" s="93" t="s">
        <v>18</v>
      </c>
      <c r="Z5" s="93" t="s">
        <v>19</v>
      </c>
      <c r="AA5" s="93" t="s">
        <v>20</v>
      </c>
      <c r="AB5" s="93" t="s">
        <v>13</v>
      </c>
    </row>
    <row r="6" spans="2:28" ht="15">
      <c r="B6" s="61"/>
      <c r="C6" s="97"/>
      <c r="D6" s="97"/>
      <c r="E6" s="97"/>
      <c r="F6" s="102"/>
      <c r="G6" s="103"/>
      <c r="H6" s="94"/>
      <c r="I6" s="94"/>
      <c r="J6" s="92"/>
      <c r="K6" s="94"/>
      <c r="L6" s="92"/>
      <c r="M6" s="94"/>
      <c r="N6" s="94"/>
      <c r="O6" s="96"/>
      <c r="P6" s="57" t="s">
        <v>52</v>
      </c>
      <c r="Q6" s="57" t="s">
        <v>7</v>
      </c>
      <c r="R6" s="57" t="s">
        <v>44</v>
      </c>
      <c r="S6" s="109"/>
      <c r="T6" s="94"/>
      <c r="U6" s="94"/>
      <c r="V6" s="94"/>
      <c r="W6" s="94"/>
      <c r="X6" s="94"/>
      <c r="Y6" s="94"/>
      <c r="Z6" s="94"/>
      <c r="AA6" s="94"/>
      <c r="AB6" s="94"/>
    </row>
    <row r="7" spans="2:28" ht="15.75">
      <c r="B7" s="61"/>
      <c r="C7" s="94"/>
      <c r="D7" s="94"/>
      <c r="E7" s="94"/>
      <c r="F7" s="57" t="s">
        <v>39</v>
      </c>
      <c r="G7" s="57" t="s">
        <v>39</v>
      </c>
      <c r="H7" s="57" t="s">
        <v>24</v>
      </c>
      <c r="I7" s="57" t="s">
        <v>0</v>
      </c>
      <c r="J7" s="57" t="s">
        <v>1</v>
      </c>
      <c r="K7" s="57" t="s">
        <v>40</v>
      </c>
      <c r="L7" s="57" t="s">
        <v>1</v>
      </c>
      <c r="M7" s="57" t="s">
        <v>4</v>
      </c>
      <c r="N7" s="57" t="s">
        <v>4</v>
      </c>
      <c r="O7" s="64" t="s">
        <v>9</v>
      </c>
      <c r="P7" s="64" t="s">
        <v>9</v>
      </c>
      <c r="Q7" s="64" t="s">
        <v>9</v>
      </c>
      <c r="R7" s="64"/>
      <c r="S7" s="64" t="s">
        <v>9</v>
      </c>
      <c r="T7" s="57" t="s">
        <v>9</v>
      </c>
      <c r="U7" s="57" t="s">
        <v>9</v>
      </c>
      <c r="V7" s="57" t="s">
        <v>9</v>
      </c>
      <c r="W7" s="57" t="s">
        <v>4</v>
      </c>
      <c r="X7" s="57" t="s">
        <v>9</v>
      </c>
      <c r="Y7" s="57" t="s">
        <v>9</v>
      </c>
      <c r="Z7" s="57" t="s">
        <v>9</v>
      </c>
      <c r="AA7" s="57" t="s">
        <v>9</v>
      </c>
      <c r="AB7" s="65" t="s">
        <v>28</v>
      </c>
    </row>
    <row r="8" spans="2:28" ht="21" customHeight="1">
      <c r="B8" s="61"/>
      <c r="C8" s="66" t="s">
        <v>29</v>
      </c>
      <c r="D8" s="57" t="s">
        <v>34</v>
      </c>
      <c r="E8" s="57" t="s">
        <v>37</v>
      </c>
      <c r="F8" s="67">
        <v>89</v>
      </c>
      <c r="G8" s="67">
        <v>4</v>
      </c>
      <c r="H8" s="68" t="e">
        <f>IF(E8="Труба",INDEX(#REF!,MATCH(F8,#REF!),MATCH(G8,#REF!)),IF(E8="Уголок",INDEX(#REF!,MATCH(F8,#REF!),MATCH(G8,#REF!)),IF(E8="кругляк",INDEX(#REF!,MATCH(F8,#REF!),MATCH(G8,#REF!)),0)))</f>
        <v>#REF!</v>
      </c>
      <c r="I8" s="69">
        <v>6.245</v>
      </c>
      <c r="J8" s="67">
        <v>3</v>
      </c>
      <c r="K8" s="69" t="e">
        <f>H8*I8*J8</f>
        <v>#REF!</v>
      </c>
      <c r="L8" s="69">
        <v>2</v>
      </c>
      <c r="M8" s="69">
        <f>F8*0.001*I8*L8</f>
        <v>1.11161</v>
      </c>
      <c r="N8" s="79">
        <v>15</v>
      </c>
      <c r="O8" s="79">
        <f>SUM(M8:M14)*1.15/N8</f>
        <v>0.17969148666666665</v>
      </c>
      <c r="P8" s="79">
        <v>0.829</v>
      </c>
      <c r="Q8" s="69">
        <f>0.001/(F8/1000)</f>
        <v>0.011235955056179777</v>
      </c>
      <c r="R8" s="69" t="e">
        <f>0.88*(F8/1000)*SQRT($D$3*$D$24*$D$4)</f>
        <v>#DIV/0!</v>
      </c>
      <c r="S8" s="69">
        <v>1.153</v>
      </c>
      <c r="T8" s="69">
        <f>I8/(F8/1000)</f>
        <v>70.1685393258427</v>
      </c>
      <c r="U8" s="69">
        <v>0.92</v>
      </c>
      <c r="V8" s="69">
        <f>S8*U8</f>
        <v>1.0607600000000001</v>
      </c>
      <c r="W8" s="69">
        <f>V8*M8</f>
        <v>1.1791514236000002</v>
      </c>
      <c r="X8" s="79">
        <f>SUM(W8:W14)/N8</f>
        <v>0.16283501810666667</v>
      </c>
      <c r="Y8" s="79">
        <v>0.9</v>
      </c>
      <c r="Z8" s="79">
        <f>X8*(1+P8)*Y8</f>
        <v>0.268042723305384</v>
      </c>
      <c r="AA8" s="79">
        <f>Z8+X16+X19+X20</f>
        <v>0.378882809626984</v>
      </c>
      <c r="AB8" s="86" t="e">
        <f>(D3/10)*D24*N8*AA8*D4</f>
        <v>#DIV/0!</v>
      </c>
    </row>
    <row r="9" spans="2:28" ht="21" customHeight="1">
      <c r="B9" s="61"/>
      <c r="C9" s="66"/>
      <c r="D9" s="57" t="s">
        <v>36</v>
      </c>
      <c r="E9" s="57" t="s">
        <v>37</v>
      </c>
      <c r="F9" s="67">
        <v>57</v>
      </c>
      <c r="G9" s="67">
        <v>4</v>
      </c>
      <c r="H9" s="68" t="e">
        <f>IF(E9="Труба",INDEX(#REF!,MATCH(F9,#REF!),MATCH(G9,#REF!)),IF(E9="Уголок",INDEX(#REF!,MATCH(F9,#REF!),MATCH(G9,#REF!)),IF(E9="кругляк",INDEX(#REF!,MATCH(F9,#REF!),MATCH(G9,#REF!)),0)))</f>
        <v>#REF!</v>
      </c>
      <c r="I9" s="69">
        <v>3.25</v>
      </c>
      <c r="J9" s="67">
        <v>3</v>
      </c>
      <c r="K9" s="69" t="e">
        <f>H9*I9*J9</f>
        <v>#REF!</v>
      </c>
      <c r="L9" s="69">
        <v>1</v>
      </c>
      <c r="M9" s="69">
        <f>F9*0.001*I9*L9</f>
        <v>0.18525</v>
      </c>
      <c r="N9" s="80"/>
      <c r="O9" s="80"/>
      <c r="P9" s="80"/>
      <c r="Q9" s="69">
        <f aca="true" t="shared" si="0" ref="Q9:Q14">0.001/(F9/1000)</f>
        <v>0.017543859649122806</v>
      </c>
      <c r="R9" s="69" t="e">
        <f aca="true" t="shared" si="1" ref="R9:R14">0.88*(F9/1000)*SQRT($D$3*$D$24*$D$4)</f>
        <v>#DIV/0!</v>
      </c>
      <c r="S9" s="69">
        <v>1.2</v>
      </c>
      <c r="T9" s="69">
        <f aca="true" t="shared" si="2" ref="T9:T14">I9/(F9/1000)</f>
        <v>57.01754385964912</v>
      </c>
      <c r="U9" s="70">
        <v>0.907</v>
      </c>
      <c r="V9" s="71">
        <f aca="true" t="shared" si="3" ref="V9:V14">S9*U9</f>
        <v>1.0884</v>
      </c>
      <c r="W9" s="69">
        <f aca="true" t="shared" si="4" ref="W9:W14">V9*M9</f>
        <v>0.2016261</v>
      </c>
      <c r="X9" s="80"/>
      <c r="Y9" s="80"/>
      <c r="Z9" s="80"/>
      <c r="AA9" s="80"/>
      <c r="AB9" s="87"/>
    </row>
    <row r="10" spans="2:28" ht="21" customHeight="1">
      <c r="B10" s="61"/>
      <c r="C10" s="66"/>
      <c r="D10" s="57" t="s">
        <v>36</v>
      </c>
      <c r="E10" s="57" t="s">
        <v>37</v>
      </c>
      <c r="F10" s="67">
        <v>57</v>
      </c>
      <c r="G10" s="67">
        <v>4</v>
      </c>
      <c r="H10" s="68" t="e">
        <f>IF(E10="Труба",INDEX(#REF!,MATCH(F10,#REF!),MATCH(G10,#REF!)),IF(E10="Уголок",INDEX(#REF!,MATCH(F10,#REF!),MATCH(G10,#REF!)),IF(E10="кругляк",INDEX(#REF!,MATCH(F10,#REF!),MATCH(G10,#REF!)),0)))</f>
        <v>#REF!</v>
      </c>
      <c r="I10" s="69">
        <v>1.754</v>
      </c>
      <c r="J10" s="72">
        <v>3</v>
      </c>
      <c r="K10" s="69" t="e">
        <f aca="true" t="shared" si="5" ref="K10:K20">H10*I10*J10</f>
        <v>#REF!</v>
      </c>
      <c r="L10" s="69">
        <v>1</v>
      </c>
      <c r="M10" s="69">
        <f aca="true" t="shared" si="6" ref="M10:M20">F10*0.001*I10*L10</f>
        <v>0.099978</v>
      </c>
      <c r="N10" s="80"/>
      <c r="O10" s="80"/>
      <c r="P10" s="80"/>
      <c r="Q10" s="69">
        <f t="shared" si="0"/>
        <v>0.017543859649122806</v>
      </c>
      <c r="R10" s="69" t="e">
        <f t="shared" si="1"/>
        <v>#DIV/0!</v>
      </c>
      <c r="S10" s="69">
        <v>1.2</v>
      </c>
      <c r="T10" s="69">
        <f t="shared" si="2"/>
        <v>30.771929824561404</v>
      </c>
      <c r="U10" s="70">
        <v>0.823</v>
      </c>
      <c r="V10" s="71">
        <f t="shared" si="3"/>
        <v>0.9875999999999999</v>
      </c>
      <c r="W10" s="69">
        <f t="shared" si="4"/>
        <v>0.09873827279999998</v>
      </c>
      <c r="X10" s="80"/>
      <c r="Y10" s="80"/>
      <c r="Z10" s="80"/>
      <c r="AA10" s="80"/>
      <c r="AB10" s="87"/>
    </row>
    <row r="11" spans="2:28" ht="21" customHeight="1">
      <c r="B11" s="61"/>
      <c r="C11" s="66"/>
      <c r="D11" s="57" t="s">
        <v>36</v>
      </c>
      <c r="E11" s="57" t="s">
        <v>37</v>
      </c>
      <c r="F11" s="67">
        <v>32</v>
      </c>
      <c r="G11" s="67">
        <v>3</v>
      </c>
      <c r="H11" s="68" t="e">
        <f>IF(E11="Труба",INDEX(#REF!,MATCH(F11,#REF!),MATCH(G11,#REF!)),IF(E11="Уголок",INDEX(#REF!,MATCH(F11,#REF!),MATCH(G11,#REF!)),IF(E11="кругляк",INDEX(#REF!,MATCH(F11,#REF!),MATCH(G11,#REF!)),0)))</f>
        <v>#REF!</v>
      </c>
      <c r="I11" s="69">
        <v>1</v>
      </c>
      <c r="J11" s="72">
        <v>3</v>
      </c>
      <c r="K11" s="69" t="e">
        <f t="shared" si="5"/>
        <v>#REF!</v>
      </c>
      <c r="L11" s="69">
        <v>1</v>
      </c>
      <c r="M11" s="69">
        <f t="shared" si="6"/>
        <v>0.032</v>
      </c>
      <c r="N11" s="80"/>
      <c r="O11" s="80"/>
      <c r="P11" s="80"/>
      <c r="Q11" s="69">
        <f t="shared" si="0"/>
        <v>0.03125</v>
      </c>
      <c r="R11" s="69" t="e">
        <f t="shared" si="1"/>
        <v>#DIV/0!</v>
      </c>
      <c r="S11" s="69">
        <v>1.2</v>
      </c>
      <c r="T11" s="69">
        <f t="shared" si="2"/>
        <v>31.25</v>
      </c>
      <c r="U11" s="70">
        <v>0.825</v>
      </c>
      <c r="V11" s="71">
        <f t="shared" si="3"/>
        <v>0.9899999999999999</v>
      </c>
      <c r="W11" s="69">
        <f t="shared" si="4"/>
        <v>0.03168</v>
      </c>
      <c r="X11" s="80"/>
      <c r="Y11" s="80"/>
      <c r="Z11" s="80"/>
      <c r="AA11" s="80"/>
      <c r="AB11" s="87"/>
    </row>
    <row r="12" spans="2:28" ht="21" customHeight="1">
      <c r="B12" s="61"/>
      <c r="C12" s="66"/>
      <c r="D12" s="57" t="s">
        <v>35</v>
      </c>
      <c r="E12" s="57" t="s">
        <v>37</v>
      </c>
      <c r="F12" s="67">
        <v>57</v>
      </c>
      <c r="G12" s="67">
        <v>4</v>
      </c>
      <c r="H12" s="68" t="e">
        <f>IF(E12="Труба",INDEX(#REF!,MATCH(F12,#REF!),MATCH(G12,#REF!)),IF(E12="Уголок",INDEX(#REF!,MATCH(F12,#REF!),MATCH(G12,#REF!)),IF(E12="кругляк",INDEX(#REF!,MATCH(F12,#REF!),MATCH(G12,#REF!)),0)))</f>
        <v>#REF!</v>
      </c>
      <c r="I12" s="69">
        <v>2.5</v>
      </c>
      <c r="J12" s="72">
        <v>6</v>
      </c>
      <c r="K12" s="69" t="e">
        <f t="shared" si="5"/>
        <v>#REF!</v>
      </c>
      <c r="L12" s="69">
        <v>2</v>
      </c>
      <c r="M12" s="69">
        <f t="shared" si="6"/>
        <v>0.28500000000000003</v>
      </c>
      <c r="N12" s="80"/>
      <c r="O12" s="80"/>
      <c r="P12" s="80"/>
      <c r="Q12" s="69">
        <f t="shared" si="0"/>
        <v>0.017543859649122806</v>
      </c>
      <c r="R12" s="69" t="e">
        <f t="shared" si="1"/>
        <v>#DIV/0!</v>
      </c>
      <c r="S12" s="69">
        <v>1.2</v>
      </c>
      <c r="T12" s="69">
        <f t="shared" si="2"/>
        <v>43.859649122807014</v>
      </c>
      <c r="U12" s="70">
        <v>0.88</v>
      </c>
      <c r="V12" s="71">
        <f t="shared" si="3"/>
        <v>1.056</v>
      </c>
      <c r="W12" s="69">
        <f t="shared" si="4"/>
        <v>0.30096000000000006</v>
      </c>
      <c r="X12" s="80"/>
      <c r="Y12" s="80"/>
      <c r="Z12" s="80"/>
      <c r="AA12" s="80"/>
      <c r="AB12" s="87"/>
    </row>
    <row r="13" spans="2:28" ht="21" customHeight="1">
      <c r="B13" s="61"/>
      <c r="C13" s="66"/>
      <c r="D13" s="57" t="s">
        <v>35</v>
      </c>
      <c r="E13" s="57" t="s">
        <v>37</v>
      </c>
      <c r="F13" s="67">
        <v>57</v>
      </c>
      <c r="G13" s="67">
        <v>4</v>
      </c>
      <c r="H13" s="68" t="e">
        <f>IF(E13="Труба",INDEX(#REF!,MATCH(F13,#REF!),MATCH(G13,#REF!)),IF(E13="Уголок",INDEX(#REF!,MATCH(F13,#REF!),MATCH(G13,#REF!)),IF(E13="кругляк",INDEX(#REF!,MATCH(F13,#REF!),MATCH(G13,#REF!)),0)))</f>
        <v>#REF!</v>
      </c>
      <c r="I13" s="69">
        <v>1.965</v>
      </c>
      <c r="J13" s="72">
        <v>12</v>
      </c>
      <c r="K13" s="69" t="e">
        <f t="shared" si="5"/>
        <v>#REF!</v>
      </c>
      <c r="L13" s="69">
        <v>4</v>
      </c>
      <c r="M13" s="69">
        <f t="shared" si="6"/>
        <v>0.44802000000000003</v>
      </c>
      <c r="N13" s="80"/>
      <c r="O13" s="80"/>
      <c r="P13" s="80"/>
      <c r="Q13" s="69">
        <f t="shared" si="0"/>
        <v>0.017543859649122806</v>
      </c>
      <c r="R13" s="69" t="e">
        <f t="shared" si="1"/>
        <v>#DIV/0!</v>
      </c>
      <c r="S13" s="69">
        <v>1.2</v>
      </c>
      <c r="T13" s="69">
        <f t="shared" si="2"/>
        <v>34.473684210526315</v>
      </c>
      <c r="U13" s="70">
        <v>0.846</v>
      </c>
      <c r="V13" s="71">
        <f t="shared" si="3"/>
        <v>1.0151999999999999</v>
      </c>
      <c r="W13" s="69">
        <f t="shared" si="4"/>
        <v>0.45482990399999995</v>
      </c>
      <c r="X13" s="80"/>
      <c r="Y13" s="80"/>
      <c r="Z13" s="80"/>
      <c r="AA13" s="80"/>
      <c r="AB13" s="87"/>
    </row>
    <row r="14" spans="2:28" ht="21" customHeight="1">
      <c r="B14" s="61"/>
      <c r="C14" s="66"/>
      <c r="D14" s="57" t="s">
        <v>35</v>
      </c>
      <c r="E14" s="57" t="s">
        <v>37</v>
      </c>
      <c r="F14" s="67">
        <v>57</v>
      </c>
      <c r="G14" s="67">
        <v>4</v>
      </c>
      <c r="H14" s="68" t="e">
        <f>IF(E14="Труба",INDEX(#REF!,MATCH(F14,#REF!),MATCH(G14,#REF!)),IF(E14="Уголок",INDEX(#REF!,MATCH(F14,#REF!),MATCH(G14,#REF!)),IF(E14="кругляк",INDEX(#REF!,MATCH(F14,#REF!),MATCH(G14,#REF!)),0)))</f>
        <v>#REF!</v>
      </c>
      <c r="I14" s="69">
        <v>1.596</v>
      </c>
      <c r="J14" s="72">
        <v>6</v>
      </c>
      <c r="K14" s="69" t="e">
        <f t="shared" si="5"/>
        <v>#REF!</v>
      </c>
      <c r="L14" s="69">
        <v>2</v>
      </c>
      <c r="M14" s="69">
        <f t="shared" si="6"/>
        <v>0.18194400000000002</v>
      </c>
      <c r="N14" s="80"/>
      <c r="O14" s="81"/>
      <c r="P14" s="81"/>
      <c r="Q14" s="69">
        <f t="shared" si="0"/>
        <v>0.017543859649122806</v>
      </c>
      <c r="R14" s="69" t="e">
        <f t="shared" si="1"/>
        <v>#DIV/0!</v>
      </c>
      <c r="S14" s="69">
        <v>1.2</v>
      </c>
      <c r="T14" s="69">
        <f t="shared" si="2"/>
        <v>28</v>
      </c>
      <c r="U14" s="70">
        <v>0.804</v>
      </c>
      <c r="V14" s="71">
        <f t="shared" si="3"/>
        <v>0.9648</v>
      </c>
      <c r="W14" s="69">
        <f t="shared" si="4"/>
        <v>0.17553957120000002</v>
      </c>
      <c r="X14" s="81"/>
      <c r="Y14" s="81"/>
      <c r="Z14" s="81"/>
      <c r="AA14" s="80"/>
      <c r="AB14" s="87"/>
    </row>
    <row r="15" spans="2:28" ht="21" customHeight="1">
      <c r="B15" s="61"/>
      <c r="C15" s="66"/>
      <c r="D15" s="57" t="s">
        <v>45</v>
      </c>
      <c r="E15" s="57" t="s">
        <v>9</v>
      </c>
      <c r="F15" s="67" t="s">
        <v>9</v>
      </c>
      <c r="G15" s="67" t="s">
        <v>9</v>
      </c>
      <c r="H15" s="68" t="s">
        <v>9</v>
      </c>
      <c r="I15" s="69" t="s">
        <v>9</v>
      </c>
      <c r="J15" s="72" t="s">
        <v>9</v>
      </c>
      <c r="K15" s="69" t="s">
        <v>9</v>
      </c>
      <c r="L15" s="69" t="s">
        <v>9</v>
      </c>
      <c r="M15" s="69" t="s">
        <v>9</v>
      </c>
      <c r="N15" s="80"/>
      <c r="O15" s="73" t="s">
        <v>9</v>
      </c>
      <c r="P15" s="73" t="s">
        <v>9</v>
      </c>
      <c r="Q15" s="69" t="s">
        <v>9</v>
      </c>
      <c r="R15" s="69" t="s">
        <v>9</v>
      </c>
      <c r="S15" s="69" t="s">
        <v>9</v>
      </c>
      <c r="T15" s="69" t="s">
        <v>9</v>
      </c>
      <c r="U15" s="73" t="s">
        <v>9</v>
      </c>
      <c r="V15" s="69" t="s">
        <v>9</v>
      </c>
      <c r="W15" s="69" t="s">
        <v>9</v>
      </c>
      <c r="X15" s="73" t="s">
        <v>9</v>
      </c>
      <c r="Y15" s="73" t="s">
        <v>9</v>
      </c>
      <c r="Z15" s="73" t="s">
        <v>9</v>
      </c>
      <c r="AA15" s="80"/>
      <c r="AB15" s="87"/>
    </row>
    <row r="16" spans="2:28" ht="21" customHeight="1">
      <c r="B16" s="61"/>
      <c r="C16" s="66"/>
      <c r="D16" s="57" t="s">
        <v>46</v>
      </c>
      <c r="E16" s="57" t="s">
        <v>48</v>
      </c>
      <c r="F16" s="67">
        <v>50</v>
      </c>
      <c r="G16" s="67">
        <v>5</v>
      </c>
      <c r="H16" s="68" t="e">
        <f>IF(E16="Труба",INDEX(#REF!,MATCH(F16,#REF!),MATCH(G16,#REF!)),IF(E16="Уголок",INDEX(#REF!,MATCH(F16,#REF!),MATCH(G16,#REF!)),IF(E16="кругляк",INDEX(#REF!,MATCH(F16,#REF!),MATCH(G16,#REF!)),0)))</f>
        <v>#REF!</v>
      </c>
      <c r="I16" s="69">
        <v>6</v>
      </c>
      <c r="J16" s="72">
        <v>2</v>
      </c>
      <c r="K16" s="69" t="e">
        <f t="shared" si="5"/>
        <v>#REF!</v>
      </c>
      <c r="L16" s="69">
        <f>J16</f>
        <v>2</v>
      </c>
      <c r="M16" s="69">
        <f t="shared" si="6"/>
        <v>0.6000000000000001</v>
      </c>
      <c r="N16" s="80"/>
      <c r="O16" s="73" t="s">
        <v>9</v>
      </c>
      <c r="P16" s="73" t="s">
        <v>9</v>
      </c>
      <c r="Q16" s="73" t="s">
        <v>9</v>
      </c>
      <c r="R16" s="73" t="s">
        <v>9</v>
      </c>
      <c r="S16" s="73" t="s">
        <v>9</v>
      </c>
      <c r="T16" s="73" t="s">
        <v>9</v>
      </c>
      <c r="U16" s="73" t="s">
        <v>9</v>
      </c>
      <c r="V16" s="69">
        <v>1.2</v>
      </c>
      <c r="W16" s="69">
        <f>V16*M16</f>
        <v>0.7200000000000001</v>
      </c>
      <c r="X16" s="79">
        <f>SUM(W16:W17)*(1-O8)/N8</f>
        <v>0.0494153848432</v>
      </c>
      <c r="Y16" s="73" t="s">
        <v>9</v>
      </c>
      <c r="Z16" s="73" t="s">
        <v>9</v>
      </c>
      <c r="AA16" s="80"/>
      <c r="AB16" s="87"/>
    </row>
    <row r="17" spans="2:28" ht="38.25" customHeight="1">
      <c r="B17" s="57" t="s">
        <v>49</v>
      </c>
      <c r="C17" s="57">
        <v>0.35</v>
      </c>
      <c r="D17" s="57" t="s">
        <v>47</v>
      </c>
      <c r="E17" s="57" t="s">
        <v>42</v>
      </c>
      <c r="F17" s="67">
        <v>20</v>
      </c>
      <c r="G17" s="67" t="s">
        <v>9</v>
      </c>
      <c r="H17" s="68">
        <v>2.226</v>
      </c>
      <c r="I17" s="69">
        <v>0.45</v>
      </c>
      <c r="J17" s="72">
        <f>ROUNDDOWN(I16/C17,0)</f>
        <v>17</v>
      </c>
      <c r="K17" s="69">
        <f t="shared" si="5"/>
        <v>17.0289</v>
      </c>
      <c r="L17" s="69">
        <f>J17</f>
        <v>17</v>
      </c>
      <c r="M17" s="69">
        <f t="shared" si="6"/>
        <v>0.15300000000000002</v>
      </c>
      <c r="N17" s="80"/>
      <c r="O17" s="73" t="s">
        <v>9</v>
      </c>
      <c r="P17" s="73" t="s">
        <v>9</v>
      </c>
      <c r="Q17" s="73" t="s">
        <v>9</v>
      </c>
      <c r="R17" s="73" t="s">
        <v>9</v>
      </c>
      <c r="S17" s="73" t="s">
        <v>9</v>
      </c>
      <c r="T17" s="73" t="s">
        <v>9</v>
      </c>
      <c r="U17" s="73" t="s">
        <v>9</v>
      </c>
      <c r="V17" s="69">
        <v>1.2</v>
      </c>
      <c r="W17" s="69">
        <f>V17*M17</f>
        <v>0.1836</v>
      </c>
      <c r="X17" s="81"/>
      <c r="Y17" s="73" t="s">
        <v>9</v>
      </c>
      <c r="Z17" s="73" t="s">
        <v>9</v>
      </c>
      <c r="AA17" s="80"/>
      <c r="AB17" s="87"/>
    </row>
    <row r="18" spans="2:28" ht="38.25" customHeight="1">
      <c r="B18" s="57"/>
      <c r="C18" s="57"/>
      <c r="D18" s="57" t="s">
        <v>60</v>
      </c>
      <c r="E18" s="57" t="s">
        <v>9</v>
      </c>
      <c r="F18" s="67" t="s">
        <v>9</v>
      </c>
      <c r="G18" s="67" t="s">
        <v>9</v>
      </c>
      <c r="H18" s="68" t="s">
        <v>9</v>
      </c>
      <c r="I18" s="69" t="s">
        <v>9</v>
      </c>
      <c r="J18" s="72" t="s">
        <v>9</v>
      </c>
      <c r="K18" s="69" t="s">
        <v>9</v>
      </c>
      <c r="L18" s="69" t="s">
        <v>9</v>
      </c>
      <c r="M18" s="69" t="s">
        <v>9</v>
      </c>
      <c r="N18" s="80"/>
      <c r="O18" s="73" t="s">
        <v>9</v>
      </c>
      <c r="P18" s="73" t="s">
        <v>9</v>
      </c>
      <c r="Q18" s="73" t="s">
        <v>9</v>
      </c>
      <c r="R18" s="73" t="s">
        <v>9</v>
      </c>
      <c r="S18" s="73" t="s">
        <v>9</v>
      </c>
      <c r="T18" s="73" t="s">
        <v>9</v>
      </c>
      <c r="U18" s="73" t="s">
        <v>9</v>
      </c>
      <c r="V18" s="69" t="s">
        <v>9</v>
      </c>
      <c r="W18" s="69" t="s">
        <v>9</v>
      </c>
      <c r="X18" s="73" t="s">
        <v>9</v>
      </c>
      <c r="Y18" s="73" t="s">
        <v>9</v>
      </c>
      <c r="Z18" s="73" t="s">
        <v>9</v>
      </c>
      <c r="AA18" s="80"/>
      <c r="AB18" s="87"/>
    </row>
    <row r="19" spans="2:28" ht="38.25" customHeight="1">
      <c r="B19" s="57"/>
      <c r="C19" s="57"/>
      <c r="D19" s="57"/>
      <c r="E19" s="57" t="s">
        <v>42</v>
      </c>
      <c r="F19" s="67">
        <v>14</v>
      </c>
      <c r="G19" s="67" t="s">
        <v>9</v>
      </c>
      <c r="H19" s="68">
        <v>0.888</v>
      </c>
      <c r="I19" s="69">
        <v>19.52</v>
      </c>
      <c r="J19" s="72">
        <v>1</v>
      </c>
      <c r="K19" s="69">
        <v>17.334</v>
      </c>
      <c r="L19" s="69">
        <v>1</v>
      </c>
      <c r="M19" s="69">
        <v>0.166</v>
      </c>
      <c r="N19" s="80"/>
      <c r="O19" s="73"/>
      <c r="P19" s="73"/>
      <c r="Q19" s="73"/>
      <c r="R19" s="73"/>
      <c r="S19" s="73"/>
      <c r="T19" s="73"/>
      <c r="U19" s="73"/>
      <c r="V19" s="69">
        <v>1.2</v>
      </c>
      <c r="W19" s="69">
        <f>M19*V19</f>
        <v>0.19920000000000002</v>
      </c>
      <c r="X19" s="73">
        <f>W19*(1-O8)/N8</f>
        <v>0.010893697057066666</v>
      </c>
      <c r="Y19" s="73" t="s">
        <v>9</v>
      </c>
      <c r="Z19" s="73" t="s">
        <v>9</v>
      </c>
      <c r="AA19" s="80"/>
      <c r="AB19" s="87"/>
    </row>
    <row r="20" spans="2:28" ht="51" customHeight="1">
      <c r="B20" s="61"/>
      <c r="C20" s="66"/>
      <c r="D20" s="57" t="s">
        <v>50</v>
      </c>
      <c r="E20" s="57"/>
      <c r="F20" s="67">
        <v>110</v>
      </c>
      <c r="G20" s="67" t="s">
        <v>9</v>
      </c>
      <c r="H20" s="68">
        <v>3.3</v>
      </c>
      <c r="I20" s="69">
        <f>D21-D22</f>
        <v>6</v>
      </c>
      <c r="J20" s="72">
        <v>1</v>
      </c>
      <c r="K20" s="69">
        <f t="shared" si="5"/>
        <v>19.799999999999997</v>
      </c>
      <c r="L20" s="69">
        <v>1</v>
      </c>
      <c r="M20" s="69">
        <f t="shared" si="6"/>
        <v>0.66</v>
      </c>
      <c r="N20" s="81"/>
      <c r="O20" s="73" t="s">
        <v>9</v>
      </c>
      <c r="P20" s="73" t="s">
        <v>9</v>
      </c>
      <c r="Q20" s="69" t="s">
        <v>9</v>
      </c>
      <c r="R20" s="69" t="s">
        <v>9</v>
      </c>
      <c r="S20" s="69" t="s">
        <v>9</v>
      </c>
      <c r="T20" s="69" t="s">
        <v>9</v>
      </c>
      <c r="U20" s="69" t="s">
        <v>9</v>
      </c>
      <c r="V20" s="69">
        <v>1.4</v>
      </c>
      <c r="W20" s="69">
        <f>V20*M20</f>
        <v>0.9239999999999999</v>
      </c>
      <c r="X20" s="73">
        <f>W20*(1-O8)/N8</f>
        <v>0.05053100442133333</v>
      </c>
      <c r="Y20" s="73" t="s">
        <v>9</v>
      </c>
      <c r="Z20" s="73" t="s">
        <v>9</v>
      </c>
      <c r="AA20" s="81"/>
      <c r="AB20" s="88"/>
    </row>
    <row r="21" spans="2:28" ht="15.75">
      <c r="B21" s="11"/>
      <c r="C21" s="5" t="s">
        <v>30</v>
      </c>
      <c r="D21" s="3">
        <v>18</v>
      </c>
      <c r="E21" s="2"/>
      <c r="F21" s="8"/>
      <c r="G21" s="8"/>
      <c r="H21" s="83" t="s">
        <v>51</v>
      </c>
      <c r="I21" s="84"/>
      <c r="J21" s="85"/>
      <c r="K21" s="8" t="e">
        <f>K8+K9+K10+K11+K12+K13+K14+K16+K17+K19+K20</f>
        <v>#REF!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</row>
    <row r="22" spans="2:28" ht="15.75">
      <c r="B22" s="11"/>
      <c r="C22" s="6" t="s">
        <v>31</v>
      </c>
      <c r="D22" s="10">
        <v>12</v>
      </c>
      <c r="E22" s="2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/>
    </row>
    <row r="23" spans="2:28" ht="15.75">
      <c r="B23" s="11"/>
      <c r="C23" s="5" t="s">
        <v>32</v>
      </c>
      <c r="D23" s="7">
        <v>17</v>
      </c>
      <c r="E23" s="2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</row>
    <row r="24" spans="2:28" ht="15.75">
      <c r="B24" s="11"/>
      <c r="C24" s="54" t="s">
        <v>33</v>
      </c>
      <c r="D24" s="55" t="e">
        <f ca="1">FORECAST(MIN(MAX(D23,'Таблицы СНиП'!B12),'Таблицы СНиП'!N12),OFFSET('Таблицы СНиП'!B13,,MATCH(MAX(D23,'Таблицы СНиП'!B12),'Таблицы СНиП'!B12:N12)-1,,2),OFFSET('Таблицы СНиП'!B12,,MATCH(MAX(D23,'Таблицы СНиП'!B12),'Таблицы СНиП'!B12:N12)-1,,2))</f>
        <v>#DIV/0!</v>
      </c>
      <c r="E24" s="4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2:28" ht="15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</row>
    <row r="26" spans="2:28" ht="15">
      <c r="B26" s="1"/>
      <c r="C26" s="38"/>
      <c r="D26" s="38"/>
      <c r="E26" s="38"/>
      <c r="F26" s="39"/>
      <c r="G26" s="39"/>
      <c r="H26" s="40"/>
      <c r="I26" s="41"/>
      <c r="J26" s="39"/>
      <c r="K26" s="41"/>
      <c r="L26" s="41"/>
      <c r="M26" s="41"/>
      <c r="N26" s="74"/>
      <c r="O26" s="74"/>
      <c r="P26" s="74"/>
      <c r="Q26" s="41"/>
      <c r="R26" s="41"/>
      <c r="S26" s="41"/>
      <c r="T26" s="41"/>
      <c r="U26" s="41"/>
      <c r="V26" s="41"/>
      <c r="W26" s="41"/>
      <c r="X26" s="74"/>
      <c r="Y26" s="74"/>
      <c r="Z26" s="74"/>
      <c r="AA26" s="74"/>
      <c r="AB26" s="76"/>
    </row>
    <row r="27" spans="2:28" ht="15">
      <c r="B27" s="1"/>
      <c r="C27" s="42"/>
      <c r="D27" s="38"/>
      <c r="E27" s="38"/>
      <c r="F27" s="39"/>
      <c r="G27" s="39"/>
      <c r="H27" s="40"/>
      <c r="I27" s="41"/>
      <c r="J27" s="43"/>
      <c r="K27" s="41"/>
      <c r="L27" s="41"/>
      <c r="M27" s="41"/>
      <c r="N27" s="74"/>
      <c r="O27" s="74"/>
      <c r="P27" s="74"/>
      <c r="Q27" s="41"/>
      <c r="R27" s="41"/>
      <c r="S27" s="41"/>
      <c r="T27" s="41"/>
      <c r="U27" s="41"/>
      <c r="V27" s="41"/>
      <c r="W27" s="41"/>
      <c r="X27" s="74"/>
      <c r="Y27" s="74"/>
      <c r="Z27" s="74"/>
      <c r="AA27" s="74"/>
      <c r="AB27" s="76"/>
    </row>
    <row r="28" spans="2:28" ht="15">
      <c r="B28" s="1"/>
      <c r="C28" s="42"/>
      <c r="D28" s="38"/>
      <c r="E28" s="38"/>
      <c r="F28" s="39"/>
      <c r="G28" s="39"/>
      <c r="H28" s="40"/>
      <c r="I28" s="41"/>
      <c r="J28" s="43"/>
      <c r="K28" s="41"/>
      <c r="L28" s="41"/>
      <c r="M28" s="41"/>
      <c r="N28" s="74"/>
      <c r="O28" s="74"/>
      <c r="P28" s="74"/>
      <c r="Q28" s="41"/>
      <c r="R28" s="41"/>
      <c r="S28" s="41"/>
      <c r="T28" s="41"/>
      <c r="U28" s="41"/>
      <c r="V28" s="41"/>
      <c r="W28" s="41"/>
      <c r="X28" s="74"/>
      <c r="Y28" s="74"/>
      <c r="Z28" s="74"/>
      <c r="AA28" s="74"/>
      <c r="AB28" s="76"/>
    </row>
    <row r="29" spans="2:28" ht="15">
      <c r="B29" s="1"/>
      <c r="C29" s="42"/>
      <c r="D29" s="38"/>
      <c r="E29" s="38"/>
      <c r="F29" s="39"/>
      <c r="G29" s="39"/>
      <c r="H29" s="40"/>
      <c r="I29" s="41"/>
      <c r="J29" s="43"/>
      <c r="K29" s="41"/>
      <c r="L29" s="41"/>
      <c r="M29" s="41"/>
      <c r="N29" s="74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74"/>
      <c r="AB29" s="76"/>
    </row>
    <row r="30" spans="2:28" ht="15">
      <c r="B30" s="1"/>
      <c r="C30" s="42"/>
      <c r="D30" s="38"/>
      <c r="E30" s="38"/>
      <c r="F30" s="39"/>
      <c r="G30" s="39"/>
      <c r="H30" s="40"/>
      <c r="I30" s="41"/>
      <c r="J30" s="43"/>
      <c r="K30" s="41"/>
      <c r="L30" s="41"/>
      <c r="M30" s="41"/>
      <c r="N30" s="74"/>
      <c r="O30" s="41"/>
      <c r="P30" s="41"/>
      <c r="Q30" s="41"/>
      <c r="R30" s="41"/>
      <c r="S30" s="41"/>
      <c r="T30" s="41"/>
      <c r="U30" s="41"/>
      <c r="V30" s="41"/>
      <c r="W30" s="41"/>
      <c r="X30" s="74"/>
      <c r="Y30" s="41"/>
      <c r="Z30" s="41"/>
      <c r="AA30" s="74"/>
      <c r="AB30" s="76"/>
    </row>
    <row r="31" spans="2:28" ht="15">
      <c r="B31" s="38"/>
      <c r="C31" s="38"/>
      <c r="D31" s="38"/>
      <c r="E31" s="38"/>
      <c r="F31" s="39"/>
      <c r="G31" s="39"/>
      <c r="H31" s="40"/>
      <c r="I31" s="41"/>
      <c r="J31" s="43"/>
      <c r="K31" s="41"/>
      <c r="L31" s="41"/>
      <c r="M31" s="41"/>
      <c r="N31" s="74"/>
      <c r="O31" s="41"/>
      <c r="P31" s="41"/>
      <c r="Q31" s="41"/>
      <c r="R31" s="41"/>
      <c r="S31" s="41"/>
      <c r="T31" s="41"/>
      <c r="U31" s="41"/>
      <c r="V31" s="41"/>
      <c r="W31" s="41"/>
      <c r="X31" s="74"/>
      <c r="Y31" s="41"/>
      <c r="Z31" s="41"/>
      <c r="AA31" s="74"/>
      <c r="AB31" s="76"/>
    </row>
    <row r="32" spans="2:28" ht="15">
      <c r="B32" s="1"/>
      <c r="C32" s="42"/>
      <c r="D32" s="38"/>
      <c r="E32" s="38"/>
      <c r="F32" s="39"/>
      <c r="G32" s="39"/>
      <c r="H32" s="40"/>
      <c r="I32" s="41"/>
      <c r="J32" s="43"/>
      <c r="K32" s="41"/>
      <c r="L32" s="41"/>
      <c r="M32" s="41"/>
      <c r="N32" s="74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74"/>
      <c r="AB32" s="76"/>
    </row>
    <row r="33" spans="2:28" ht="15.75">
      <c r="B33" s="1"/>
      <c r="C33" s="44"/>
      <c r="D33" s="38"/>
      <c r="E33" s="38"/>
      <c r="F33" s="41"/>
      <c r="G33" s="41"/>
      <c r="H33" s="74"/>
      <c r="I33" s="74"/>
      <c r="J33" s="74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5"/>
    </row>
    <row r="34" spans="2:28" ht="15.75">
      <c r="B34" s="1"/>
      <c r="C34" s="42"/>
      <c r="D34" s="46"/>
      <c r="E34" s="38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5"/>
    </row>
    <row r="35" spans="2:28" ht="15.75">
      <c r="B35" s="1"/>
      <c r="C35" s="44"/>
      <c r="D35" s="38"/>
      <c r="E35" s="38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5"/>
    </row>
    <row r="36" spans="2:28" ht="15.75">
      <c r="B36" s="1"/>
      <c r="C36" s="44"/>
      <c r="D36" s="47"/>
      <c r="E36" s="48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</row>
    <row r="37" spans="2:28" ht="15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</row>
    <row r="38" spans="2:28" ht="15">
      <c r="B38" s="1"/>
      <c r="C38" s="38"/>
      <c r="D38" s="38"/>
      <c r="E38" s="38"/>
      <c r="F38" s="39"/>
      <c r="G38" s="39"/>
      <c r="H38" s="40"/>
      <c r="I38" s="41"/>
      <c r="J38" s="39"/>
      <c r="K38" s="41"/>
      <c r="L38" s="41"/>
      <c r="M38" s="41"/>
      <c r="N38" s="74"/>
      <c r="O38" s="74"/>
      <c r="P38" s="74"/>
      <c r="Q38" s="41"/>
      <c r="R38" s="41"/>
      <c r="S38" s="41"/>
      <c r="T38" s="41"/>
      <c r="U38" s="41"/>
      <c r="V38" s="41"/>
      <c r="W38" s="41"/>
      <c r="X38" s="74"/>
      <c r="Y38" s="74"/>
      <c r="Z38" s="74"/>
      <c r="AA38" s="74"/>
      <c r="AB38" s="76"/>
    </row>
    <row r="39" spans="2:28" ht="15">
      <c r="B39" s="1"/>
      <c r="C39" s="38"/>
      <c r="D39" s="38"/>
      <c r="E39" s="38"/>
      <c r="F39" s="39"/>
      <c r="G39" s="39"/>
      <c r="H39" s="40"/>
      <c r="I39" s="41"/>
      <c r="J39" s="43"/>
      <c r="K39" s="41"/>
      <c r="L39" s="41"/>
      <c r="M39" s="41"/>
      <c r="N39" s="74"/>
      <c r="O39" s="74"/>
      <c r="P39" s="74"/>
      <c r="Q39" s="41"/>
      <c r="R39" s="41"/>
      <c r="S39" s="41"/>
      <c r="T39" s="41"/>
      <c r="U39" s="41"/>
      <c r="V39" s="41"/>
      <c r="W39" s="41"/>
      <c r="X39" s="74"/>
      <c r="Y39" s="74"/>
      <c r="Z39" s="74"/>
      <c r="AA39" s="74"/>
      <c r="AB39" s="76"/>
    </row>
    <row r="40" spans="2:28" ht="15">
      <c r="B40" s="1"/>
      <c r="C40" s="42"/>
      <c r="D40" s="38"/>
      <c r="E40" s="38"/>
      <c r="F40" s="39"/>
      <c r="G40" s="39"/>
      <c r="H40" s="40"/>
      <c r="I40" s="41"/>
      <c r="J40" s="43"/>
      <c r="K40" s="41"/>
      <c r="L40" s="41"/>
      <c r="M40" s="41"/>
      <c r="N40" s="74"/>
      <c r="O40" s="74"/>
      <c r="P40" s="74"/>
      <c r="Q40" s="41"/>
      <c r="R40" s="41"/>
      <c r="S40" s="41"/>
      <c r="T40" s="41"/>
      <c r="U40" s="41"/>
      <c r="V40" s="41"/>
      <c r="W40" s="41"/>
      <c r="X40" s="74"/>
      <c r="Y40" s="74"/>
      <c r="Z40" s="74"/>
      <c r="AA40" s="74"/>
      <c r="AB40" s="76"/>
    </row>
    <row r="41" spans="2:28" ht="15">
      <c r="B41" s="1"/>
      <c r="C41" s="42"/>
      <c r="D41" s="38"/>
      <c r="E41" s="38"/>
      <c r="F41" s="39"/>
      <c r="G41" s="39"/>
      <c r="H41" s="40"/>
      <c r="I41" s="41"/>
      <c r="J41" s="43"/>
      <c r="K41" s="41"/>
      <c r="L41" s="41"/>
      <c r="M41" s="41"/>
      <c r="N41" s="74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74"/>
      <c r="AB41" s="76"/>
    </row>
    <row r="42" spans="2:28" ht="15">
      <c r="B42" s="1"/>
      <c r="C42" s="42"/>
      <c r="D42" s="38"/>
      <c r="E42" s="38"/>
      <c r="F42" s="39"/>
      <c r="G42" s="39"/>
      <c r="H42" s="40"/>
      <c r="I42" s="41"/>
      <c r="J42" s="43"/>
      <c r="K42" s="41"/>
      <c r="L42" s="41"/>
      <c r="M42" s="41"/>
      <c r="N42" s="74"/>
      <c r="O42" s="41"/>
      <c r="P42" s="41"/>
      <c r="Q42" s="41"/>
      <c r="R42" s="41"/>
      <c r="S42" s="41"/>
      <c r="T42" s="41"/>
      <c r="U42" s="41"/>
      <c r="V42" s="41"/>
      <c r="W42" s="41"/>
      <c r="X42" s="74"/>
      <c r="Y42" s="41"/>
      <c r="Z42" s="41"/>
      <c r="AA42" s="74"/>
      <c r="AB42" s="76"/>
    </row>
    <row r="43" spans="2:28" ht="15">
      <c r="B43" s="38"/>
      <c r="C43" s="38"/>
      <c r="D43" s="38"/>
      <c r="E43" s="38"/>
      <c r="F43" s="39"/>
      <c r="G43" s="39"/>
      <c r="H43" s="40"/>
      <c r="I43" s="41"/>
      <c r="J43" s="43"/>
      <c r="K43" s="41"/>
      <c r="L43" s="41"/>
      <c r="M43" s="41"/>
      <c r="N43" s="74"/>
      <c r="O43" s="41"/>
      <c r="P43" s="41"/>
      <c r="Q43" s="41"/>
      <c r="R43" s="41"/>
      <c r="S43" s="41"/>
      <c r="T43" s="41"/>
      <c r="U43" s="41"/>
      <c r="V43" s="41"/>
      <c r="W43" s="41"/>
      <c r="X43" s="74"/>
      <c r="Y43" s="41"/>
      <c r="Z43" s="41"/>
      <c r="AA43" s="74"/>
      <c r="AB43" s="76"/>
    </row>
    <row r="44" spans="2:28" ht="15">
      <c r="B44" s="1"/>
      <c r="C44" s="42"/>
      <c r="D44" s="38"/>
      <c r="E44" s="38"/>
      <c r="F44" s="39"/>
      <c r="G44" s="39"/>
      <c r="H44" s="40"/>
      <c r="I44" s="41"/>
      <c r="J44" s="43"/>
      <c r="K44" s="41"/>
      <c r="L44" s="41"/>
      <c r="M44" s="41"/>
      <c r="N44" s="74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74"/>
      <c r="AB44" s="76"/>
    </row>
    <row r="45" spans="2:28" ht="15.75">
      <c r="B45" s="1"/>
      <c r="C45" s="44"/>
      <c r="D45" s="38"/>
      <c r="E45" s="38"/>
      <c r="F45" s="41"/>
      <c r="G45" s="41"/>
      <c r="H45" s="74"/>
      <c r="I45" s="74"/>
      <c r="J45" s="74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5"/>
    </row>
    <row r="46" spans="2:28" ht="15.75">
      <c r="B46" s="1"/>
      <c r="C46" s="42"/>
      <c r="D46" s="46"/>
      <c r="E46" s="38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5"/>
    </row>
    <row r="47" spans="2:28" ht="15.75">
      <c r="B47" s="1"/>
      <c r="C47" s="44"/>
      <c r="D47" s="38"/>
      <c r="E47" s="38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5"/>
    </row>
    <row r="48" spans="2:28" ht="15.75">
      <c r="B48" s="1"/>
      <c r="C48" s="44"/>
      <c r="D48" s="47"/>
      <c r="E48" s="48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</row>
    <row r="49" spans="2:28" ht="15.7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</row>
    <row r="50" spans="2:28" ht="15">
      <c r="B50" s="1"/>
      <c r="C50" s="38"/>
      <c r="D50" s="38"/>
      <c r="E50" s="38"/>
      <c r="F50" s="39"/>
      <c r="G50" s="39"/>
      <c r="H50" s="40"/>
      <c r="I50" s="41"/>
      <c r="J50" s="39"/>
      <c r="K50" s="41"/>
      <c r="L50" s="41"/>
      <c r="M50" s="41"/>
      <c r="N50" s="74"/>
      <c r="O50" s="74"/>
      <c r="P50" s="74"/>
      <c r="Q50" s="41"/>
      <c r="R50" s="41"/>
      <c r="S50" s="41"/>
      <c r="T50" s="41"/>
      <c r="U50" s="41"/>
      <c r="V50" s="41"/>
      <c r="W50" s="41"/>
      <c r="X50" s="74"/>
      <c r="Y50" s="74"/>
      <c r="Z50" s="74"/>
      <c r="AA50" s="74"/>
      <c r="AB50" s="76"/>
    </row>
    <row r="51" spans="2:28" ht="15">
      <c r="B51" s="1"/>
      <c r="C51" s="42"/>
      <c r="D51" s="38"/>
      <c r="E51" s="38"/>
      <c r="F51" s="39"/>
      <c r="G51" s="39"/>
      <c r="H51" s="40"/>
      <c r="I51" s="41"/>
      <c r="J51" s="43"/>
      <c r="K51" s="41"/>
      <c r="L51" s="41"/>
      <c r="M51" s="41"/>
      <c r="N51" s="74"/>
      <c r="O51" s="74"/>
      <c r="P51" s="74"/>
      <c r="Q51" s="41"/>
      <c r="R51" s="41"/>
      <c r="S51" s="41"/>
      <c r="T51" s="41"/>
      <c r="U51" s="41"/>
      <c r="V51" s="41"/>
      <c r="W51" s="41"/>
      <c r="X51" s="74"/>
      <c r="Y51" s="74"/>
      <c r="Z51" s="74"/>
      <c r="AA51" s="74"/>
      <c r="AB51" s="76"/>
    </row>
    <row r="52" spans="2:28" ht="15">
      <c r="B52" s="1"/>
      <c r="C52" s="42"/>
      <c r="D52" s="38"/>
      <c r="E52" s="38"/>
      <c r="F52" s="39"/>
      <c r="G52" s="39"/>
      <c r="H52" s="40"/>
      <c r="I52" s="41"/>
      <c r="J52" s="43"/>
      <c r="K52" s="41"/>
      <c r="L52" s="41"/>
      <c r="M52" s="41"/>
      <c r="N52" s="74"/>
      <c r="O52" s="74"/>
      <c r="P52" s="74"/>
      <c r="Q52" s="41"/>
      <c r="R52" s="41"/>
      <c r="S52" s="41"/>
      <c r="T52" s="41"/>
      <c r="U52" s="41"/>
      <c r="V52" s="41"/>
      <c r="W52" s="41"/>
      <c r="X52" s="74"/>
      <c r="Y52" s="74"/>
      <c r="Z52" s="74"/>
      <c r="AA52" s="74"/>
      <c r="AB52" s="76"/>
    </row>
    <row r="53" spans="2:28" ht="15">
      <c r="B53" s="1"/>
      <c r="C53" s="42"/>
      <c r="D53" s="38"/>
      <c r="E53" s="38"/>
      <c r="F53" s="39"/>
      <c r="G53" s="39"/>
      <c r="H53" s="40"/>
      <c r="I53" s="41"/>
      <c r="J53" s="43"/>
      <c r="K53" s="41"/>
      <c r="L53" s="41"/>
      <c r="M53" s="41"/>
      <c r="N53" s="74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74"/>
      <c r="AB53" s="76"/>
    </row>
    <row r="54" spans="2:28" ht="15">
      <c r="B54" s="1"/>
      <c r="C54" s="42"/>
      <c r="D54" s="38"/>
      <c r="E54" s="38"/>
      <c r="F54" s="39"/>
      <c r="G54" s="39"/>
      <c r="H54" s="40"/>
      <c r="I54" s="41"/>
      <c r="J54" s="43"/>
      <c r="K54" s="41"/>
      <c r="L54" s="41"/>
      <c r="M54" s="41"/>
      <c r="N54" s="74"/>
      <c r="O54" s="41"/>
      <c r="P54" s="41"/>
      <c r="Q54" s="41"/>
      <c r="R54" s="41"/>
      <c r="S54" s="41"/>
      <c r="T54" s="41"/>
      <c r="U54" s="41"/>
      <c r="V54" s="41"/>
      <c r="W54" s="41"/>
      <c r="X54" s="74"/>
      <c r="Y54" s="41"/>
      <c r="Z54" s="41"/>
      <c r="AA54" s="74"/>
      <c r="AB54" s="76"/>
    </row>
    <row r="55" spans="2:28" ht="15">
      <c r="B55" s="38"/>
      <c r="C55" s="38"/>
      <c r="D55" s="38"/>
      <c r="E55" s="38"/>
      <c r="F55" s="39"/>
      <c r="G55" s="39"/>
      <c r="H55" s="40"/>
      <c r="I55" s="41"/>
      <c r="J55" s="43"/>
      <c r="K55" s="41"/>
      <c r="L55" s="41"/>
      <c r="M55" s="41"/>
      <c r="N55" s="74"/>
      <c r="O55" s="41"/>
      <c r="P55" s="41"/>
      <c r="Q55" s="41"/>
      <c r="R55" s="41"/>
      <c r="S55" s="41"/>
      <c r="T55" s="41"/>
      <c r="U55" s="41"/>
      <c r="V55" s="41"/>
      <c r="W55" s="41"/>
      <c r="X55" s="74"/>
      <c r="Y55" s="41"/>
      <c r="Z55" s="41"/>
      <c r="AA55" s="74"/>
      <c r="AB55" s="76"/>
    </row>
    <row r="56" spans="2:28" ht="15">
      <c r="B56" s="1"/>
      <c r="C56" s="42"/>
      <c r="D56" s="38"/>
      <c r="E56" s="38"/>
      <c r="F56" s="39"/>
      <c r="G56" s="39"/>
      <c r="H56" s="40"/>
      <c r="I56" s="41"/>
      <c r="J56" s="43"/>
      <c r="K56" s="41"/>
      <c r="L56" s="41"/>
      <c r="M56" s="41"/>
      <c r="N56" s="74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74"/>
      <c r="AB56" s="76"/>
    </row>
    <row r="57" spans="2:28" ht="15.75">
      <c r="B57" s="1"/>
      <c r="C57" s="44"/>
      <c r="D57" s="38"/>
      <c r="E57" s="38"/>
      <c r="F57" s="41"/>
      <c r="G57" s="41"/>
      <c r="H57" s="74"/>
      <c r="I57" s="74"/>
      <c r="J57" s="74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5"/>
    </row>
    <row r="58" spans="2:28" ht="15.75">
      <c r="B58" s="1"/>
      <c r="C58" s="42"/>
      <c r="D58" s="46"/>
      <c r="E58" s="38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5"/>
    </row>
    <row r="59" spans="2:28" ht="15.75">
      <c r="B59" s="1"/>
      <c r="C59" s="44"/>
      <c r="D59" s="38"/>
      <c r="E59" s="38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5"/>
    </row>
    <row r="60" spans="2:28" ht="15.75">
      <c r="B60" s="1"/>
      <c r="C60" s="44"/>
      <c r="D60" s="47"/>
      <c r="E60" s="48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</row>
    <row r="61" spans="2:28" ht="15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</row>
    <row r="62" spans="2:28" ht="15">
      <c r="B62" s="1"/>
      <c r="C62" s="38"/>
      <c r="D62" s="38"/>
      <c r="E62" s="38"/>
      <c r="F62" s="39"/>
      <c r="G62" s="39"/>
      <c r="H62" s="40"/>
      <c r="I62" s="41"/>
      <c r="J62" s="39"/>
      <c r="K62" s="41"/>
      <c r="L62" s="41"/>
      <c r="M62" s="41"/>
      <c r="N62" s="74"/>
      <c r="O62" s="74"/>
      <c r="P62" s="74"/>
      <c r="Q62" s="41"/>
      <c r="R62" s="41"/>
      <c r="S62" s="41"/>
      <c r="T62" s="41"/>
      <c r="U62" s="41"/>
      <c r="V62" s="41"/>
      <c r="W62" s="41"/>
      <c r="X62" s="74"/>
      <c r="Y62" s="74"/>
      <c r="Z62" s="74"/>
      <c r="AA62" s="74"/>
      <c r="AB62" s="76"/>
    </row>
    <row r="63" spans="2:28" ht="15">
      <c r="B63" s="1"/>
      <c r="C63" s="42"/>
      <c r="D63" s="38"/>
      <c r="E63" s="38"/>
      <c r="F63" s="39"/>
      <c r="G63" s="39"/>
      <c r="H63" s="40"/>
      <c r="I63" s="41"/>
      <c r="J63" s="43"/>
      <c r="K63" s="41"/>
      <c r="L63" s="41"/>
      <c r="M63" s="41"/>
      <c r="N63" s="74"/>
      <c r="O63" s="74"/>
      <c r="P63" s="74"/>
      <c r="Q63" s="41"/>
      <c r="R63" s="41"/>
      <c r="S63" s="41"/>
      <c r="T63" s="41"/>
      <c r="U63" s="41"/>
      <c r="V63" s="41"/>
      <c r="W63" s="41"/>
      <c r="X63" s="74"/>
      <c r="Y63" s="74"/>
      <c r="Z63" s="74"/>
      <c r="AA63" s="74"/>
      <c r="AB63" s="76"/>
    </row>
    <row r="64" spans="2:28" ht="15">
      <c r="B64" s="1"/>
      <c r="C64" s="42"/>
      <c r="D64" s="38"/>
      <c r="E64" s="38"/>
      <c r="F64" s="39"/>
      <c r="G64" s="39"/>
      <c r="H64" s="40"/>
      <c r="I64" s="41"/>
      <c r="J64" s="43"/>
      <c r="K64" s="41"/>
      <c r="L64" s="41"/>
      <c r="M64" s="41"/>
      <c r="N64" s="74"/>
      <c r="O64" s="74"/>
      <c r="P64" s="74"/>
      <c r="Q64" s="41"/>
      <c r="R64" s="41"/>
      <c r="S64" s="41"/>
      <c r="T64" s="41"/>
      <c r="U64" s="41"/>
      <c r="V64" s="41"/>
      <c r="W64" s="41"/>
      <c r="X64" s="74"/>
      <c r="Y64" s="74"/>
      <c r="Z64" s="74"/>
      <c r="AA64" s="74"/>
      <c r="AB64" s="76"/>
    </row>
    <row r="65" spans="2:28" ht="15">
      <c r="B65" s="1"/>
      <c r="C65" s="42"/>
      <c r="D65" s="38"/>
      <c r="E65" s="38"/>
      <c r="F65" s="39"/>
      <c r="G65" s="39"/>
      <c r="H65" s="40"/>
      <c r="I65" s="41"/>
      <c r="J65" s="43"/>
      <c r="K65" s="41"/>
      <c r="L65" s="41"/>
      <c r="M65" s="41"/>
      <c r="N65" s="74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74"/>
      <c r="AB65" s="76"/>
    </row>
    <row r="66" spans="2:28" ht="15">
      <c r="B66" s="1"/>
      <c r="C66" s="42"/>
      <c r="D66" s="38"/>
      <c r="E66" s="38"/>
      <c r="F66" s="39"/>
      <c r="G66" s="39"/>
      <c r="H66" s="40"/>
      <c r="I66" s="41"/>
      <c r="J66" s="43"/>
      <c r="K66" s="41"/>
      <c r="L66" s="41"/>
      <c r="M66" s="41"/>
      <c r="N66" s="74"/>
      <c r="O66" s="41"/>
      <c r="P66" s="41"/>
      <c r="Q66" s="41"/>
      <c r="R66" s="41"/>
      <c r="S66" s="41"/>
      <c r="T66" s="41"/>
      <c r="U66" s="41"/>
      <c r="V66" s="41"/>
      <c r="W66" s="41"/>
      <c r="X66" s="74"/>
      <c r="Y66" s="41"/>
      <c r="Z66" s="41"/>
      <c r="AA66" s="74"/>
      <c r="AB66" s="76"/>
    </row>
    <row r="67" spans="2:28" ht="15">
      <c r="B67" s="38"/>
      <c r="C67" s="38"/>
      <c r="D67" s="38"/>
      <c r="E67" s="38"/>
      <c r="F67" s="39"/>
      <c r="G67" s="39"/>
      <c r="H67" s="40"/>
      <c r="I67" s="41"/>
      <c r="J67" s="43"/>
      <c r="K67" s="41"/>
      <c r="L67" s="41"/>
      <c r="M67" s="41"/>
      <c r="N67" s="74"/>
      <c r="O67" s="41"/>
      <c r="P67" s="41"/>
      <c r="Q67" s="41"/>
      <c r="R67" s="41"/>
      <c r="S67" s="41"/>
      <c r="T67" s="41"/>
      <c r="U67" s="41"/>
      <c r="V67" s="41"/>
      <c r="W67" s="41"/>
      <c r="X67" s="74"/>
      <c r="Y67" s="41"/>
      <c r="Z67" s="41"/>
      <c r="AA67" s="74"/>
      <c r="AB67" s="76"/>
    </row>
    <row r="68" spans="2:28" ht="15">
      <c r="B68" s="1"/>
      <c r="C68" s="42"/>
      <c r="D68" s="38"/>
      <c r="E68" s="38"/>
      <c r="F68" s="39"/>
      <c r="G68" s="39"/>
      <c r="H68" s="40"/>
      <c r="I68" s="41"/>
      <c r="J68" s="43"/>
      <c r="K68" s="41"/>
      <c r="L68" s="41"/>
      <c r="M68" s="41"/>
      <c r="N68" s="74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74"/>
      <c r="AB68" s="76"/>
    </row>
    <row r="69" spans="2:28" ht="15">
      <c r="B69" s="1"/>
      <c r="C69" s="42"/>
      <c r="D69" s="38"/>
      <c r="E69" s="38"/>
      <c r="F69" s="39"/>
      <c r="G69" s="39"/>
      <c r="H69" s="40"/>
      <c r="I69" s="41"/>
      <c r="J69" s="43"/>
      <c r="K69" s="41"/>
      <c r="L69" s="41"/>
      <c r="M69" s="41"/>
      <c r="N69" s="74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74"/>
      <c r="AB69" s="76"/>
    </row>
    <row r="70" spans="2:28" ht="15.75">
      <c r="B70" s="1"/>
      <c r="C70" s="44"/>
      <c r="D70" s="38"/>
      <c r="E70" s="38"/>
      <c r="F70" s="41"/>
      <c r="G70" s="41"/>
      <c r="H70" s="74"/>
      <c r="I70" s="74"/>
      <c r="J70" s="74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5"/>
    </row>
    <row r="71" spans="2:28" ht="15.75">
      <c r="B71" s="1"/>
      <c r="C71" s="42"/>
      <c r="D71" s="46"/>
      <c r="E71" s="38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5"/>
    </row>
    <row r="72" spans="2:28" ht="15.75">
      <c r="B72" s="1"/>
      <c r="C72" s="44"/>
      <c r="D72" s="38"/>
      <c r="E72" s="38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5"/>
    </row>
    <row r="73" spans="2:28" ht="15.75">
      <c r="B73" s="1"/>
      <c r="C73" s="44"/>
      <c r="D73" s="47"/>
      <c r="E73" s="48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</row>
    <row r="74" spans="2:28" ht="15"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</row>
    <row r="75" spans="2:28" ht="15.75">
      <c r="B75" s="48"/>
      <c r="C75" s="48"/>
      <c r="D75" s="46"/>
      <c r="E75" s="48"/>
      <c r="F75" s="39"/>
      <c r="G75" s="39"/>
      <c r="H75" s="39"/>
      <c r="I75" s="39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7"/>
      <c r="AA75" s="47"/>
      <c r="AB75" s="77"/>
    </row>
    <row r="76" spans="2:28" ht="15.75">
      <c r="B76" s="48"/>
      <c r="C76" s="44"/>
      <c r="D76" s="38"/>
      <c r="E76" s="38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77"/>
    </row>
    <row r="77" spans="2:28" ht="15.75">
      <c r="B77" s="48"/>
      <c r="C77" s="44"/>
      <c r="D77" s="47"/>
      <c r="E77" s="48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77"/>
    </row>
    <row r="78" spans="2:28" ht="15.75">
      <c r="B78" s="50"/>
      <c r="C78" s="51"/>
      <c r="D78" s="52"/>
      <c r="E78" s="50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3"/>
    </row>
    <row r="79" spans="2:28" ht="15.75">
      <c r="B79" s="48"/>
      <c r="C79" s="48"/>
      <c r="D79" s="46"/>
      <c r="E79" s="48"/>
      <c r="F79" s="39"/>
      <c r="G79" s="39"/>
      <c r="H79" s="39"/>
      <c r="I79" s="39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7"/>
      <c r="AA79" s="47"/>
      <c r="AB79" s="77"/>
    </row>
    <row r="80" spans="2:28" ht="15.75">
      <c r="B80" s="48"/>
      <c r="C80" s="44"/>
      <c r="D80" s="38"/>
      <c r="E80" s="38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77"/>
    </row>
    <row r="81" spans="2:28" ht="15.75">
      <c r="B81" s="48"/>
      <c r="C81" s="44"/>
      <c r="D81" s="47"/>
      <c r="E81" s="48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77"/>
    </row>
    <row r="82" spans="2:28" ht="15.75">
      <c r="B82" s="50"/>
      <c r="C82" s="51"/>
      <c r="D82" s="52"/>
      <c r="E82" s="50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3"/>
    </row>
    <row r="83" spans="2:28" ht="15.75">
      <c r="B83" s="48"/>
      <c r="C83" s="48"/>
      <c r="D83" s="46"/>
      <c r="E83" s="48"/>
      <c r="F83" s="39"/>
      <c r="G83" s="39"/>
      <c r="H83" s="39"/>
      <c r="I83" s="39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7"/>
      <c r="AA83" s="47"/>
      <c r="AB83" s="77"/>
    </row>
    <row r="84" spans="2:28" ht="15.75">
      <c r="B84" s="48"/>
      <c r="C84" s="44"/>
      <c r="D84" s="38"/>
      <c r="E84" s="38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77"/>
    </row>
    <row r="85" spans="2:28" ht="15.75">
      <c r="B85" s="48"/>
      <c r="C85" s="44"/>
      <c r="D85" s="47"/>
      <c r="E85" s="48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77"/>
    </row>
    <row r="86" spans="2:28" ht="15.75">
      <c r="B86" s="50"/>
      <c r="C86" s="51"/>
      <c r="D86" s="52"/>
      <c r="E86" s="50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3"/>
    </row>
    <row r="87" spans="2:28" ht="15">
      <c r="B87" s="1"/>
      <c r="C87" s="38"/>
      <c r="D87" s="38"/>
      <c r="E87" s="38"/>
      <c r="F87" s="39"/>
      <c r="G87" s="39"/>
      <c r="H87" s="40"/>
      <c r="I87" s="41"/>
      <c r="J87" s="39"/>
      <c r="K87" s="41"/>
      <c r="L87" s="41"/>
      <c r="M87" s="41"/>
      <c r="N87" s="74"/>
      <c r="O87" s="74"/>
      <c r="P87" s="74"/>
      <c r="Q87" s="41"/>
      <c r="R87" s="41"/>
      <c r="S87" s="41"/>
      <c r="T87" s="41"/>
      <c r="U87" s="41"/>
      <c r="V87" s="41"/>
      <c r="W87" s="41"/>
      <c r="X87" s="74"/>
      <c r="Y87" s="74"/>
      <c r="Z87" s="74"/>
      <c r="AA87" s="74"/>
      <c r="AB87" s="76"/>
    </row>
    <row r="88" spans="2:28" ht="15">
      <c r="B88" s="1"/>
      <c r="C88" s="42"/>
      <c r="D88" s="38"/>
      <c r="E88" s="38"/>
      <c r="F88" s="39"/>
      <c r="G88" s="39"/>
      <c r="H88" s="40"/>
      <c r="I88" s="41"/>
      <c r="J88" s="43"/>
      <c r="K88" s="41"/>
      <c r="L88" s="41"/>
      <c r="M88" s="41"/>
      <c r="N88" s="74"/>
      <c r="O88" s="74"/>
      <c r="P88" s="74"/>
      <c r="Q88" s="41"/>
      <c r="R88" s="41"/>
      <c r="S88" s="41"/>
      <c r="T88" s="41"/>
      <c r="U88" s="41"/>
      <c r="V88" s="41"/>
      <c r="W88" s="41"/>
      <c r="X88" s="74"/>
      <c r="Y88" s="74"/>
      <c r="Z88" s="74"/>
      <c r="AA88" s="74"/>
      <c r="AB88" s="76"/>
    </row>
    <row r="89" spans="2:28" ht="15">
      <c r="B89" s="1"/>
      <c r="C89" s="42"/>
      <c r="D89" s="38"/>
      <c r="E89" s="38"/>
      <c r="F89" s="39"/>
      <c r="G89" s="39"/>
      <c r="H89" s="40"/>
      <c r="I89" s="41"/>
      <c r="J89" s="43"/>
      <c r="K89" s="41"/>
      <c r="L89" s="41"/>
      <c r="M89" s="41"/>
      <c r="N89" s="74"/>
      <c r="O89" s="74"/>
      <c r="P89" s="74"/>
      <c r="Q89" s="41"/>
      <c r="R89" s="41"/>
      <c r="S89" s="41"/>
      <c r="T89" s="41"/>
      <c r="U89" s="41"/>
      <c r="V89" s="41"/>
      <c r="W89" s="41"/>
      <c r="X89" s="74"/>
      <c r="Y89" s="74"/>
      <c r="Z89" s="74"/>
      <c r="AA89" s="74"/>
      <c r="AB89" s="76"/>
    </row>
    <row r="90" spans="2:28" ht="15">
      <c r="B90" s="1"/>
      <c r="C90" s="42"/>
      <c r="D90" s="38"/>
      <c r="E90" s="38"/>
      <c r="F90" s="39"/>
      <c r="G90" s="39"/>
      <c r="H90" s="40"/>
      <c r="I90" s="41"/>
      <c r="J90" s="43"/>
      <c r="K90" s="41"/>
      <c r="L90" s="41"/>
      <c r="M90" s="41"/>
      <c r="N90" s="74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74"/>
      <c r="AB90" s="76"/>
    </row>
    <row r="91" spans="2:28" ht="15">
      <c r="B91" s="1"/>
      <c r="C91" s="42"/>
      <c r="D91" s="38"/>
      <c r="E91" s="38"/>
      <c r="F91" s="39"/>
      <c r="G91" s="39"/>
      <c r="H91" s="40"/>
      <c r="I91" s="41"/>
      <c r="J91" s="43"/>
      <c r="K91" s="41"/>
      <c r="L91" s="41"/>
      <c r="M91" s="41"/>
      <c r="N91" s="74"/>
      <c r="O91" s="41"/>
      <c r="P91" s="41"/>
      <c r="Q91" s="41"/>
      <c r="R91" s="41"/>
      <c r="S91" s="41"/>
      <c r="T91" s="41"/>
      <c r="U91" s="41"/>
      <c r="V91" s="41"/>
      <c r="W91" s="41"/>
      <c r="X91" s="74"/>
      <c r="Y91" s="41"/>
      <c r="Z91" s="41"/>
      <c r="AA91" s="74"/>
      <c r="AB91" s="76"/>
    </row>
    <row r="92" spans="2:28" ht="15">
      <c r="B92" s="38"/>
      <c r="C92" s="38"/>
      <c r="D92" s="38"/>
      <c r="E92" s="38"/>
      <c r="F92" s="39"/>
      <c r="G92" s="39"/>
      <c r="H92" s="40"/>
      <c r="I92" s="41"/>
      <c r="J92" s="43"/>
      <c r="K92" s="41"/>
      <c r="L92" s="41"/>
      <c r="M92" s="41"/>
      <c r="N92" s="74"/>
      <c r="O92" s="41"/>
      <c r="P92" s="41"/>
      <c r="Q92" s="41"/>
      <c r="R92" s="41"/>
      <c r="S92" s="41"/>
      <c r="T92" s="41"/>
      <c r="U92" s="41"/>
      <c r="V92" s="41"/>
      <c r="W92" s="41"/>
      <c r="X92" s="74"/>
      <c r="Y92" s="41"/>
      <c r="Z92" s="41"/>
      <c r="AA92" s="74"/>
      <c r="AB92" s="76"/>
    </row>
    <row r="93" spans="2:28" ht="15.75">
      <c r="B93" s="1"/>
      <c r="C93" s="44"/>
      <c r="D93" s="38"/>
      <c r="E93" s="38"/>
      <c r="F93" s="41"/>
      <c r="G93" s="41"/>
      <c r="H93" s="74"/>
      <c r="I93" s="74"/>
      <c r="J93" s="74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5"/>
    </row>
    <row r="94" spans="2:28" ht="15.75">
      <c r="B94" s="1"/>
      <c r="C94" s="42"/>
      <c r="D94" s="46"/>
      <c r="E94" s="38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5"/>
    </row>
    <row r="95" spans="2:28" ht="15.75">
      <c r="B95" s="1"/>
      <c r="C95" s="44"/>
      <c r="D95" s="38"/>
      <c r="E95" s="38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5"/>
    </row>
    <row r="96" spans="2:28" ht="15.75" customHeight="1">
      <c r="B96" s="1"/>
      <c r="C96" s="44"/>
      <c r="D96" s="47"/>
      <c r="E96" s="48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</row>
    <row r="97" spans="2:28" ht="15.75">
      <c r="B97" s="50"/>
      <c r="C97" s="51"/>
      <c r="D97" s="52"/>
      <c r="E97" s="50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3"/>
    </row>
    <row r="98" spans="2:28" ht="15.75">
      <c r="B98" s="12"/>
      <c r="C98" s="13"/>
      <c r="D98" s="14"/>
      <c r="E98" s="12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5"/>
    </row>
    <row r="99" spans="2:28" ht="37.5" customHeight="1">
      <c r="B99" s="1"/>
      <c r="C99" s="1"/>
      <c r="D99" s="1"/>
      <c r="E99" s="1"/>
      <c r="F99" s="1"/>
      <c r="G99" s="1"/>
      <c r="H99" s="74"/>
      <c r="I99" s="74"/>
      <c r="J99" s="74"/>
      <c r="K99" s="4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2:28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2:28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2:28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2:28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2:28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2:28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2:28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2:28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2:28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2:28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2:28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2:28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2:28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2:28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2:28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2:28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2:28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2:28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2:28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2:28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2:28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2:28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2:28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2:28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2:28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2:28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2:28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2:28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2:28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2:28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2:28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2:28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2:28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2:28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2:28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2:28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2:28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2:28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2:28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2:28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2:28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2:28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2:28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2:28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2:28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2:28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2:28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2:28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2:28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2:28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2:28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2:28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2:28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2:28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2:28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2:28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2:28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2:28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2:28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2:28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2:28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2:28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2:28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2:28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2:28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2:28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2:28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2:28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2:28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2:28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2:28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2:28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2:28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2:28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2:28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2:28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2:28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2:28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2:28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2:28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2:28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2:28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2:28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2:28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2:28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2:28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</sheetData>
  <sheetProtection/>
  <mergeCells count="95">
    <mergeCell ref="V5:V6"/>
    <mergeCell ref="W5:W6"/>
    <mergeCell ref="X5:X6"/>
    <mergeCell ref="Y5:Y6"/>
    <mergeCell ref="Z5:Z6"/>
    <mergeCell ref="I4:I6"/>
    <mergeCell ref="J4:J6"/>
    <mergeCell ref="K4:K6"/>
    <mergeCell ref="L3:AB4"/>
    <mergeCell ref="S5:S6"/>
    <mergeCell ref="T5:T6"/>
    <mergeCell ref="U5:U6"/>
    <mergeCell ref="C5:C7"/>
    <mergeCell ref="E5:E7"/>
    <mergeCell ref="D5:D7"/>
    <mergeCell ref="F4:G6"/>
    <mergeCell ref="H4:H6"/>
    <mergeCell ref="F1:K1"/>
    <mergeCell ref="F3:K3"/>
    <mergeCell ref="N8:N20"/>
    <mergeCell ref="AA8:AA20"/>
    <mergeCell ref="Z8:Z14"/>
    <mergeCell ref="X8:X14"/>
    <mergeCell ref="Y8:Y14"/>
    <mergeCell ref="O8:O14"/>
    <mergeCell ref="AB8:AB20"/>
    <mergeCell ref="AA2:AB2"/>
    <mergeCell ref="Q5:R5"/>
    <mergeCell ref="L5:L6"/>
    <mergeCell ref="M5:M6"/>
    <mergeCell ref="N5:N6"/>
    <mergeCell ref="O5:O6"/>
    <mergeCell ref="AA5:AA6"/>
    <mergeCell ref="AB5:AB6"/>
    <mergeCell ref="X16:X17"/>
    <mergeCell ref="AB38:AB44"/>
    <mergeCell ref="AB26:AB32"/>
    <mergeCell ref="H21:J21"/>
    <mergeCell ref="X26:X28"/>
    <mergeCell ref="Y26:Y28"/>
    <mergeCell ref="Z26:Z28"/>
    <mergeCell ref="AA26:AA32"/>
    <mergeCell ref="X30:X31"/>
    <mergeCell ref="Z38:Z40"/>
    <mergeCell ref="X42:X43"/>
    <mergeCell ref="N26:N32"/>
    <mergeCell ref="O26:O28"/>
    <mergeCell ref="P26:P28"/>
    <mergeCell ref="AA38:AA44"/>
    <mergeCell ref="X54:X55"/>
    <mergeCell ref="B49:AB49"/>
    <mergeCell ref="P8:P14"/>
    <mergeCell ref="H33:J33"/>
    <mergeCell ref="B25:AB25"/>
    <mergeCell ref="N38:N44"/>
    <mergeCell ref="O38:O40"/>
    <mergeCell ref="P38:P40"/>
    <mergeCell ref="X38:X40"/>
    <mergeCell ref="Y38:Y40"/>
    <mergeCell ref="H45:J45"/>
    <mergeCell ref="B37:AB37"/>
    <mergeCell ref="N50:N56"/>
    <mergeCell ref="O50:O52"/>
    <mergeCell ref="P50:P52"/>
    <mergeCell ref="X50:X52"/>
    <mergeCell ref="Y50:Y52"/>
    <mergeCell ref="Z50:Z52"/>
    <mergeCell ref="AA50:AA56"/>
    <mergeCell ref="AB50:AB56"/>
    <mergeCell ref="N62:N69"/>
    <mergeCell ref="AA62:AA69"/>
    <mergeCell ref="AB62:AB69"/>
    <mergeCell ref="AB83:AB85"/>
    <mergeCell ref="AB79:AB81"/>
    <mergeCell ref="H93:J93"/>
    <mergeCell ref="X91:X92"/>
    <mergeCell ref="H99:J99"/>
    <mergeCell ref="AB75:AB77"/>
    <mergeCell ref="O62:O64"/>
    <mergeCell ref="P62:P64"/>
    <mergeCell ref="X62:X64"/>
    <mergeCell ref="Y62:Y64"/>
    <mergeCell ref="Z62:Z64"/>
    <mergeCell ref="X66:X67"/>
    <mergeCell ref="H70:J70"/>
    <mergeCell ref="H57:J57"/>
    <mergeCell ref="B61:AB61"/>
    <mergeCell ref="N87:N92"/>
    <mergeCell ref="O87:O89"/>
    <mergeCell ref="P87:P89"/>
    <mergeCell ref="X87:X89"/>
    <mergeCell ref="Y87:Y89"/>
    <mergeCell ref="Z87:Z89"/>
    <mergeCell ref="AA87:AA92"/>
    <mergeCell ref="AB87:AB9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8" scale="61" r:id="rId1"/>
  <rowBreaks count="1" manualBreakCount="1">
    <brk id="49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0.140625" style="0" customWidth="1"/>
  </cols>
  <sheetData>
    <row r="1" spans="1:2" ht="15.75" thickBot="1">
      <c r="A1" s="110" t="s">
        <v>64</v>
      </c>
      <c r="B1" s="112"/>
    </row>
    <row r="2" spans="1:2" ht="15">
      <c r="A2" s="16" t="s">
        <v>65</v>
      </c>
      <c r="B2" s="17">
        <v>170</v>
      </c>
    </row>
    <row r="3" spans="1:2" ht="15">
      <c r="A3" s="18" t="s">
        <v>63</v>
      </c>
      <c r="B3" s="19">
        <v>230</v>
      </c>
    </row>
    <row r="4" spans="1:2" ht="15">
      <c r="A4" s="18" t="s">
        <v>56</v>
      </c>
      <c r="B4" s="19">
        <v>300</v>
      </c>
    </row>
    <row r="5" spans="1:2" ht="15">
      <c r="A5" s="18" t="s">
        <v>66</v>
      </c>
      <c r="B5" s="19">
        <v>380</v>
      </c>
    </row>
    <row r="6" spans="1:2" ht="15">
      <c r="A6" s="18" t="s">
        <v>67</v>
      </c>
      <c r="B6" s="19">
        <v>480</v>
      </c>
    </row>
    <row r="7" spans="1:2" ht="15">
      <c r="A7" s="18" t="s">
        <v>68</v>
      </c>
      <c r="B7" s="19">
        <v>600</v>
      </c>
    </row>
    <row r="8" spans="1:2" ht="15">
      <c r="A8" s="18" t="s">
        <v>69</v>
      </c>
      <c r="B8" s="19">
        <v>730</v>
      </c>
    </row>
    <row r="9" spans="1:2" ht="15.75" thickBot="1">
      <c r="A9" s="20" t="s">
        <v>70</v>
      </c>
      <c r="B9" s="21">
        <v>850</v>
      </c>
    </row>
    <row r="10" spans="1:2" ht="30.75" thickBot="1">
      <c r="A10" s="22" t="s">
        <v>55</v>
      </c>
      <c r="B10" s="23" t="s">
        <v>71</v>
      </c>
    </row>
    <row r="11" spans="1:14" ht="15.75" thickBot="1">
      <c r="A11" s="110" t="s">
        <v>105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2"/>
    </row>
    <row r="12" spans="1:14" ht="15" customHeight="1">
      <c r="A12" s="25"/>
      <c r="B12" s="36">
        <v>5</v>
      </c>
      <c r="C12" s="36">
        <v>10</v>
      </c>
      <c r="D12" s="36">
        <v>20</v>
      </c>
      <c r="E12" s="36">
        <v>40</v>
      </c>
      <c r="F12" s="36">
        <v>60</v>
      </c>
      <c r="G12" s="36">
        <v>80</v>
      </c>
      <c r="H12" s="36">
        <v>100</v>
      </c>
      <c r="I12" s="36">
        <v>150</v>
      </c>
      <c r="J12" s="36">
        <v>200</v>
      </c>
      <c r="K12" s="36">
        <v>250</v>
      </c>
      <c r="L12" s="36">
        <v>300</v>
      </c>
      <c r="M12" s="36">
        <v>350</v>
      </c>
      <c r="N12" s="37">
        <v>480</v>
      </c>
    </row>
    <row r="13" spans="1:14" ht="15" customHeight="1">
      <c r="A13" s="26" t="s">
        <v>72</v>
      </c>
      <c r="B13" s="32" t="s">
        <v>75</v>
      </c>
      <c r="C13" s="32" t="s">
        <v>78</v>
      </c>
      <c r="D13" s="32" t="s">
        <v>80</v>
      </c>
      <c r="E13" s="32" t="s">
        <v>83</v>
      </c>
      <c r="F13" s="32" t="s">
        <v>86</v>
      </c>
      <c r="G13" s="32" t="s">
        <v>88</v>
      </c>
      <c r="H13" s="32" t="s">
        <v>91</v>
      </c>
      <c r="I13" s="32" t="s">
        <v>93</v>
      </c>
      <c r="J13" s="32" t="s">
        <v>96</v>
      </c>
      <c r="K13" s="32" t="s">
        <v>99</v>
      </c>
      <c r="L13" s="32" t="s">
        <v>101</v>
      </c>
      <c r="M13" s="32" t="s">
        <v>101</v>
      </c>
      <c r="N13" s="33" t="s">
        <v>101</v>
      </c>
    </row>
    <row r="14" spans="1:14" ht="15">
      <c r="A14" s="26" t="s">
        <v>73</v>
      </c>
      <c r="B14" s="32" t="s">
        <v>76</v>
      </c>
      <c r="C14" s="32" t="s">
        <v>79</v>
      </c>
      <c r="D14" s="32" t="s">
        <v>81</v>
      </c>
      <c r="E14" s="32" t="s">
        <v>84</v>
      </c>
      <c r="F14" s="32" t="s">
        <v>87</v>
      </c>
      <c r="G14" s="32" t="s">
        <v>89</v>
      </c>
      <c r="H14" s="32" t="s">
        <v>92</v>
      </c>
      <c r="I14" s="32" t="s">
        <v>94</v>
      </c>
      <c r="J14" s="32" t="s">
        <v>97</v>
      </c>
      <c r="K14" s="32" t="s">
        <v>100</v>
      </c>
      <c r="L14" s="32" t="s">
        <v>102</v>
      </c>
      <c r="M14" s="32" t="s">
        <v>101</v>
      </c>
      <c r="N14" s="33" t="s">
        <v>101</v>
      </c>
    </row>
    <row r="15" spans="1:14" ht="15.75" thickBot="1">
      <c r="A15" s="27" t="s">
        <v>74</v>
      </c>
      <c r="B15" s="34" t="s">
        <v>77</v>
      </c>
      <c r="C15" s="34" t="s">
        <v>77</v>
      </c>
      <c r="D15" s="34" t="s">
        <v>82</v>
      </c>
      <c r="E15" s="34" t="s">
        <v>85</v>
      </c>
      <c r="F15" s="34" t="s">
        <v>78</v>
      </c>
      <c r="G15" s="34" t="s">
        <v>90</v>
      </c>
      <c r="H15" s="34" t="s">
        <v>80</v>
      </c>
      <c r="I15" s="34" t="s">
        <v>95</v>
      </c>
      <c r="J15" s="34" t="s">
        <v>98</v>
      </c>
      <c r="K15" s="34" t="s">
        <v>91</v>
      </c>
      <c r="L15" s="34" t="s">
        <v>103</v>
      </c>
      <c r="M15" s="34" t="s">
        <v>104</v>
      </c>
      <c r="N15" s="35" t="s">
        <v>101</v>
      </c>
    </row>
    <row r="16" spans="1:4" ht="15">
      <c r="A16" s="28"/>
      <c r="B16" s="29"/>
      <c r="C16" s="29"/>
      <c r="D16" s="29"/>
    </row>
    <row r="17" spans="1:24" ht="15">
      <c r="A17" s="24"/>
      <c r="B17" s="24"/>
      <c r="C17" s="24"/>
      <c r="D17" s="24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ht="15">
      <c r="A18" s="24"/>
      <c r="B18" s="24"/>
      <c r="C18" s="24"/>
      <c r="D18" s="24"/>
      <c r="K18" s="31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15">
      <c r="A19" s="24"/>
      <c r="B19" s="24"/>
      <c r="C19" s="24"/>
      <c r="D19" s="24"/>
      <c r="K19" s="31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ht="15">
      <c r="A20" s="24"/>
      <c r="B20" s="24"/>
      <c r="C20" s="24"/>
      <c r="D20" s="24"/>
      <c r="K20" s="31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4" ht="15">
      <c r="A21" s="24"/>
      <c r="B21" s="24"/>
      <c r="C21" s="24"/>
      <c r="D21" s="24"/>
    </row>
    <row r="22" spans="1:4" ht="15">
      <c r="A22" s="24"/>
      <c r="B22" s="24"/>
      <c r="C22" s="24"/>
      <c r="D22" s="24"/>
    </row>
    <row r="23" spans="1:4" ht="15">
      <c r="A23" s="24"/>
      <c r="B23" s="24"/>
      <c r="C23" s="24"/>
      <c r="D23" s="24"/>
    </row>
    <row r="24" spans="1:4" ht="15">
      <c r="A24" s="24"/>
      <c r="B24" s="24"/>
      <c r="C24" s="24"/>
      <c r="D24" s="24"/>
    </row>
    <row r="25" spans="1:4" ht="15">
      <c r="A25" s="24"/>
      <c r="B25" s="24"/>
      <c r="C25" s="24"/>
      <c r="D25" s="24"/>
    </row>
    <row r="26" spans="1:4" ht="15">
      <c r="A26" s="24"/>
      <c r="B26" s="24"/>
      <c r="C26" s="24"/>
      <c r="D26" s="24"/>
    </row>
    <row r="27" spans="1:4" ht="15">
      <c r="A27" s="24"/>
      <c r="B27" s="24"/>
      <c r="C27" s="24"/>
      <c r="D27" s="24"/>
    </row>
    <row r="28" spans="1:4" ht="15">
      <c r="A28" s="24"/>
      <c r="B28" s="24"/>
      <c r="C28" s="24"/>
      <c r="D28" s="24"/>
    </row>
    <row r="29" spans="1:4" ht="15">
      <c r="A29" s="24"/>
      <c r="B29" s="24"/>
      <c r="C29" s="24"/>
      <c r="D29" s="24"/>
    </row>
    <row r="30" spans="1:4" ht="15">
      <c r="A30" s="24"/>
      <c r="B30" s="24"/>
      <c r="C30" s="24"/>
      <c r="D30" s="24"/>
    </row>
    <row r="31" spans="1:4" ht="15">
      <c r="A31" s="24"/>
      <c r="B31" s="24"/>
      <c r="C31" s="24"/>
      <c r="D31" s="24"/>
    </row>
    <row r="32" spans="1:4" ht="15">
      <c r="A32" s="24"/>
      <c r="B32" s="24"/>
      <c r="C32" s="24"/>
      <c r="D32" s="24"/>
    </row>
    <row r="33" spans="1:4" ht="15">
      <c r="A33" s="24"/>
      <c r="B33" s="24"/>
      <c r="C33" s="24"/>
      <c r="D33" s="24"/>
    </row>
    <row r="34" spans="1:4" ht="15">
      <c r="A34" s="24"/>
      <c r="B34" s="24"/>
      <c r="C34" s="24"/>
      <c r="D34" s="24"/>
    </row>
    <row r="35" spans="1:4" ht="15">
      <c r="A35" s="24"/>
      <c r="B35" s="24"/>
      <c r="C35" s="24"/>
      <c r="D35" s="24"/>
    </row>
    <row r="36" spans="1:4" ht="15">
      <c r="A36" s="24"/>
      <c r="B36" s="24"/>
      <c r="C36" s="24"/>
      <c r="D36" s="24"/>
    </row>
    <row r="37" spans="1:4" ht="15">
      <c r="A37" s="24"/>
      <c r="B37" s="24"/>
      <c r="C37" s="24"/>
      <c r="D37" s="24"/>
    </row>
    <row r="38" spans="1:4" ht="15">
      <c r="A38" s="24"/>
      <c r="B38" s="24"/>
      <c r="C38" s="24"/>
      <c r="D38" s="24"/>
    </row>
    <row r="39" spans="1:4" ht="15">
      <c r="A39" s="24"/>
      <c r="B39" s="24"/>
      <c r="C39" s="24"/>
      <c r="D39" s="24"/>
    </row>
    <row r="40" spans="1:4" ht="15">
      <c r="A40" s="24"/>
      <c r="B40" s="24"/>
      <c r="C40" s="24"/>
      <c r="D40" s="24"/>
    </row>
    <row r="41" spans="1:4" ht="15">
      <c r="A41" s="24"/>
      <c r="B41" s="24"/>
      <c r="C41" s="24"/>
      <c r="D41" s="24"/>
    </row>
    <row r="42" spans="1:4" ht="15">
      <c r="A42" s="24"/>
      <c r="B42" s="24"/>
      <c r="C42" s="24"/>
      <c r="D42" s="24"/>
    </row>
    <row r="43" spans="1:4" ht="48" customHeight="1">
      <c r="A43" s="113"/>
      <c r="B43" s="113"/>
      <c r="C43" s="113"/>
      <c r="D43" s="113"/>
    </row>
    <row r="44" spans="1:4" ht="15">
      <c r="A44" s="114"/>
      <c r="B44" s="114"/>
      <c r="C44" s="114"/>
      <c r="D44" s="114"/>
    </row>
  </sheetData>
  <sheetProtection/>
  <mergeCells count="4">
    <mergeCell ref="A11:N11"/>
    <mergeCell ref="A43:D43"/>
    <mergeCell ref="A44:D44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Пуртов_В_С</dc:creator>
  <cp:keywords/>
  <dc:description/>
  <cp:lastModifiedBy>Пуртов_В_С</cp:lastModifiedBy>
  <cp:lastPrinted>2014-09-16T04:53:31Z</cp:lastPrinted>
  <dcterms:created xsi:type="dcterms:W3CDTF">2014-08-25T04:36:36Z</dcterms:created>
  <dcterms:modified xsi:type="dcterms:W3CDTF">2014-09-17T03:13:15Z</dcterms:modified>
  <cp:category/>
  <cp:version/>
  <cp:contentType/>
  <cp:contentStatus/>
</cp:coreProperties>
</file>