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мсц">'Суточно-месячный график SNGA'!$E$5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52511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AE4" i="2" l="1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AD4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AD26" i="2"/>
  <c r="AD32" i="2"/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M51" i="1" l="1"/>
  <c r="J51" i="1"/>
  <c r="I51" i="1"/>
  <c r="H51" i="1"/>
  <c r="G51" i="1"/>
  <c r="L51" i="1" l="1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AD3" i="2" l="1"/>
  <c r="X5" i="2"/>
  <c r="Y6" i="2" s="1"/>
  <c r="Y4" i="2"/>
  <c r="AA4" i="2"/>
  <c r="X4" i="2"/>
  <c r="K4" i="2" s="1"/>
  <c r="Z4" i="2"/>
  <c r="AB4" i="2"/>
  <c r="H13" i="1"/>
  <c r="L13" i="1" s="1"/>
  <c r="AE3" i="2" l="1"/>
  <c r="AE30" i="2"/>
  <c r="AE29" i="2" s="1"/>
  <c r="AF3" i="2"/>
  <c r="Z5" i="2"/>
  <c r="BS53" i="1"/>
  <c r="BU53" i="1"/>
  <c r="BW53" i="1"/>
  <c r="BS57" i="1"/>
  <c r="BU57" i="1"/>
  <c r="BW57" i="1"/>
  <c r="AG3" i="2" l="1"/>
  <c r="AA6" i="2"/>
  <c r="AB5" i="2"/>
  <c r="G14" i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AH3" i="2" l="1"/>
  <c r="AD5" i="2"/>
  <c r="AC6" i="2"/>
  <c r="AF5" i="2"/>
  <c r="AG6" i="2" s="1"/>
  <c r="W53" i="1"/>
  <c r="W57" i="1"/>
  <c r="AI3" i="2" l="1"/>
  <c r="AH5" i="2"/>
  <c r="AJ5" i="2" s="1"/>
  <c r="AK6" i="2" s="1"/>
  <c r="AE6" i="2"/>
  <c r="AA57" i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AJ3" i="2" l="1"/>
  <c r="AI6" i="2"/>
  <c r="AL5" i="2"/>
  <c r="G13" i="1"/>
  <c r="AK3" i="2" l="1"/>
  <c r="AM6" i="2"/>
  <c r="AN5" i="2"/>
  <c r="Q57" i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AL3" i="2" l="1"/>
  <c r="AO6" i="2"/>
  <c r="AP5" i="2"/>
  <c r="K30" i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  <c r="AM3" i="2" l="1"/>
  <c r="AN3" i="2"/>
  <c r="AL30" i="2"/>
  <c r="AL29" i="2" s="1"/>
  <c r="AQ6" i="2"/>
  <c r="AR5" i="2"/>
  <c r="AO3" i="2" l="1"/>
  <c r="AS6" i="2"/>
  <c r="AT5" i="2"/>
  <c r="AP3" i="2" l="1"/>
  <c r="AU6" i="2"/>
  <c r="AV5" i="2"/>
  <c r="AQ3" i="2" l="1"/>
  <c r="AW6" i="2"/>
  <c r="AX5" i="2"/>
  <c r="AR3" i="2" l="1"/>
  <c r="AY6" i="2"/>
  <c r="AZ5" i="2"/>
  <c r="AS3" i="2" l="1"/>
  <c r="BA6" i="2"/>
  <c r="BB5" i="2"/>
  <c r="AT3" i="2" l="1"/>
  <c r="AS30" i="2"/>
  <c r="AS29" i="2" s="1"/>
  <c r="BC6" i="2"/>
  <c r="BD5" i="2"/>
  <c r="AU3" i="2" l="1"/>
  <c r="BE6" i="2"/>
  <c r="BF5" i="2"/>
  <c r="AV3" i="2" l="1"/>
  <c r="BG6" i="2"/>
  <c r="BH5" i="2"/>
  <c r="AW3" i="2" l="1"/>
  <c r="BI6" i="2"/>
  <c r="BJ5" i="2"/>
  <c r="AX3" i="2" l="1"/>
  <c r="BK6" i="2"/>
  <c r="BL5" i="2"/>
  <c r="AY3" i="2" l="1"/>
  <c r="BM6" i="2"/>
  <c r="BN5" i="2"/>
  <c r="AZ3" i="2" l="1"/>
  <c r="BO6" i="2"/>
  <c r="BP5" i="2"/>
  <c r="BA3" i="2" l="1"/>
  <c r="AZ30" i="2"/>
  <c r="AZ29" i="2" s="1"/>
  <c r="BQ6" i="2"/>
  <c r="BR5" i="2"/>
  <c r="BB3" i="2" l="1"/>
  <c r="BS6" i="2"/>
  <c r="BT5" i="2"/>
  <c r="BC3" i="2" l="1"/>
  <c r="BU6" i="2"/>
  <c r="BV5" i="2"/>
  <c r="BD3" i="2" l="1"/>
  <c r="BW6" i="2"/>
  <c r="BX5" i="2"/>
  <c r="BE3" i="2" l="1"/>
  <c r="BF3" i="2"/>
  <c r="BG3" i="2"/>
  <c r="BY6" i="2"/>
  <c r="BZ5" i="2"/>
  <c r="BG30" i="2" l="1"/>
  <c r="BG29" i="2" s="1"/>
  <c r="BH3" i="2"/>
  <c r="CA6" i="2"/>
  <c r="CB5" i="2"/>
  <c r="BH33" i="2" l="1"/>
  <c r="BH32" i="2" s="1"/>
  <c r="BH31" i="2" s="1"/>
  <c r="BH30" i="2" s="1"/>
  <c r="BH29" i="2" s="1"/>
  <c r="AE33" i="2"/>
  <c r="AE32" i="2" s="1"/>
  <c r="AE31" i="2" s="1"/>
  <c r="AF33" i="2"/>
  <c r="AF32" i="2" s="1"/>
  <c r="AF31" i="2" s="1"/>
  <c r="AF30" i="2" s="1"/>
  <c r="AF29" i="2" s="1"/>
  <c r="AD33" i="2"/>
  <c r="AD31" i="2" s="1"/>
  <c r="AD30" i="2" s="1"/>
  <c r="AD29" i="2" s="1"/>
  <c r="AG33" i="2"/>
  <c r="AG32" i="2" s="1"/>
  <c r="AG31" i="2" s="1"/>
  <c r="AG30" i="2" s="1"/>
  <c r="AG29" i="2" s="1"/>
  <c r="AH33" i="2"/>
  <c r="AH32" i="2" s="1"/>
  <c r="AH31" i="2" s="1"/>
  <c r="AH30" i="2" s="1"/>
  <c r="AH29" i="2" s="1"/>
  <c r="AI33" i="2"/>
  <c r="AI32" i="2" s="1"/>
  <c r="AI31" i="2" s="1"/>
  <c r="AI30" i="2" s="1"/>
  <c r="AI29" i="2" s="1"/>
  <c r="AJ33" i="2"/>
  <c r="AJ32" i="2" s="1"/>
  <c r="AJ31" i="2" s="1"/>
  <c r="AJ30" i="2" s="1"/>
  <c r="AJ29" i="2" s="1"/>
  <c r="AK33" i="2"/>
  <c r="AK32" i="2" s="1"/>
  <c r="AK31" i="2" s="1"/>
  <c r="AK30" i="2" s="1"/>
  <c r="AK29" i="2" s="1"/>
  <c r="AM33" i="2"/>
  <c r="AM32" i="2" s="1"/>
  <c r="AM31" i="2" s="1"/>
  <c r="AM30" i="2" s="1"/>
  <c r="AM29" i="2" s="1"/>
  <c r="AR33" i="2"/>
  <c r="AR32" i="2" s="1"/>
  <c r="AR31" i="2" s="1"/>
  <c r="AR30" i="2" s="1"/>
  <c r="AR29" i="2" s="1"/>
  <c r="AL32" i="2"/>
  <c r="AL31" i="2" s="1"/>
  <c r="AL33" i="2"/>
  <c r="AN33" i="2"/>
  <c r="AN32" i="2" s="1"/>
  <c r="AN31" i="2" s="1"/>
  <c r="AN30" i="2" s="1"/>
  <c r="AN29" i="2" s="1"/>
  <c r="AQ33" i="2"/>
  <c r="AQ32" i="2" s="1"/>
  <c r="AQ31" i="2" s="1"/>
  <c r="AQ30" i="2" s="1"/>
  <c r="AQ29" i="2" s="1"/>
  <c r="AP32" i="2"/>
  <c r="AP31" i="2" s="1"/>
  <c r="AP30" i="2" s="1"/>
  <c r="AP29" i="2" s="1"/>
  <c r="AP33" i="2"/>
  <c r="AO33" i="2"/>
  <c r="AO32" i="2" s="1"/>
  <c r="AO31" i="2" s="1"/>
  <c r="AO30" i="2" s="1"/>
  <c r="AO29" i="2" s="1"/>
  <c r="AS33" i="2"/>
  <c r="AS32" i="2" s="1"/>
  <c r="AS31" i="2" s="1"/>
  <c r="AT33" i="2"/>
  <c r="AT32" i="2" s="1"/>
  <c r="AT31" i="2" s="1"/>
  <c r="AT30" i="2" s="1"/>
  <c r="AT29" i="2" s="1"/>
  <c r="AW33" i="2"/>
  <c r="AW32" i="2" s="1"/>
  <c r="AW31" i="2" s="1"/>
  <c r="AW30" i="2" s="1"/>
  <c r="AW29" i="2" s="1"/>
  <c r="AU33" i="2"/>
  <c r="AU32" i="2" s="1"/>
  <c r="AU31" i="2" s="1"/>
  <c r="AU30" i="2" s="1"/>
  <c r="AU29" i="2" s="1"/>
  <c r="AV33" i="2"/>
  <c r="AV32" i="2" s="1"/>
  <c r="AV31" i="2" s="1"/>
  <c r="AV30" i="2" s="1"/>
  <c r="AV29" i="2" s="1"/>
  <c r="AX33" i="2"/>
  <c r="AX32" i="2" s="1"/>
  <c r="AX31" i="2" s="1"/>
  <c r="AX30" i="2" s="1"/>
  <c r="AX29" i="2" s="1"/>
  <c r="AY33" i="2"/>
  <c r="AY32" i="2" s="1"/>
  <c r="AY31" i="2" s="1"/>
  <c r="AY30" i="2" s="1"/>
  <c r="AY29" i="2" s="1"/>
  <c r="BA33" i="2"/>
  <c r="BA32" i="2" s="1"/>
  <c r="BA31" i="2" s="1"/>
  <c r="BA30" i="2" s="1"/>
  <c r="BA29" i="2" s="1"/>
  <c r="AZ33" i="2"/>
  <c r="AZ32" i="2" s="1"/>
  <c r="AZ31" i="2" s="1"/>
  <c r="BF33" i="2"/>
  <c r="BE33" i="2"/>
  <c r="BE32" i="2" s="1"/>
  <c r="BE31" i="2" s="1"/>
  <c r="BE30" i="2" s="1"/>
  <c r="BE29" i="2" s="1"/>
  <c r="BD33" i="2"/>
  <c r="BD32" i="2" s="1"/>
  <c r="BD31" i="2" s="1"/>
  <c r="BD30" i="2" s="1"/>
  <c r="BD29" i="2" s="1"/>
  <c r="BF32" i="2"/>
  <c r="BF31" i="2" s="1"/>
  <c r="BF30" i="2" s="1"/>
  <c r="BF29" i="2" s="1"/>
  <c r="BC33" i="2"/>
  <c r="BC32" i="2" s="1"/>
  <c r="BC31" i="2" s="1"/>
  <c r="BC30" i="2" s="1"/>
  <c r="BC29" i="2" s="1"/>
  <c r="BB33" i="2"/>
  <c r="BB32" i="2" s="1"/>
  <c r="BB31" i="2" s="1"/>
  <c r="BB30" i="2" s="1"/>
  <c r="BB29" i="2" s="1"/>
  <c r="BG33" i="2"/>
  <c r="BG32" i="2" s="1"/>
  <c r="BG31" i="2" s="1"/>
  <c r="CC6" i="2"/>
  <c r="CD5" i="2"/>
  <c r="CE6" i="2" l="1"/>
  <c r="CF5" i="2"/>
  <c r="CG6" i="2" l="1"/>
  <c r="N13" i="2"/>
  <c r="N21" i="2"/>
  <c r="N16" i="2"/>
  <c r="N19" i="2"/>
  <c r="N15" i="2"/>
  <c r="N20" i="2"/>
  <c r="N18" i="2"/>
  <c r="N14" i="2"/>
  <c r="N22" i="2"/>
  <c r="N23" i="2"/>
  <c r="N17" i="2"/>
  <c r="O23" i="2" l="1"/>
  <c r="P23" i="2" s="1"/>
  <c r="O15" i="2"/>
  <c r="P15" i="2" s="1"/>
  <c r="O22" i="2"/>
  <c r="P22" i="2" s="1"/>
  <c r="O20" i="2"/>
  <c r="P20" i="2" s="1"/>
  <c r="O16" i="2"/>
  <c r="P16" i="2" s="1"/>
  <c r="O19" i="2"/>
  <c r="P19" i="2" s="1"/>
  <c r="O18" i="2"/>
  <c r="P18" i="2" s="1"/>
  <c r="O21" i="2"/>
  <c r="P21" i="2" s="1"/>
  <c r="O14" i="2"/>
  <c r="P14" i="2" s="1"/>
  <c r="O13" i="2"/>
  <c r="P13" i="2" s="1"/>
  <c r="O17" i="2"/>
  <c r="P17" i="2" s="1"/>
  <c r="H7" i="2" l="1"/>
  <c r="X7" i="2"/>
  <c r="Y8" i="2" l="1"/>
  <c r="Z7" i="2"/>
  <c r="AA8" i="2" s="1"/>
  <c r="AB7" i="2" l="1"/>
  <c r="AC8" i="2" l="1"/>
  <c r="AD7" i="2"/>
  <c r="AF7" i="2" l="1"/>
  <c r="AE8" i="2"/>
  <c r="AG8" i="2" l="1"/>
  <c r="AH7" i="2"/>
  <c r="AI8" i="2" l="1"/>
  <c r="AJ7" i="2"/>
  <c r="AK8" i="2" l="1"/>
  <c r="AL7" i="2"/>
  <c r="AN7" i="2" l="1"/>
  <c r="AP7" i="2" s="1"/>
  <c r="AM8" i="2"/>
  <c r="AQ8" i="2" l="1"/>
  <c r="AR7" i="2"/>
  <c r="AO8" i="2"/>
  <c r="AS8" i="2" l="1"/>
  <c r="AT7" i="2"/>
  <c r="AU8" i="2" l="1"/>
  <c r="AV7" i="2"/>
  <c r="AW8" i="2" l="1"/>
  <c r="AX7" i="2"/>
  <c r="AY8" i="2" l="1"/>
  <c r="AZ7" i="2"/>
  <c r="BA8" i="2" l="1"/>
  <c r="BB7" i="2"/>
  <c r="BC8" i="2" l="1"/>
  <c r="BD7" i="2"/>
  <c r="BE8" i="2" l="1"/>
  <c r="BF7" i="2"/>
  <c r="BG8" i="2" l="1"/>
  <c r="BH7" i="2"/>
  <c r="BI8" i="2" l="1"/>
  <c r="BJ7" i="2"/>
  <c r="BK8" i="2" l="1"/>
  <c r="BL7" i="2"/>
  <c r="BM8" i="2" l="1"/>
  <c r="BN7" i="2"/>
  <c r="BO8" i="2" l="1"/>
  <c r="BP7" i="2"/>
  <c r="BQ8" i="2" l="1"/>
  <c r="BR7" i="2"/>
  <c r="BS8" i="2" l="1"/>
  <c r="BT7" i="2"/>
  <c r="BV7" i="2" l="1"/>
  <c r="BU8" i="2"/>
  <c r="BW8" i="2" l="1"/>
  <c r="BX7" i="2"/>
  <c r="BY8" i="2" l="1"/>
  <c r="BZ7" i="2"/>
  <c r="CA8" i="2" l="1"/>
  <c r="CB7" i="2"/>
  <c r="CC8" i="2" l="1"/>
  <c r="CD7" i="2"/>
  <c r="CE8" i="2" l="1"/>
  <c r="CF7" i="2"/>
  <c r="J16" i="2" l="1"/>
  <c r="CG8" i="2"/>
  <c r="J22" i="2"/>
  <c r="R22" i="2"/>
  <c r="R13" i="2"/>
  <c r="J15" i="2"/>
  <c r="R19" i="2"/>
  <c r="J13" i="2"/>
  <c r="R20" i="2"/>
  <c r="J20" i="2"/>
  <c r="J18" i="2"/>
  <c r="R15" i="2"/>
  <c r="J19" i="2"/>
  <c r="J21" i="2"/>
  <c r="R16" i="2"/>
  <c r="J14" i="2"/>
  <c r="J17" i="2"/>
  <c r="J23" i="2"/>
  <c r="R21" i="2"/>
  <c r="R14" i="2"/>
  <c r="R17" i="2"/>
  <c r="R23" i="2"/>
  <c r="R18" i="2"/>
  <c r="S14" i="2" l="1"/>
  <c r="T14" i="2" s="1"/>
  <c r="S16" i="2"/>
  <c r="T16" i="2" s="1"/>
  <c r="K23" i="2"/>
  <c r="L23" i="2" s="1"/>
  <c r="S20" i="2"/>
  <c r="T20" i="2" s="1"/>
  <c r="S18" i="2"/>
  <c r="T18" i="2" s="1"/>
  <c r="K21" i="2"/>
  <c r="L21" i="2" s="1"/>
  <c r="K13" i="2"/>
  <c r="L13" i="2" s="1"/>
  <c r="S19" i="2"/>
  <c r="T19" i="2" s="1"/>
  <c r="K19" i="2"/>
  <c r="L19" i="2" s="1"/>
  <c r="K14" i="2"/>
  <c r="L14" i="2" s="1"/>
  <c r="S13" i="2"/>
  <c r="T13" i="2" s="1"/>
  <c r="V13" i="2" s="1"/>
  <c r="K15" i="2"/>
  <c r="L15" i="2" s="1"/>
  <c r="K22" i="2"/>
  <c r="L22" i="2" s="1"/>
  <c r="K17" i="2"/>
  <c r="L17" i="2" s="1"/>
  <c r="K16" i="2"/>
  <c r="L16" i="2" s="1"/>
  <c r="S21" i="2"/>
  <c r="T21" i="2" s="1"/>
  <c r="V21" i="2" s="1"/>
  <c r="S17" i="2"/>
  <c r="T17" i="2" s="1"/>
  <c r="K18" i="2"/>
  <c r="L18" i="2" s="1"/>
  <c r="S15" i="2"/>
  <c r="T15" i="2" s="1"/>
  <c r="K20" i="2"/>
  <c r="L20" i="2" s="1"/>
  <c r="S23" i="2"/>
  <c r="T23" i="2" s="1"/>
  <c r="V23" i="2" s="1"/>
  <c r="S22" i="2"/>
  <c r="T22" i="2" s="1"/>
  <c r="V15" i="2" l="1"/>
  <c r="V17" i="2"/>
  <c r="V22" i="2"/>
  <c r="V19" i="2"/>
  <c r="V20" i="2"/>
  <c r="V16" i="2"/>
  <c r="V18" i="2"/>
  <c r="V14" i="2"/>
</calcChain>
</file>

<file path=xl/sharedStrings.xml><?xml version="1.0" encoding="utf-8"?>
<sst xmlns="http://schemas.openxmlformats.org/spreadsheetml/2006/main" count="228" uniqueCount="82">
  <si>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</si>
  <si>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</si>
  <si>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</si>
  <si>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</si>
  <si>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</si>
  <si>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</si>
  <si>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</si>
  <si>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</si>
  <si>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</si>
  <si>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</si>
  <si>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</si>
  <si>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</si>
  <si>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</si>
  <si>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</si>
  <si>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</si>
  <si>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</si>
  <si>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</si>
  <si>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</si>
  <si>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</si>
  <si>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</si>
  <si>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</si>
  <si>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</si>
  <si>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</si>
  <si>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</si>
  <si>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</si>
  <si>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</si>
  <si>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</si>
  <si>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</si>
  <si>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</si>
  <si>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</si>
  <si>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</si>
  <si>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</si>
  <si>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</si>
  <si>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</si>
  <si>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октябрь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</si>
  <si>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</si>
  <si>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</si>
  <si>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</si>
  <si>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</si>
  <si>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</si>
  <si>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</si>
  <si>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</si>
  <si>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</si>
  <si>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</si>
  <si>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</si>
  <si>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</si>
  <si>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</si>
  <si>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</si>
  <si>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</si>
  <si>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</si>
  <si>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</si>
  <si>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</si>
  <si>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</si>
  <si>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</si>
  <si>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</si>
  <si>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</si>
  <si>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</si>
  <si>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</si>
  <si>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</si>
  <si>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</si>
  <si>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</si>
  <si>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</si>
  <si>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</si>
  <si>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</si>
  <si>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</si>
  <si>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</si>
  <si>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</si>
  <si>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</si>
  <si>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</si>
  <si>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</si>
  <si>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</si>
  <si>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</si>
  <si>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</si>
  <si>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Генподрядчик:</t>
  </si>
  <si>
    <t>Объект:</t>
  </si>
  <si>
    <t>если &lt; пятницы</t>
  </si>
  <si>
    <t>если 1 и вск</t>
  </si>
  <si>
    <t>если последнее и пт</t>
  </si>
  <si>
    <t>другие</t>
  </si>
  <si>
    <t>если пусто</t>
  </si>
  <si>
    <t>Этапы:</t>
  </si>
  <si>
    <t>Формула в сборе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</si>
</sst>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FFC00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90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5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70" zoomScaleNormal="85" zoomScaleSheetLayoutView="70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E6" sqref="E6"/>
    </sheetView>
  </sheetViews>
  <sheetFormatPr defaultColWidth="9.125" defaultRowHeight="14.25" outlineLevelRow="1"/>
  <cols>
    <col min="1" max="1" width="8.75" style="11" customWidth="1"/>
    <col min="2" max="2" width="38.75" style="11" customWidth="1"/>
    <col min="3" max="3" width="34.625" style="11" customWidth="1"/>
    <col min="4" max="4" width="9.125" style="11" customWidth="1"/>
    <col min="5" max="5" width="9" style="11" customWidth="1"/>
    <col min="6" max="6" width="10.375" style="11" bestFit="1" customWidth="1"/>
    <col min="7" max="8" width="9.75" style="11" customWidth="1"/>
    <col min="9" max="14" width="9.125" style="11" customWidth="1"/>
    <col min="15" max="76" width="8.75" style="11" customWidth="1"/>
    <col min="77" max="77" width="0.125" style="19" customWidth="1"/>
    <col min="78" max="78" width="10.75" style="11" customWidth="1"/>
    <col min="79" max="16384" width="9.125" style="11"/>
  </cols>
  <sheetData>
    <row r="1" spans="1:78" s="9" customFormat="1" ht="15" customHeight="1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>
      <c r="A5" s="45"/>
      <c r="C5" s="45" t="s">
        <v>35</v>
      </c>
      <c r="D5" s="45"/>
      <c r="E5" s="33" t="s">
        <v>34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>
      <c r="A6" s="45"/>
      <c r="B6" s="45"/>
      <c r="C6" s="60" t="s">
        <v>74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>
      <c r="A7" s="45"/>
      <c r="B7" s="45"/>
      <c r="C7" s="60" t="s">
        <v>73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0"/>
    </row>
    <row r="8" spans="1:78" s="9" customFormat="1" ht="15.75" customHeight="1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8.75" thickBot="1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>
      <c r="A10" s="61">
        <v>1</v>
      </c>
      <c r="B10" s="34"/>
      <c r="C10" s="164" t="s">
        <v>30</v>
      </c>
      <c r="D10" s="164" t="s">
        <v>9</v>
      </c>
      <c r="E10" s="164" t="s">
        <v>10</v>
      </c>
      <c r="F10" s="164" t="s">
        <v>11</v>
      </c>
      <c r="G10" s="164" t="s">
        <v>12</v>
      </c>
      <c r="H10" s="164" t="s">
        <v>13</v>
      </c>
      <c r="I10" s="164" t="s">
        <v>14</v>
      </c>
      <c r="J10" s="164" t="s">
        <v>15</v>
      </c>
      <c r="K10" s="164" t="s">
        <v>16</v>
      </c>
      <c r="L10" s="164" t="s">
        <v>17</v>
      </c>
      <c r="M10" s="164" t="s">
        <v>18</v>
      </c>
      <c r="N10" s="166" t="s">
        <v>19</v>
      </c>
      <c r="O10" s="168">
        <f>DATEVALUE(1&amp;$E5&amp;$F5)</f>
        <v>41913</v>
      </c>
      <c r="P10" s="169"/>
      <c r="Q10" s="141">
        <f>DATEVALUE(2&amp;$E5&amp;$F5)</f>
        <v>41914</v>
      </c>
      <c r="R10" s="142"/>
      <c r="S10" s="141">
        <f>DATEVALUE(3&amp;$E5&amp;$F5)</f>
        <v>41915</v>
      </c>
      <c r="T10" s="142"/>
      <c r="U10" s="141">
        <f>DATEVALUE(4&amp;$E5&amp;$F5)</f>
        <v>41916</v>
      </c>
      <c r="V10" s="142"/>
      <c r="W10" s="141">
        <f>DATEVALUE(5&amp;$E5&amp;$F5)</f>
        <v>41917</v>
      </c>
      <c r="X10" s="142"/>
      <c r="Y10" s="141">
        <f>DATEVALUE(6&amp;$E5&amp;$F5)</f>
        <v>41918</v>
      </c>
      <c r="Z10" s="142"/>
      <c r="AA10" s="141">
        <f>DATEVALUE(7&amp;$E5&amp;$F5)</f>
        <v>41919</v>
      </c>
      <c r="AB10" s="142"/>
      <c r="AC10" s="141">
        <f>DATEVALUE(8&amp;$E5&amp;$F5)</f>
        <v>41920</v>
      </c>
      <c r="AD10" s="142"/>
      <c r="AE10" s="141">
        <f>DATEVALUE(9&amp;$E5&amp;$F5)</f>
        <v>41921</v>
      </c>
      <c r="AF10" s="142"/>
      <c r="AG10" s="141">
        <f>DATEVALUE(10&amp;$E5&amp;$F5)</f>
        <v>41922</v>
      </c>
      <c r="AH10" s="142"/>
      <c r="AI10" s="141">
        <f>DATEVALUE(11&amp;$E5&amp;$F5)</f>
        <v>41923</v>
      </c>
      <c r="AJ10" s="142"/>
      <c r="AK10" s="141">
        <f>DATEVALUE(12&amp;$E5&amp;$F5)</f>
        <v>41924</v>
      </c>
      <c r="AL10" s="142"/>
      <c r="AM10" s="141">
        <f>DATEVALUE(13&amp;$E5&amp;$F5)</f>
        <v>41925</v>
      </c>
      <c r="AN10" s="142"/>
      <c r="AO10" s="141">
        <f>DATEVALUE(14&amp;$E5&amp;$F5)</f>
        <v>41926</v>
      </c>
      <c r="AP10" s="142"/>
      <c r="AQ10" s="141">
        <f>DATEVALUE(15&amp;$E5&amp;$F5)</f>
        <v>41927</v>
      </c>
      <c r="AR10" s="142"/>
      <c r="AS10" s="141">
        <f>DATEVALUE(16&amp;$E5&amp;$F5)</f>
        <v>41928</v>
      </c>
      <c r="AT10" s="142"/>
      <c r="AU10" s="141">
        <f>DATEVALUE(17&amp;$E5&amp;$F5)</f>
        <v>41929</v>
      </c>
      <c r="AV10" s="142"/>
      <c r="AW10" s="141">
        <f>DATEVALUE(18&amp;$E5&amp;$F5)</f>
        <v>41930</v>
      </c>
      <c r="AX10" s="142"/>
      <c r="AY10" s="141">
        <f>DATEVALUE(19&amp;$E5&amp;$F5)</f>
        <v>41931</v>
      </c>
      <c r="AZ10" s="142"/>
      <c r="BA10" s="141">
        <f>DATEVALUE(20&amp;$E5&amp;$F5)</f>
        <v>41932</v>
      </c>
      <c r="BB10" s="142"/>
      <c r="BC10" s="141">
        <f>DATEVALUE(21&amp;$E5&amp;$F5)</f>
        <v>41933</v>
      </c>
      <c r="BD10" s="142"/>
      <c r="BE10" s="141">
        <f>DATEVALUE(22&amp;$E5&amp;$F5)</f>
        <v>41934</v>
      </c>
      <c r="BF10" s="142"/>
      <c r="BG10" s="141">
        <f>DATEVALUE(23&amp;$E5&amp;$F5)</f>
        <v>41935</v>
      </c>
      <c r="BH10" s="142"/>
      <c r="BI10" s="141">
        <f>DATEVALUE(24&amp;$E5&amp;$F5)</f>
        <v>41936</v>
      </c>
      <c r="BJ10" s="142"/>
      <c r="BK10" s="141">
        <f>DATEVALUE(25&amp;$E5&amp;$F5)</f>
        <v>41937</v>
      </c>
      <c r="BL10" s="142"/>
      <c r="BM10" s="141">
        <f>DATEVALUE(26&amp;$E5&amp;$F5)</f>
        <v>41938</v>
      </c>
      <c r="BN10" s="142"/>
      <c r="BO10" s="141">
        <f>DATEVALUE(27&amp;$E5&amp;$F5)</f>
        <v>41939</v>
      </c>
      <c r="BP10" s="142"/>
      <c r="BQ10" s="141">
        <f>DATEVALUE(28&amp;$E5&amp;$F5)</f>
        <v>41940</v>
      </c>
      <c r="BR10" s="142"/>
      <c r="BS10" s="141">
        <f>IFERROR(DATEVALUE(29&amp;$E5&amp;$F5),"в этом месяце столбец не заполняется")</f>
        <v>41941</v>
      </c>
      <c r="BT10" s="142"/>
      <c r="BU10" s="141">
        <f>IFERROR(DATEVALUE(30&amp;$E5&amp;$F5),"в этом месяце столбец не заполняется")</f>
        <v>41942</v>
      </c>
      <c r="BV10" s="142"/>
      <c r="BW10" s="141">
        <f>IFERROR(DATEVALUE(31&amp;$E5&amp;$F5),"в этом месяце столбец не заполняется")</f>
        <v>41943</v>
      </c>
      <c r="BX10" s="142"/>
      <c r="BY10" s="135"/>
    </row>
    <row r="11" spans="1:78" ht="79.5" customHeight="1" thickBot="1">
      <c r="A11" s="12">
        <v>31</v>
      </c>
      <c r="B11" s="35" t="s">
        <v>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7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36"/>
      <c r="BZ11" s="13"/>
    </row>
    <row r="12" spans="1:78" s="16" customFormat="1" ht="18">
      <c r="A12" s="14"/>
      <c r="B12" s="63" t="s">
        <v>36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>
      <c r="A13" s="62" t="s">
        <v>36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>
      <c r="A14" s="62" t="s">
        <v>36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>
      <c r="A15" s="62" t="s">
        <v>36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>
      <c r="A16" s="62" t="s">
        <v>36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>
      <c r="A17" s="62" t="s">
        <v>36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>
      <c r="A18" s="62" t="s">
        <v>36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>
      <c r="A19" s="62" t="s">
        <v>36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>
      <c r="A20" s="62" t="s">
        <v>36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>
      <c r="A21" s="62" t="s">
        <v>36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>
      <c r="A22" s="62" t="s">
        <v>36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>
      <c r="A23" s="62" t="s">
        <v>36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>
      <c r="A24" s="62" t="s">
        <v>36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>
      <c r="A25" s="62" t="s">
        <v>36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>
      <c r="A26" s="62" t="s">
        <v>36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>
      <c r="A27" s="62" t="s">
        <v>36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>
      <c r="A28" s="62" t="s">
        <v>36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>
      <c r="A29" s="62" t="s">
        <v>36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>
      <c r="A30" s="62" t="s">
        <v>36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>
      <c r="A31" s="62" t="s">
        <v>36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>
      <c r="A32" s="62" t="s">
        <v>36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>
      <c r="A33" s="62" t="s">
        <v>36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>
      <c r="A34" s="62" t="s">
        <v>36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>
      <c r="A35" s="62" t="s">
        <v>36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>
      <c r="A36" s="62" t="s">
        <v>36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>
      <c r="A37" s="62" t="s">
        <v>36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>
      <c r="A38" s="62" t="s">
        <v>36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>
      <c r="A39" s="62" t="s">
        <v>36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>
      <c r="A40" s="62" t="s">
        <v>36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>
      <c r="A41" s="62" t="s">
        <v>36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>
      <c r="A42" s="62" t="s">
        <v>36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>
      <c r="A43" s="62" t="s">
        <v>36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>
      <c r="A44" s="62" t="s">
        <v>36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>
      <c r="A45" s="62" t="s">
        <v>36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>
      <c r="A46" s="62" t="s">
        <v>36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>
      <c r="A47" s="62" t="s">
        <v>36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>
      <c r="A48" s="62" t="s">
        <v>36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>
      <c r="A49" s="62" t="s">
        <v>36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>
      <c r="A50" s="62" t="s">
        <v>36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>
      <c r="A51" s="62" t="s">
        <v>36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" thickBot="1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ht="15" outlineLevel="1">
      <c r="A53" s="20"/>
      <c r="B53" s="170" t="s">
        <v>20</v>
      </c>
      <c r="C53" s="171"/>
      <c r="D53" s="56" t="s">
        <v>21</v>
      </c>
      <c r="E53" s="57">
        <f>SUM(E54:E56)</f>
        <v>0</v>
      </c>
      <c r="F53" s="161"/>
      <c r="G53" s="162"/>
      <c r="H53" s="162"/>
      <c r="I53" s="162"/>
      <c r="J53" s="162"/>
      <c r="K53" s="162"/>
      <c r="L53" s="162"/>
      <c r="M53" s="162"/>
      <c r="N53" s="163"/>
      <c r="O53" s="159">
        <f>SUM(O54:P56)</f>
        <v>0</v>
      </c>
      <c r="P53" s="160"/>
      <c r="Q53" s="143">
        <f>SUM(Q54:R56)</f>
        <v>0</v>
      </c>
      <c r="R53" s="144"/>
      <c r="S53" s="143">
        <f>SUM(S54:T56)</f>
        <v>0</v>
      </c>
      <c r="T53" s="144"/>
      <c r="U53" s="143">
        <f>SUM(U54:V56)</f>
        <v>0</v>
      </c>
      <c r="V53" s="144"/>
      <c r="W53" s="143">
        <f>SUM(W54:X56)</f>
        <v>0</v>
      </c>
      <c r="X53" s="144"/>
      <c r="Y53" s="143">
        <f>SUM(Y54:Z56)</f>
        <v>0</v>
      </c>
      <c r="Z53" s="144"/>
      <c r="AA53" s="143">
        <f>SUM(AA54:AB56)</f>
        <v>0</v>
      </c>
      <c r="AB53" s="144"/>
      <c r="AC53" s="143">
        <f>SUM(AC54:AD56)</f>
        <v>0</v>
      </c>
      <c r="AD53" s="144"/>
      <c r="AE53" s="143">
        <f>SUM(AE54:AF56)</f>
        <v>0</v>
      </c>
      <c r="AF53" s="144"/>
      <c r="AG53" s="143">
        <f>SUM(AG54:AH56)</f>
        <v>0</v>
      </c>
      <c r="AH53" s="144"/>
      <c r="AI53" s="143">
        <f>SUM(AI54:AJ56)</f>
        <v>0</v>
      </c>
      <c r="AJ53" s="144"/>
      <c r="AK53" s="143">
        <f>SUM(AK54:AL56)</f>
        <v>0</v>
      </c>
      <c r="AL53" s="144"/>
      <c r="AM53" s="143">
        <f>SUM(AM54:AN56)</f>
        <v>0</v>
      </c>
      <c r="AN53" s="144"/>
      <c r="AO53" s="143">
        <f>SUM(AO54:AP56)</f>
        <v>0</v>
      </c>
      <c r="AP53" s="144"/>
      <c r="AQ53" s="143">
        <f>SUM(AQ54:AR56)</f>
        <v>0</v>
      </c>
      <c r="AR53" s="144"/>
      <c r="AS53" s="143">
        <f>SUM(AS54:AT56)</f>
        <v>0</v>
      </c>
      <c r="AT53" s="144"/>
      <c r="AU53" s="143">
        <f>SUM(AU54:AV56)</f>
        <v>0</v>
      </c>
      <c r="AV53" s="144"/>
      <c r="AW53" s="143">
        <f>SUM(AW54:AX56)</f>
        <v>0</v>
      </c>
      <c r="AX53" s="144"/>
      <c r="AY53" s="143">
        <f>SUM(AY54:AZ56)</f>
        <v>0</v>
      </c>
      <c r="AZ53" s="144"/>
      <c r="BA53" s="143">
        <f>SUM(BA54:BB56)</f>
        <v>0</v>
      </c>
      <c r="BB53" s="144"/>
      <c r="BC53" s="143">
        <f>SUM(BC54:BD56)</f>
        <v>0</v>
      </c>
      <c r="BD53" s="144"/>
      <c r="BE53" s="143">
        <f>SUM(BE54:BF56)</f>
        <v>0</v>
      </c>
      <c r="BF53" s="144"/>
      <c r="BG53" s="143">
        <f>SUM(BG54:BH56)</f>
        <v>0</v>
      </c>
      <c r="BH53" s="144"/>
      <c r="BI53" s="143">
        <f>SUM(BI54:BJ56)</f>
        <v>0</v>
      </c>
      <c r="BJ53" s="144"/>
      <c r="BK53" s="143">
        <f>SUM(BK54:BL56)</f>
        <v>0</v>
      </c>
      <c r="BL53" s="144"/>
      <c r="BM53" s="143">
        <f>SUM(BM54:BN56)</f>
        <v>0</v>
      </c>
      <c r="BN53" s="144"/>
      <c r="BO53" s="143">
        <f>SUM(BO54:BP56)</f>
        <v>0</v>
      </c>
      <c r="BP53" s="144"/>
      <c r="BQ53" s="143">
        <f>SUM(BQ54:BR56)</f>
        <v>0</v>
      </c>
      <c r="BR53" s="144"/>
      <c r="BS53" s="143">
        <f>SUM(BS54:BT56)</f>
        <v>0</v>
      </c>
      <c r="BT53" s="144"/>
      <c r="BU53" s="143">
        <f>SUM(BU54:BV56)</f>
        <v>0</v>
      </c>
      <c r="BV53" s="144"/>
      <c r="BW53" s="143">
        <f>SUM(BW54:BX56)</f>
        <v>0</v>
      </c>
      <c r="BX53" s="144"/>
      <c r="BY53" s="21"/>
    </row>
    <row r="54" spans="1:77" outlineLevel="1">
      <c r="A54" s="22"/>
      <c r="B54" s="172" t="s">
        <v>22</v>
      </c>
      <c r="C54" s="173"/>
      <c r="D54" s="58" t="s">
        <v>21</v>
      </c>
      <c r="E54" s="54" t="s">
        <v>23</v>
      </c>
      <c r="F54" s="149"/>
      <c r="G54" s="150"/>
      <c r="H54" s="150"/>
      <c r="I54" s="150"/>
      <c r="J54" s="150"/>
      <c r="K54" s="150"/>
      <c r="L54" s="150"/>
      <c r="M54" s="150"/>
      <c r="N54" s="151"/>
      <c r="O54" s="152"/>
      <c r="P54" s="153"/>
      <c r="Q54" s="137"/>
      <c r="R54" s="138"/>
      <c r="S54" s="137"/>
      <c r="T54" s="138"/>
      <c r="U54" s="137"/>
      <c r="V54" s="138"/>
      <c r="W54" s="137"/>
      <c r="X54" s="138"/>
      <c r="Y54" s="137"/>
      <c r="Z54" s="138"/>
      <c r="AA54" s="137"/>
      <c r="AB54" s="138"/>
      <c r="AC54" s="137"/>
      <c r="AD54" s="138"/>
      <c r="AE54" s="137"/>
      <c r="AF54" s="138"/>
      <c r="AG54" s="137"/>
      <c r="AH54" s="138"/>
      <c r="AI54" s="137"/>
      <c r="AJ54" s="138"/>
      <c r="AK54" s="137"/>
      <c r="AL54" s="138"/>
      <c r="AM54" s="137"/>
      <c r="AN54" s="138"/>
      <c r="AO54" s="137"/>
      <c r="AP54" s="138"/>
      <c r="AQ54" s="137"/>
      <c r="AR54" s="138"/>
      <c r="AS54" s="137"/>
      <c r="AT54" s="138"/>
      <c r="AU54" s="137"/>
      <c r="AV54" s="138"/>
      <c r="AW54" s="137"/>
      <c r="AX54" s="138"/>
      <c r="AY54" s="137"/>
      <c r="AZ54" s="138"/>
      <c r="BA54" s="137"/>
      <c r="BB54" s="138"/>
      <c r="BC54" s="137"/>
      <c r="BD54" s="138"/>
      <c r="BE54" s="137"/>
      <c r="BF54" s="138"/>
      <c r="BG54" s="137"/>
      <c r="BH54" s="138"/>
      <c r="BI54" s="137"/>
      <c r="BJ54" s="138"/>
      <c r="BK54" s="137"/>
      <c r="BL54" s="138"/>
      <c r="BM54" s="137"/>
      <c r="BN54" s="138"/>
      <c r="BO54" s="137"/>
      <c r="BP54" s="138"/>
      <c r="BQ54" s="137"/>
      <c r="BR54" s="138"/>
      <c r="BS54" s="137"/>
      <c r="BT54" s="138"/>
      <c r="BU54" s="137"/>
      <c r="BV54" s="138"/>
      <c r="BW54" s="137"/>
      <c r="BX54" s="138"/>
      <c r="BY54" s="23"/>
    </row>
    <row r="55" spans="1:77" outlineLevel="1">
      <c r="A55" s="22"/>
      <c r="B55" s="172" t="s">
        <v>33</v>
      </c>
      <c r="C55" s="173"/>
      <c r="D55" s="58" t="s">
        <v>21</v>
      </c>
      <c r="E55" s="54" t="s">
        <v>23</v>
      </c>
      <c r="F55" s="149"/>
      <c r="G55" s="150"/>
      <c r="H55" s="150"/>
      <c r="I55" s="150"/>
      <c r="J55" s="150"/>
      <c r="K55" s="150"/>
      <c r="L55" s="150"/>
      <c r="M55" s="150"/>
      <c r="N55" s="151"/>
      <c r="O55" s="152"/>
      <c r="P55" s="153"/>
      <c r="Q55" s="137"/>
      <c r="R55" s="138"/>
      <c r="S55" s="137"/>
      <c r="T55" s="138"/>
      <c r="U55" s="137"/>
      <c r="V55" s="138"/>
      <c r="W55" s="137"/>
      <c r="X55" s="138"/>
      <c r="Y55" s="137"/>
      <c r="Z55" s="138"/>
      <c r="AA55" s="137"/>
      <c r="AB55" s="138"/>
      <c r="AC55" s="137"/>
      <c r="AD55" s="138"/>
      <c r="AE55" s="137"/>
      <c r="AF55" s="138"/>
      <c r="AG55" s="137"/>
      <c r="AH55" s="138"/>
      <c r="AI55" s="137"/>
      <c r="AJ55" s="138"/>
      <c r="AK55" s="137"/>
      <c r="AL55" s="138"/>
      <c r="AM55" s="137"/>
      <c r="AN55" s="138"/>
      <c r="AO55" s="137"/>
      <c r="AP55" s="138"/>
      <c r="AQ55" s="137"/>
      <c r="AR55" s="138"/>
      <c r="AS55" s="137"/>
      <c r="AT55" s="138"/>
      <c r="AU55" s="137"/>
      <c r="AV55" s="138"/>
      <c r="AW55" s="137"/>
      <c r="AX55" s="138"/>
      <c r="AY55" s="137"/>
      <c r="AZ55" s="138"/>
      <c r="BA55" s="137"/>
      <c r="BB55" s="138"/>
      <c r="BC55" s="137"/>
      <c r="BD55" s="138"/>
      <c r="BE55" s="137"/>
      <c r="BF55" s="138"/>
      <c r="BG55" s="137"/>
      <c r="BH55" s="138"/>
      <c r="BI55" s="137"/>
      <c r="BJ55" s="138"/>
      <c r="BK55" s="137"/>
      <c r="BL55" s="138"/>
      <c r="BM55" s="137"/>
      <c r="BN55" s="138"/>
      <c r="BO55" s="137"/>
      <c r="BP55" s="138"/>
      <c r="BQ55" s="137"/>
      <c r="BR55" s="138"/>
      <c r="BS55" s="137"/>
      <c r="BT55" s="138"/>
      <c r="BU55" s="137"/>
      <c r="BV55" s="138"/>
      <c r="BW55" s="137"/>
      <c r="BX55" s="138"/>
      <c r="BY55" s="23"/>
    </row>
    <row r="56" spans="1:77" ht="15" outlineLevel="1" thickBot="1">
      <c r="A56" s="22"/>
      <c r="B56" s="175" t="s">
        <v>27</v>
      </c>
      <c r="C56" s="176"/>
      <c r="D56" s="59" t="s">
        <v>21</v>
      </c>
      <c r="E56" s="55" t="s">
        <v>23</v>
      </c>
      <c r="F56" s="154"/>
      <c r="G56" s="155"/>
      <c r="H56" s="155"/>
      <c r="I56" s="155"/>
      <c r="J56" s="155"/>
      <c r="K56" s="155"/>
      <c r="L56" s="155"/>
      <c r="M56" s="155"/>
      <c r="N56" s="156"/>
      <c r="O56" s="157"/>
      <c r="P56" s="158"/>
      <c r="Q56" s="139"/>
      <c r="R56" s="140"/>
      <c r="S56" s="139"/>
      <c r="T56" s="140"/>
      <c r="U56" s="139"/>
      <c r="V56" s="140"/>
      <c r="W56" s="139"/>
      <c r="X56" s="140"/>
      <c r="Y56" s="139"/>
      <c r="Z56" s="140"/>
      <c r="AA56" s="139"/>
      <c r="AB56" s="140"/>
      <c r="AC56" s="139"/>
      <c r="AD56" s="140"/>
      <c r="AE56" s="139"/>
      <c r="AF56" s="140"/>
      <c r="AG56" s="139"/>
      <c r="AH56" s="140"/>
      <c r="AI56" s="139"/>
      <c r="AJ56" s="140"/>
      <c r="AK56" s="139"/>
      <c r="AL56" s="140"/>
      <c r="AM56" s="139"/>
      <c r="AN56" s="140"/>
      <c r="AO56" s="139"/>
      <c r="AP56" s="140"/>
      <c r="AQ56" s="139"/>
      <c r="AR56" s="140"/>
      <c r="AS56" s="139"/>
      <c r="AT56" s="140"/>
      <c r="AU56" s="139"/>
      <c r="AV56" s="140"/>
      <c r="AW56" s="139"/>
      <c r="AX56" s="140"/>
      <c r="AY56" s="139"/>
      <c r="AZ56" s="140"/>
      <c r="BA56" s="139"/>
      <c r="BB56" s="140"/>
      <c r="BC56" s="139"/>
      <c r="BD56" s="140"/>
      <c r="BE56" s="139"/>
      <c r="BF56" s="140"/>
      <c r="BG56" s="139"/>
      <c r="BH56" s="140"/>
      <c r="BI56" s="139"/>
      <c r="BJ56" s="140"/>
      <c r="BK56" s="139"/>
      <c r="BL56" s="140"/>
      <c r="BM56" s="139"/>
      <c r="BN56" s="140"/>
      <c r="BO56" s="139"/>
      <c r="BP56" s="140"/>
      <c r="BQ56" s="139"/>
      <c r="BR56" s="140"/>
      <c r="BS56" s="139"/>
      <c r="BT56" s="140"/>
      <c r="BU56" s="139"/>
      <c r="BV56" s="140"/>
      <c r="BW56" s="139"/>
      <c r="BX56" s="140"/>
      <c r="BY56" s="23"/>
    </row>
    <row r="57" spans="1:77" ht="15" outlineLevel="1">
      <c r="A57" s="20"/>
      <c r="B57" s="170" t="s">
        <v>24</v>
      </c>
      <c r="C57" s="171"/>
      <c r="D57" s="56" t="s">
        <v>25</v>
      </c>
      <c r="E57" s="57">
        <f>SUM(E58:E68)</f>
        <v>0</v>
      </c>
      <c r="F57" s="161"/>
      <c r="G57" s="162"/>
      <c r="H57" s="162"/>
      <c r="I57" s="162"/>
      <c r="J57" s="162"/>
      <c r="K57" s="162"/>
      <c r="L57" s="162"/>
      <c r="M57" s="162"/>
      <c r="N57" s="163"/>
      <c r="O57" s="159">
        <f>SUM(O58:P68)</f>
        <v>0</v>
      </c>
      <c r="P57" s="160"/>
      <c r="Q57" s="143">
        <f>SUM(Q58:R68)</f>
        <v>0</v>
      </c>
      <c r="R57" s="144"/>
      <c r="S57" s="143">
        <f>SUM(S58:T68)</f>
        <v>0</v>
      </c>
      <c r="T57" s="144"/>
      <c r="U57" s="143">
        <f>SUM(U58:V68)</f>
        <v>0</v>
      </c>
      <c r="V57" s="144"/>
      <c r="W57" s="143">
        <f>SUM(W58:X68)</f>
        <v>0</v>
      </c>
      <c r="X57" s="144"/>
      <c r="Y57" s="143">
        <f>SUM(Y58:Z68)</f>
        <v>0</v>
      </c>
      <c r="Z57" s="144"/>
      <c r="AA57" s="143">
        <f>SUM(AA58:AB68)</f>
        <v>0</v>
      </c>
      <c r="AB57" s="144"/>
      <c r="AC57" s="143">
        <f>SUM(AC58:AD68)</f>
        <v>0</v>
      </c>
      <c r="AD57" s="144"/>
      <c r="AE57" s="143">
        <f>SUM(AE58:AF68)</f>
        <v>0</v>
      </c>
      <c r="AF57" s="144"/>
      <c r="AG57" s="143">
        <f>SUM(AG58:AH68)</f>
        <v>0</v>
      </c>
      <c r="AH57" s="144"/>
      <c r="AI57" s="143">
        <f>SUM(AI58:AJ68)</f>
        <v>0</v>
      </c>
      <c r="AJ57" s="144"/>
      <c r="AK57" s="143">
        <f>SUM(AK58:AL68)</f>
        <v>0</v>
      </c>
      <c r="AL57" s="144"/>
      <c r="AM57" s="143">
        <f>SUM(AM58:AN68)</f>
        <v>0</v>
      </c>
      <c r="AN57" s="144"/>
      <c r="AO57" s="143">
        <f>SUM(AO58:AP68)</f>
        <v>0</v>
      </c>
      <c r="AP57" s="144"/>
      <c r="AQ57" s="143">
        <f>SUM(AQ58:AR68)</f>
        <v>0</v>
      </c>
      <c r="AR57" s="144"/>
      <c r="AS57" s="143">
        <f>SUM(AS58:AT68)</f>
        <v>0</v>
      </c>
      <c r="AT57" s="144"/>
      <c r="AU57" s="143">
        <f>SUM(AU58:AV68)</f>
        <v>0</v>
      </c>
      <c r="AV57" s="144"/>
      <c r="AW57" s="143">
        <f>SUM(AW58:AX68)</f>
        <v>0</v>
      </c>
      <c r="AX57" s="144"/>
      <c r="AY57" s="143">
        <f>SUM(AY58:AZ68)</f>
        <v>0</v>
      </c>
      <c r="AZ57" s="144"/>
      <c r="BA57" s="143">
        <f>SUM(BA58:BB68)</f>
        <v>0</v>
      </c>
      <c r="BB57" s="144"/>
      <c r="BC57" s="143">
        <f>SUM(BC58:BD68)</f>
        <v>0</v>
      </c>
      <c r="BD57" s="144"/>
      <c r="BE57" s="143">
        <f>SUM(BE58:BF68)</f>
        <v>0</v>
      </c>
      <c r="BF57" s="144"/>
      <c r="BG57" s="143">
        <f>SUM(BG58:BH68)</f>
        <v>0</v>
      </c>
      <c r="BH57" s="144"/>
      <c r="BI57" s="143">
        <f>SUM(BI58:BJ68)</f>
        <v>0</v>
      </c>
      <c r="BJ57" s="144"/>
      <c r="BK57" s="143">
        <f>SUM(BK58:BL68)</f>
        <v>0</v>
      </c>
      <c r="BL57" s="144"/>
      <c r="BM57" s="143">
        <f>SUM(BM58:BN68)</f>
        <v>0</v>
      </c>
      <c r="BN57" s="144"/>
      <c r="BO57" s="143">
        <f>SUM(BO58:BP68)</f>
        <v>0</v>
      </c>
      <c r="BP57" s="144"/>
      <c r="BQ57" s="143">
        <f>SUM(BQ58:BR68)</f>
        <v>0</v>
      </c>
      <c r="BR57" s="144"/>
      <c r="BS57" s="143">
        <f>SUM(BS58:BT68)</f>
        <v>0</v>
      </c>
      <c r="BT57" s="144"/>
      <c r="BU57" s="143">
        <f>SUM(BU58:BV68)</f>
        <v>0</v>
      </c>
      <c r="BV57" s="144"/>
      <c r="BW57" s="143">
        <f>SUM(BW58:BX68)</f>
        <v>0</v>
      </c>
      <c r="BX57" s="144"/>
      <c r="BY57" s="21"/>
    </row>
    <row r="58" spans="1:77" outlineLevel="1">
      <c r="A58" s="22"/>
      <c r="B58" s="145" t="s">
        <v>26</v>
      </c>
      <c r="C58" s="146"/>
      <c r="D58" s="58" t="s">
        <v>25</v>
      </c>
      <c r="E58" s="54" t="s">
        <v>23</v>
      </c>
      <c r="F58" s="149"/>
      <c r="G58" s="150"/>
      <c r="H58" s="150"/>
      <c r="I58" s="150"/>
      <c r="J58" s="150"/>
      <c r="K58" s="150"/>
      <c r="L58" s="150"/>
      <c r="M58" s="150"/>
      <c r="N58" s="151"/>
      <c r="O58" s="152"/>
      <c r="P58" s="153"/>
      <c r="Q58" s="137"/>
      <c r="R58" s="138"/>
      <c r="S58" s="137"/>
      <c r="T58" s="138"/>
      <c r="U58" s="137"/>
      <c r="V58" s="138"/>
      <c r="W58" s="137"/>
      <c r="X58" s="138"/>
      <c r="Y58" s="137"/>
      <c r="Z58" s="138"/>
      <c r="AA58" s="137"/>
      <c r="AB58" s="138"/>
      <c r="AC58" s="137"/>
      <c r="AD58" s="138"/>
      <c r="AE58" s="137"/>
      <c r="AF58" s="138"/>
      <c r="AG58" s="137"/>
      <c r="AH58" s="138"/>
      <c r="AI58" s="137"/>
      <c r="AJ58" s="138"/>
      <c r="AK58" s="137"/>
      <c r="AL58" s="138"/>
      <c r="AM58" s="137"/>
      <c r="AN58" s="138"/>
      <c r="AO58" s="137"/>
      <c r="AP58" s="138"/>
      <c r="AQ58" s="137"/>
      <c r="AR58" s="138"/>
      <c r="AS58" s="137"/>
      <c r="AT58" s="138"/>
      <c r="AU58" s="137"/>
      <c r="AV58" s="138"/>
      <c r="AW58" s="137"/>
      <c r="AX58" s="138"/>
      <c r="AY58" s="137"/>
      <c r="AZ58" s="138"/>
      <c r="BA58" s="137"/>
      <c r="BB58" s="138"/>
      <c r="BC58" s="137"/>
      <c r="BD58" s="138"/>
      <c r="BE58" s="137"/>
      <c r="BF58" s="138"/>
      <c r="BG58" s="137"/>
      <c r="BH58" s="138"/>
      <c r="BI58" s="137"/>
      <c r="BJ58" s="138"/>
      <c r="BK58" s="137"/>
      <c r="BL58" s="138"/>
      <c r="BM58" s="137"/>
      <c r="BN58" s="138"/>
      <c r="BO58" s="137"/>
      <c r="BP58" s="138"/>
      <c r="BQ58" s="137"/>
      <c r="BR58" s="138"/>
      <c r="BS58" s="137"/>
      <c r="BT58" s="138"/>
      <c r="BU58" s="137"/>
      <c r="BV58" s="138"/>
      <c r="BW58" s="137"/>
      <c r="BX58" s="138"/>
      <c r="BY58" s="23"/>
    </row>
    <row r="59" spans="1:77" outlineLevel="1">
      <c r="A59" s="22"/>
      <c r="B59" s="145" t="s">
        <v>26</v>
      </c>
      <c r="C59" s="146"/>
      <c r="D59" s="58" t="s">
        <v>25</v>
      </c>
      <c r="E59" s="54" t="s">
        <v>23</v>
      </c>
      <c r="F59" s="149"/>
      <c r="G59" s="150"/>
      <c r="H59" s="150"/>
      <c r="I59" s="150"/>
      <c r="J59" s="150"/>
      <c r="K59" s="150"/>
      <c r="L59" s="150"/>
      <c r="M59" s="150"/>
      <c r="N59" s="151"/>
      <c r="O59" s="152"/>
      <c r="P59" s="153"/>
      <c r="Q59" s="137"/>
      <c r="R59" s="138"/>
      <c r="S59" s="137"/>
      <c r="T59" s="138"/>
      <c r="U59" s="137"/>
      <c r="V59" s="138"/>
      <c r="W59" s="137"/>
      <c r="X59" s="138"/>
      <c r="Y59" s="137"/>
      <c r="Z59" s="138"/>
      <c r="AA59" s="137"/>
      <c r="AB59" s="138"/>
      <c r="AC59" s="137"/>
      <c r="AD59" s="138"/>
      <c r="AE59" s="137"/>
      <c r="AF59" s="138"/>
      <c r="AG59" s="137"/>
      <c r="AH59" s="138"/>
      <c r="AI59" s="137"/>
      <c r="AJ59" s="138"/>
      <c r="AK59" s="137"/>
      <c r="AL59" s="138"/>
      <c r="AM59" s="137"/>
      <c r="AN59" s="138"/>
      <c r="AO59" s="137"/>
      <c r="AP59" s="138"/>
      <c r="AQ59" s="137"/>
      <c r="AR59" s="138"/>
      <c r="AS59" s="137"/>
      <c r="AT59" s="138"/>
      <c r="AU59" s="137"/>
      <c r="AV59" s="138"/>
      <c r="AW59" s="137"/>
      <c r="AX59" s="138"/>
      <c r="AY59" s="137"/>
      <c r="AZ59" s="138"/>
      <c r="BA59" s="137"/>
      <c r="BB59" s="138"/>
      <c r="BC59" s="137"/>
      <c r="BD59" s="138"/>
      <c r="BE59" s="137"/>
      <c r="BF59" s="138"/>
      <c r="BG59" s="137"/>
      <c r="BH59" s="138"/>
      <c r="BI59" s="137"/>
      <c r="BJ59" s="138"/>
      <c r="BK59" s="137"/>
      <c r="BL59" s="138"/>
      <c r="BM59" s="137"/>
      <c r="BN59" s="138"/>
      <c r="BO59" s="137"/>
      <c r="BP59" s="138"/>
      <c r="BQ59" s="137"/>
      <c r="BR59" s="138"/>
      <c r="BS59" s="137"/>
      <c r="BT59" s="138"/>
      <c r="BU59" s="137"/>
      <c r="BV59" s="138"/>
      <c r="BW59" s="137"/>
      <c r="BX59" s="138"/>
      <c r="BY59" s="23"/>
    </row>
    <row r="60" spans="1:77" outlineLevel="1">
      <c r="A60" s="22"/>
      <c r="B60" s="145" t="s">
        <v>26</v>
      </c>
      <c r="C60" s="146"/>
      <c r="D60" s="58" t="s">
        <v>25</v>
      </c>
      <c r="E60" s="54" t="s">
        <v>23</v>
      </c>
      <c r="F60" s="149"/>
      <c r="G60" s="150"/>
      <c r="H60" s="150"/>
      <c r="I60" s="150"/>
      <c r="J60" s="150"/>
      <c r="K60" s="150"/>
      <c r="L60" s="150"/>
      <c r="M60" s="150"/>
      <c r="N60" s="151"/>
      <c r="O60" s="152"/>
      <c r="P60" s="153"/>
      <c r="Q60" s="137"/>
      <c r="R60" s="138"/>
      <c r="S60" s="137"/>
      <c r="T60" s="138"/>
      <c r="U60" s="137"/>
      <c r="V60" s="138"/>
      <c r="W60" s="137"/>
      <c r="X60" s="138"/>
      <c r="Y60" s="137"/>
      <c r="Z60" s="138"/>
      <c r="AA60" s="137"/>
      <c r="AB60" s="138"/>
      <c r="AC60" s="137"/>
      <c r="AD60" s="138"/>
      <c r="AE60" s="137"/>
      <c r="AF60" s="138"/>
      <c r="AG60" s="137"/>
      <c r="AH60" s="138"/>
      <c r="AI60" s="137"/>
      <c r="AJ60" s="138"/>
      <c r="AK60" s="137"/>
      <c r="AL60" s="138"/>
      <c r="AM60" s="137"/>
      <c r="AN60" s="138"/>
      <c r="AO60" s="137"/>
      <c r="AP60" s="138"/>
      <c r="AQ60" s="137"/>
      <c r="AR60" s="138"/>
      <c r="AS60" s="137"/>
      <c r="AT60" s="138"/>
      <c r="AU60" s="137"/>
      <c r="AV60" s="138"/>
      <c r="AW60" s="137"/>
      <c r="AX60" s="138"/>
      <c r="AY60" s="137"/>
      <c r="AZ60" s="138"/>
      <c r="BA60" s="137"/>
      <c r="BB60" s="138"/>
      <c r="BC60" s="137"/>
      <c r="BD60" s="138"/>
      <c r="BE60" s="137"/>
      <c r="BF60" s="138"/>
      <c r="BG60" s="137"/>
      <c r="BH60" s="138"/>
      <c r="BI60" s="137"/>
      <c r="BJ60" s="138"/>
      <c r="BK60" s="137"/>
      <c r="BL60" s="138"/>
      <c r="BM60" s="137"/>
      <c r="BN60" s="138"/>
      <c r="BO60" s="137"/>
      <c r="BP60" s="138"/>
      <c r="BQ60" s="137"/>
      <c r="BR60" s="138"/>
      <c r="BS60" s="137"/>
      <c r="BT60" s="138"/>
      <c r="BU60" s="137"/>
      <c r="BV60" s="138"/>
      <c r="BW60" s="137"/>
      <c r="BX60" s="138"/>
      <c r="BY60" s="23"/>
    </row>
    <row r="61" spans="1:77" outlineLevel="1">
      <c r="A61" s="22"/>
      <c r="B61" s="145" t="s">
        <v>26</v>
      </c>
      <c r="C61" s="146"/>
      <c r="D61" s="58" t="s">
        <v>25</v>
      </c>
      <c r="E61" s="54" t="s">
        <v>23</v>
      </c>
      <c r="F61" s="149"/>
      <c r="G61" s="150"/>
      <c r="H61" s="150"/>
      <c r="I61" s="150"/>
      <c r="J61" s="150"/>
      <c r="K61" s="150"/>
      <c r="L61" s="150"/>
      <c r="M61" s="150"/>
      <c r="N61" s="151"/>
      <c r="O61" s="152"/>
      <c r="P61" s="153"/>
      <c r="Q61" s="137"/>
      <c r="R61" s="138"/>
      <c r="S61" s="137"/>
      <c r="T61" s="138"/>
      <c r="U61" s="137"/>
      <c r="V61" s="138"/>
      <c r="W61" s="137"/>
      <c r="X61" s="138"/>
      <c r="Y61" s="137"/>
      <c r="Z61" s="138"/>
      <c r="AA61" s="137"/>
      <c r="AB61" s="138"/>
      <c r="AC61" s="137"/>
      <c r="AD61" s="138"/>
      <c r="AE61" s="137"/>
      <c r="AF61" s="138"/>
      <c r="AG61" s="137"/>
      <c r="AH61" s="138"/>
      <c r="AI61" s="137"/>
      <c r="AJ61" s="138"/>
      <c r="AK61" s="137"/>
      <c r="AL61" s="138"/>
      <c r="AM61" s="137"/>
      <c r="AN61" s="138"/>
      <c r="AO61" s="137"/>
      <c r="AP61" s="138"/>
      <c r="AQ61" s="137"/>
      <c r="AR61" s="138"/>
      <c r="AS61" s="137"/>
      <c r="AT61" s="138"/>
      <c r="AU61" s="137"/>
      <c r="AV61" s="138"/>
      <c r="AW61" s="137"/>
      <c r="AX61" s="138"/>
      <c r="AY61" s="137"/>
      <c r="AZ61" s="138"/>
      <c r="BA61" s="137"/>
      <c r="BB61" s="138"/>
      <c r="BC61" s="137"/>
      <c r="BD61" s="138"/>
      <c r="BE61" s="137"/>
      <c r="BF61" s="138"/>
      <c r="BG61" s="137"/>
      <c r="BH61" s="138"/>
      <c r="BI61" s="137"/>
      <c r="BJ61" s="138"/>
      <c r="BK61" s="137"/>
      <c r="BL61" s="138"/>
      <c r="BM61" s="137"/>
      <c r="BN61" s="138"/>
      <c r="BO61" s="137"/>
      <c r="BP61" s="138"/>
      <c r="BQ61" s="137"/>
      <c r="BR61" s="138"/>
      <c r="BS61" s="137"/>
      <c r="BT61" s="138"/>
      <c r="BU61" s="137"/>
      <c r="BV61" s="138"/>
      <c r="BW61" s="137"/>
      <c r="BX61" s="138"/>
      <c r="BY61" s="23"/>
    </row>
    <row r="62" spans="1:77" outlineLevel="1">
      <c r="A62" s="22"/>
      <c r="B62" s="145" t="s">
        <v>26</v>
      </c>
      <c r="C62" s="146"/>
      <c r="D62" s="58" t="s">
        <v>25</v>
      </c>
      <c r="E62" s="54" t="s">
        <v>23</v>
      </c>
      <c r="F62" s="149"/>
      <c r="G62" s="150"/>
      <c r="H62" s="150"/>
      <c r="I62" s="150"/>
      <c r="J62" s="150"/>
      <c r="K62" s="150"/>
      <c r="L62" s="150"/>
      <c r="M62" s="150"/>
      <c r="N62" s="151"/>
      <c r="O62" s="152"/>
      <c r="P62" s="153"/>
      <c r="Q62" s="137"/>
      <c r="R62" s="138"/>
      <c r="S62" s="137"/>
      <c r="T62" s="138"/>
      <c r="U62" s="137"/>
      <c r="V62" s="138"/>
      <c r="W62" s="137"/>
      <c r="X62" s="138"/>
      <c r="Y62" s="137"/>
      <c r="Z62" s="138"/>
      <c r="AA62" s="137"/>
      <c r="AB62" s="138"/>
      <c r="AC62" s="137"/>
      <c r="AD62" s="138"/>
      <c r="AE62" s="137"/>
      <c r="AF62" s="138"/>
      <c r="AG62" s="137"/>
      <c r="AH62" s="138"/>
      <c r="AI62" s="137"/>
      <c r="AJ62" s="138"/>
      <c r="AK62" s="137"/>
      <c r="AL62" s="138"/>
      <c r="AM62" s="137"/>
      <c r="AN62" s="138"/>
      <c r="AO62" s="137"/>
      <c r="AP62" s="138"/>
      <c r="AQ62" s="137"/>
      <c r="AR62" s="138"/>
      <c r="AS62" s="137"/>
      <c r="AT62" s="138"/>
      <c r="AU62" s="137"/>
      <c r="AV62" s="138"/>
      <c r="AW62" s="137"/>
      <c r="AX62" s="138"/>
      <c r="AY62" s="137"/>
      <c r="AZ62" s="138"/>
      <c r="BA62" s="137"/>
      <c r="BB62" s="138"/>
      <c r="BC62" s="137"/>
      <c r="BD62" s="138"/>
      <c r="BE62" s="137"/>
      <c r="BF62" s="138"/>
      <c r="BG62" s="137"/>
      <c r="BH62" s="138"/>
      <c r="BI62" s="137"/>
      <c r="BJ62" s="138"/>
      <c r="BK62" s="137"/>
      <c r="BL62" s="138"/>
      <c r="BM62" s="137"/>
      <c r="BN62" s="138"/>
      <c r="BO62" s="137"/>
      <c r="BP62" s="138"/>
      <c r="BQ62" s="137"/>
      <c r="BR62" s="138"/>
      <c r="BS62" s="137"/>
      <c r="BT62" s="138"/>
      <c r="BU62" s="137"/>
      <c r="BV62" s="138"/>
      <c r="BW62" s="137"/>
      <c r="BX62" s="138"/>
      <c r="BY62" s="23"/>
    </row>
    <row r="63" spans="1:77" outlineLevel="1">
      <c r="A63" s="22"/>
      <c r="B63" s="145" t="s">
        <v>26</v>
      </c>
      <c r="C63" s="146"/>
      <c r="D63" s="58" t="s">
        <v>25</v>
      </c>
      <c r="E63" s="54" t="s">
        <v>23</v>
      </c>
      <c r="F63" s="149"/>
      <c r="G63" s="150"/>
      <c r="H63" s="150"/>
      <c r="I63" s="150"/>
      <c r="J63" s="150"/>
      <c r="K63" s="150"/>
      <c r="L63" s="150"/>
      <c r="M63" s="150"/>
      <c r="N63" s="151"/>
      <c r="O63" s="152"/>
      <c r="P63" s="153"/>
      <c r="Q63" s="137"/>
      <c r="R63" s="138"/>
      <c r="S63" s="137"/>
      <c r="T63" s="138"/>
      <c r="U63" s="137"/>
      <c r="V63" s="138"/>
      <c r="W63" s="137"/>
      <c r="X63" s="138"/>
      <c r="Y63" s="137"/>
      <c r="Z63" s="138"/>
      <c r="AA63" s="137"/>
      <c r="AB63" s="138"/>
      <c r="AC63" s="137"/>
      <c r="AD63" s="138"/>
      <c r="AE63" s="137"/>
      <c r="AF63" s="138"/>
      <c r="AG63" s="137"/>
      <c r="AH63" s="138"/>
      <c r="AI63" s="137"/>
      <c r="AJ63" s="138"/>
      <c r="AK63" s="137"/>
      <c r="AL63" s="138"/>
      <c r="AM63" s="137"/>
      <c r="AN63" s="138"/>
      <c r="AO63" s="137"/>
      <c r="AP63" s="138"/>
      <c r="AQ63" s="137"/>
      <c r="AR63" s="138"/>
      <c r="AS63" s="137"/>
      <c r="AT63" s="138"/>
      <c r="AU63" s="137"/>
      <c r="AV63" s="138"/>
      <c r="AW63" s="137"/>
      <c r="AX63" s="138"/>
      <c r="AY63" s="137"/>
      <c r="AZ63" s="138"/>
      <c r="BA63" s="137"/>
      <c r="BB63" s="138"/>
      <c r="BC63" s="137"/>
      <c r="BD63" s="138"/>
      <c r="BE63" s="137"/>
      <c r="BF63" s="138"/>
      <c r="BG63" s="137"/>
      <c r="BH63" s="138"/>
      <c r="BI63" s="137"/>
      <c r="BJ63" s="138"/>
      <c r="BK63" s="137"/>
      <c r="BL63" s="138"/>
      <c r="BM63" s="137"/>
      <c r="BN63" s="138"/>
      <c r="BO63" s="137"/>
      <c r="BP63" s="138"/>
      <c r="BQ63" s="137"/>
      <c r="BR63" s="138"/>
      <c r="BS63" s="137"/>
      <c r="BT63" s="138"/>
      <c r="BU63" s="137"/>
      <c r="BV63" s="138"/>
      <c r="BW63" s="137"/>
      <c r="BX63" s="138"/>
      <c r="BY63" s="23"/>
    </row>
    <row r="64" spans="1:77" outlineLevel="1">
      <c r="A64" s="22"/>
      <c r="B64" s="145" t="s">
        <v>26</v>
      </c>
      <c r="C64" s="146"/>
      <c r="D64" s="58" t="s">
        <v>25</v>
      </c>
      <c r="E64" s="54" t="s">
        <v>23</v>
      </c>
      <c r="F64" s="149"/>
      <c r="G64" s="150"/>
      <c r="H64" s="150"/>
      <c r="I64" s="150"/>
      <c r="J64" s="150"/>
      <c r="K64" s="150"/>
      <c r="L64" s="150"/>
      <c r="M64" s="150"/>
      <c r="N64" s="151"/>
      <c r="O64" s="152"/>
      <c r="P64" s="153"/>
      <c r="Q64" s="137"/>
      <c r="R64" s="138"/>
      <c r="S64" s="137"/>
      <c r="T64" s="138"/>
      <c r="U64" s="137"/>
      <c r="V64" s="138"/>
      <c r="W64" s="137"/>
      <c r="X64" s="138"/>
      <c r="Y64" s="137"/>
      <c r="Z64" s="138"/>
      <c r="AA64" s="137"/>
      <c r="AB64" s="138"/>
      <c r="AC64" s="137"/>
      <c r="AD64" s="138"/>
      <c r="AE64" s="137"/>
      <c r="AF64" s="138"/>
      <c r="AG64" s="137"/>
      <c r="AH64" s="138"/>
      <c r="AI64" s="137"/>
      <c r="AJ64" s="138"/>
      <c r="AK64" s="137"/>
      <c r="AL64" s="138"/>
      <c r="AM64" s="137"/>
      <c r="AN64" s="138"/>
      <c r="AO64" s="137"/>
      <c r="AP64" s="138"/>
      <c r="AQ64" s="137"/>
      <c r="AR64" s="138"/>
      <c r="AS64" s="137"/>
      <c r="AT64" s="138"/>
      <c r="AU64" s="137"/>
      <c r="AV64" s="138"/>
      <c r="AW64" s="137"/>
      <c r="AX64" s="138"/>
      <c r="AY64" s="137"/>
      <c r="AZ64" s="138"/>
      <c r="BA64" s="137"/>
      <c r="BB64" s="138"/>
      <c r="BC64" s="137"/>
      <c r="BD64" s="138"/>
      <c r="BE64" s="137"/>
      <c r="BF64" s="138"/>
      <c r="BG64" s="137"/>
      <c r="BH64" s="138"/>
      <c r="BI64" s="137"/>
      <c r="BJ64" s="138"/>
      <c r="BK64" s="137"/>
      <c r="BL64" s="138"/>
      <c r="BM64" s="137"/>
      <c r="BN64" s="138"/>
      <c r="BO64" s="137"/>
      <c r="BP64" s="138"/>
      <c r="BQ64" s="137"/>
      <c r="BR64" s="138"/>
      <c r="BS64" s="137"/>
      <c r="BT64" s="138"/>
      <c r="BU64" s="137"/>
      <c r="BV64" s="138"/>
      <c r="BW64" s="137"/>
      <c r="BX64" s="138"/>
      <c r="BY64" s="23"/>
    </row>
    <row r="65" spans="1:77" outlineLevel="1">
      <c r="A65" s="22"/>
      <c r="B65" s="145" t="s">
        <v>26</v>
      </c>
      <c r="C65" s="146"/>
      <c r="D65" s="58" t="s">
        <v>25</v>
      </c>
      <c r="E65" s="54" t="s">
        <v>23</v>
      </c>
      <c r="F65" s="149"/>
      <c r="G65" s="150"/>
      <c r="H65" s="150"/>
      <c r="I65" s="150"/>
      <c r="J65" s="150"/>
      <c r="K65" s="150"/>
      <c r="L65" s="150"/>
      <c r="M65" s="150"/>
      <c r="N65" s="151"/>
      <c r="O65" s="152"/>
      <c r="P65" s="153"/>
      <c r="Q65" s="137"/>
      <c r="R65" s="138"/>
      <c r="S65" s="137"/>
      <c r="T65" s="138"/>
      <c r="U65" s="137"/>
      <c r="V65" s="138"/>
      <c r="W65" s="137"/>
      <c r="X65" s="138"/>
      <c r="Y65" s="137"/>
      <c r="Z65" s="138"/>
      <c r="AA65" s="137"/>
      <c r="AB65" s="138"/>
      <c r="AC65" s="137"/>
      <c r="AD65" s="138"/>
      <c r="AE65" s="137"/>
      <c r="AF65" s="138"/>
      <c r="AG65" s="137"/>
      <c r="AH65" s="138"/>
      <c r="AI65" s="137"/>
      <c r="AJ65" s="138"/>
      <c r="AK65" s="137"/>
      <c r="AL65" s="138"/>
      <c r="AM65" s="137"/>
      <c r="AN65" s="138"/>
      <c r="AO65" s="137"/>
      <c r="AP65" s="138"/>
      <c r="AQ65" s="137"/>
      <c r="AR65" s="138"/>
      <c r="AS65" s="137"/>
      <c r="AT65" s="138"/>
      <c r="AU65" s="137"/>
      <c r="AV65" s="138"/>
      <c r="AW65" s="137"/>
      <c r="AX65" s="138"/>
      <c r="AY65" s="137"/>
      <c r="AZ65" s="138"/>
      <c r="BA65" s="137"/>
      <c r="BB65" s="138"/>
      <c r="BC65" s="137"/>
      <c r="BD65" s="138"/>
      <c r="BE65" s="137"/>
      <c r="BF65" s="138"/>
      <c r="BG65" s="137"/>
      <c r="BH65" s="138"/>
      <c r="BI65" s="137"/>
      <c r="BJ65" s="138"/>
      <c r="BK65" s="137"/>
      <c r="BL65" s="138"/>
      <c r="BM65" s="137"/>
      <c r="BN65" s="138"/>
      <c r="BO65" s="137"/>
      <c r="BP65" s="138"/>
      <c r="BQ65" s="137"/>
      <c r="BR65" s="138"/>
      <c r="BS65" s="137"/>
      <c r="BT65" s="138"/>
      <c r="BU65" s="137"/>
      <c r="BV65" s="138"/>
      <c r="BW65" s="137"/>
      <c r="BX65" s="138"/>
      <c r="BY65" s="23"/>
    </row>
    <row r="66" spans="1:77" outlineLevel="1">
      <c r="A66" s="22"/>
      <c r="B66" s="145" t="s">
        <v>26</v>
      </c>
      <c r="C66" s="146"/>
      <c r="D66" s="58" t="s">
        <v>25</v>
      </c>
      <c r="E66" s="54" t="s">
        <v>23</v>
      </c>
      <c r="F66" s="149"/>
      <c r="G66" s="150"/>
      <c r="H66" s="150"/>
      <c r="I66" s="150"/>
      <c r="J66" s="150"/>
      <c r="K66" s="150"/>
      <c r="L66" s="150"/>
      <c r="M66" s="150"/>
      <c r="N66" s="151"/>
      <c r="O66" s="152"/>
      <c r="P66" s="153"/>
      <c r="Q66" s="137"/>
      <c r="R66" s="138"/>
      <c r="S66" s="137"/>
      <c r="T66" s="138"/>
      <c r="U66" s="137"/>
      <c r="V66" s="138"/>
      <c r="W66" s="137"/>
      <c r="X66" s="138"/>
      <c r="Y66" s="137"/>
      <c r="Z66" s="138"/>
      <c r="AA66" s="137"/>
      <c r="AB66" s="138"/>
      <c r="AC66" s="137"/>
      <c r="AD66" s="138"/>
      <c r="AE66" s="137"/>
      <c r="AF66" s="138"/>
      <c r="AG66" s="137"/>
      <c r="AH66" s="138"/>
      <c r="AI66" s="137"/>
      <c r="AJ66" s="138"/>
      <c r="AK66" s="137"/>
      <c r="AL66" s="138"/>
      <c r="AM66" s="137"/>
      <c r="AN66" s="138"/>
      <c r="AO66" s="137"/>
      <c r="AP66" s="138"/>
      <c r="AQ66" s="137"/>
      <c r="AR66" s="138"/>
      <c r="AS66" s="137"/>
      <c r="AT66" s="138"/>
      <c r="AU66" s="137"/>
      <c r="AV66" s="138"/>
      <c r="AW66" s="137"/>
      <c r="AX66" s="138"/>
      <c r="AY66" s="137"/>
      <c r="AZ66" s="138"/>
      <c r="BA66" s="137"/>
      <c r="BB66" s="138"/>
      <c r="BC66" s="137"/>
      <c r="BD66" s="138"/>
      <c r="BE66" s="137"/>
      <c r="BF66" s="138"/>
      <c r="BG66" s="137"/>
      <c r="BH66" s="138"/>
      <c r="BI66" s="137"/>
      <c r="BJ66" s="138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23"/>
    </row>
    <row r="67" spans="1:77" outlineLevel="1">
      <c r="A67" s="22"/>
      <c r="B67" s="145" t="s">
        <v>26</v>
      </c>
      <c r="C67" s="146"/>
      <c r="D67" s="58" t="s">
        <v>25</v>
      </c>
      <c r="E67" s="54" t="s">
        <v>23</v>
      </c>
      <c r="F67" s="149"/>
      <c r="G67" s="150"/>
      <c r="H67" s="150"/>
      <c r="I67" s="150"/>
      <c r="J67" s="150"/>
      <c r="K67" s="150"/>
      <c r="L67" s="150"/>
      <c r="M67" s="150"/>
      <c r="N67" s="151"/>
      <c r="O67" s="152"/>
      <c r="P67" s="153"/>
      <c r="Q67" s="137"/>
      <c r="R67" s="138"/>
      <c r="S67" s="137"/>
      <c r="T67" s="138"/>
      <c r="U67" s="137"/>
      <c r="V67" s="138"/>
      <c r="W67" s="137"/>
      <c r="X67" s="138"/>
      <c r="Y67" s="137"/>
      <c r="Z67" s="138"/>
      <c r="AA67" s="137"/>
      <c r="AB67" s="138"/>
      <c r="AC67" s="137"/>
      <c r="AD67" s="138"/>
      <c r="AE67" s="137"/>
      <c r="AF67" s="138"/>
      <c r="AG67" s="137"/>
      <c r="AH67" s="138"/>
      <c r="AI67" s="137"/>
      <c r="AJ67" s="138"/>
      <c r="AK67" s="137"/>
      <c r="AL67" s="138"/>
      <c r="AM67" s="137"/>
      <c r="AN67" s="138"/>
      <c r="AO67" s="137"/>
      <c r="AP67" s="138"/>
      <c r="AQ67" s="137"/>
      <c r="AR67" s="138"/>
      <c r="AS67" s="137"/>
      <c r="AT67" s="138"/>
      <c r="AU67" s="137"/>
      <c r="AV67" s="138"/>
      <c r="AW67" s="137"/>
      <c r="AX67" s="138"/>
      <c r="AY67" s="137"/>
      <c r="AZ67" s="138"/>
      <c r="BA67" s="137"/>
      <c r="BB67" s="138"/>
      <c r="BC67" s="137"/>
      <c r="BD67" s="138"/>
      <c r="BE67" s="137"/>
      <c r="BF67" s="138"/>
      <c r="BG67" s="137"/>
      <c r="BH67" s="138"/>
      <c r="BI67" s="137"/>
      <c r="BJ67" s="138"/>
      <c r="BK67" s="137"/>
      <c r="BL67" s="138"/>
      <c r="BM67" s="137"/>
      <c r="BN67" s="138"/>
      <c r="BO67" s="137"/>
      <c r="BP67" s="138"/>
      <c r="BQ67" s="137"/>
      <c r="BR67" s="138"/>
      <c r="BS67" s="137"/>
      <c r="BT67" s="138"/>
      <c r="BU67" s="137"/>
      <c r="BV67" s="138"/>
      <c r="BW67" s="137"/>
      <c r="BX67" s="138"/>
      <c r="BY67" s="23"/>
    </row>
    <row r="68" spans="1:77" ht="15" outlineLevel="1" thickBot="1">
      <c r="A68" s="22"/>
      <c r="B68" s="147" t="s">
        <v>26</v>
      </c>
      <c r="C68" s="148"/>
      <c r="D68" s="59" t="s">
        <v>25</v>
      </c>
      <c r="E68" s="55" t="s">
        <v>23</v>
      </c>
      <c r="F68" s="154"/>
      <c r="G68" s="155"/>
      <c r="H68" s="155"/>
      <c r="I68" s="155"/>
      <c r="J68" s="155"/>
      <c r="K68" s="155"/>
      <c r="L68" s="155"/>
      <c r="M68" s="155"/>
      <c r="N68" s="156"/>
      <c r="O68" s="157"/>
      <c r="P68" s="158"/>
      <c r="Q68" s="139"/>
      <c r="R68" s="140"/>
      <c r="S68" s="139"/>
      <c r="T68" s="140"/>
      <c r="U68" s="139"/>
      <c r="V68" s="140"/>
      <c r="W68" s="139"/>
      <c r="X68" s="140"/>
      <c r="Y68" s="139"/>
      <c r="Z68" s="140"/>
      <c r="AA68" s="139"/>
      <c r="AB68" s="140"/>
      <c r="AC68" s="139"/>
      <c r="AD68" s="140"/>
      <c r="AE68" s="139"/>
      <c r="AF68" s="140"/>
      <c r="AG68" s="139"/>
      <c r="AH68" s="140"/>
      <c r="AI68" s="139"/>
      <c r="AJ68" s="140"/>
      <c r="AK68" s="139"/>
      <c r="AL68" s="140"/>
      <c r="AM68" s="139"/>
      <c r="AN68" s="140"/>
      <c r="AO68" s="139"/>
      <c r="AP68" s="140"/>
      <c r="AQ68" s="139"/>
      <c r="AR68" s="140"/>
      <c r="AS68" s="139"/>
      <c r="AT68" s="140"/>
      <c r="AU68" s="139"/>
      <c r="AV68" s="140"/>
      <c r="AW68" s="139"/>
      <c r="AX68" s="140"/>
      <c r="AY68" s="139"/>
      <c r="AZ68" s="140"/>
      <c r="BA68" s="139"/>
      <c r="BB68" s="140"/>
      <c r="BC68" s="139"/>
      <c r="BD68" s="140"/>
      <c r="BE68" s="139"/>
      <c r="BF68" s="140"/>
      <c r="BG68" s="139"/>
      <c r="BH68" s="140"/>
      <c r="BI68" s="139"/>
      <c r="BJ68" s="140"/>
      <c r="BK68" s="139"/>
      <c r="BL68" s="140"/>
      <c r="BM68" s="139"/>
      <c r="BN68" s="140"/>
      <c r="BO68" s="139"/>
      <c r="BP68" s="140"/>
      <c r="BQ68" s="139"/>
      <c r="BR68" s="140"/>
      <c r="BS68" s="139"/>
      <c r="BT68" s="140"/>
      <c r="BU68" s="139"/>
      <c r="BV68" s="140"/>
      <c r="BW68" s="139"/>
      <c r="BX68" s="140"/>
      <c r="BY68" s="23"/>
    </row>
    <row r="69" spans="1:77" outlineLevel="1"/>
    <row r="70" spans="1:77" outlineLevel="1"/>
    <row r="71" spans="1:77" s="9" customFormat="1" outlineLevel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>
      <c r="A72" s="45"/>
      <c r="B72" s="174" t="s">
        <v>31</v>
      </c>
      <c r="C72" s="174"/>
      <c r="D72" s="174"/>
      <c r="E72" s="17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>
      <c r="A74" s="45"/>
      <c r="B74" s="174" t="s">
        <v>32</v>
      </c>
      <c r="C74" s="174"/>
      <c r="D74" s="174"/>
      <c r="E74" s="17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AO67:AP67"/>
    <mergeCell ref="AQ67:AR67"/>
    <mergeCell ref="AS67:AT67"/>
    <mergeCell ref="AW65:AX65"/>
    <mergeCell ref="AY65:AZ65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W67:AX67"/>
    <mergeCell ref="AY67:AZ67"/>
    <mergeCell ref="AY63:AZ63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BE61:BF61"/>
    <mergeCell ref="BA67:BB67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AY61:AZ61"/>
    <mergeCell ref="BA61:BB61"/>
    <mergeCell ref="AS59:AT59"/>
    <mergeCell ref="BC59:BD59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AQ61:AR61"/>
    <mergeCell ref="AK58:AL58"/>
    <mergeCell ref="AY55:AZ55"/>
    <mergeCell ref="BA55:BB55"/>
    <mergeCell ref="BC55:BD55"/>
    <mergeCell ref="AW56:AX56"/>
    <mergeCell ref="BG58:BH58"/>
    <mergeCell ref="BG59:BH59"/>
    <mergeCell ref="BE58:BF58"/>
    <mergeCell ref="AW58:AX58"/>
    <mergeCell ref="AY58:AZ58"/>
    <mergeCell ref="BA58:BB58"/>
    <mergeCell ref="AM55:AN55"/>
    <mergeCell ref="AO55:AP55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BC58:BD58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62:AR62"/>
    <mergeCell ref="AO60:AP60"/>
    <mergeCell ref="AQ60:AR60"/>
    <mergeCell ref="AS53:AT53"/>
    <mergeCell ref="AU53:AV53"/>
    <mergeCell ref="BG57:BH57"/>
    <mergeCell ref="BA57:BB57"/>
    <mergeCell ref="BC57:BD57"/>
    <mergeCell ref="BG55:BH55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S60:T60"/>
    <mergeCell ref="U60:V60"/>
    <mergeCell ref="S59:T59"/>
    <mergeCell ref="U59:V59"/>
    <mergeCell ref="W59:X59"/>
    <mergeCell ref="Y59:Z59"/>
    <mergeCell ref="AG55:AH55"/>
    <mergeCell ref="AI56:AJ56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60:AF60"/>
    <mergeCell ref="AI58:AJ58"/>
    <mergeCell ref="AE59:AF59"/>
    <mergeCell ref="AG59:AH59"/>
    <mergeCell ref="AI59:AJ59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AG54:AH54"/>
    <mergeCell ref="AI54:AJ54"/>
    <mergeCell ref="AK54:AL54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AY54:AZ54"/>
    <mergeCell ref="BG53:BH53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O61:BP61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K63:BL63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W66:BX66"/>
    <mergeCell ref="BW67:BX6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4" priority="754" operator="equal">
      <formula>0</formula>
    </cfRule>
  </conditionalFormatting>
  <conditionalFormatting sqref="K1:K13 K74:K1048576 K51:K71">
    <cfRule type="cellIs" dxfId="13" priority="752" operator="lessThan">
      <formula>0</formula>
    </cfRule>
  </conditionalFormatting>
  <conditionalFormatting sqref="M74:M1048576 M1:M71">
    <cfRule type="cellIs" dxfId="12" priority="729" operator="lessThan">
      <formula>0</formula>
    </cfRule>
  </conditionalFormatting>
  <conditionalFormatting sqref="G14:L14 K15:L50 G15:H50 N14:BT50 I13:J50">
    <cfRule type="cellIs" dxfId="11" priority="712" operator="equal">
      <formula>0</formula>
    </cfRule>
  </conditionalFormatting>
  <conditionalFormatting sqref="K14:K50">
    <cfRule type="cellIs" dxfId="10" priority="711" operator="lessThan">
      <formula>0</formula>
    </cfRule>
  </conditionalFormatting>
  <conditionalFormatting sqref="BU14:BV50">
    <cfRule type="cellIs" dxfId="9" priority="471" operator="equal">
      <formula>0</formula>
    </cfRule>
  </conditionalFormatting>
  <conditionalFormatting sqref="BW14:BX50">
    <cfRule type="cellIs" dxfId="8" priority="465" operator="equal">
      <formula>0</formula>
    </cfRule>
  </conditionalFormatting>
  <conditionalFormatting sqref="A72">
    <cfRule type="cellIs" dxfId="7" priority="464" operator="equal">
      <formula>0</formula>
    </cfRule>
  </conditionalFormatting>
  <conditionalFormatting sqref="K72:K73">
    <cfRule type="cellIs" dxfId="6" priority="463" operator="lessThan">
      <formula>0</formula>
    </cfRule>
  </conditionalFormatting>
  <conditionalFormatting sqref="M72:M73">
    <cfRule type="cellIs" dxfId="5" priority="462" operator="lessThan">
      <formula>0</formula>
    </cfRule>
  </conditionalFormatting>
  <conditionalFormatting sqref="L13:L51">
    <cfRule type="cellIs" dxfId="4" priority="420" operator="lessThan">
      <formula>0</formula>
    </cfRule>
  </conditionalFormatting>
  <conditionalFormatting sqref="O10:BX10">
    <cfRule type="cellIs" dxfId="3" priority="415" operator="equal">
      <formula>TODAY()-1</formula>
    </cfRule>
  </conditionalFormatting>
  <conditionalFormatting sqref="O58:BX68 O54:BX56 O10:BX51">
    <cfRule type="expression" dxfId="2" priority="409">
      <formula>WEEKDAY(SUM(N$10:O$10),2)=7</formula>
    </cfRule>
  </conditionalFormatting>
  <conditionalFormatting sqref="O53:BX53 O57:BX57">
    <cfRule type="cellIs" dxfId="1" priority="408" operator="equal">
      <formula>0</formula>
    </cfRule>
  </conditionalFormatting>
  <conditionalFormatting sqref="BS10:BX10">
    <cfRule type="containsText" dxfId="0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8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4"/>
  <sheetViews>
    <sheetView tabSelected="1" view="pageBreakPreview" zoomScale="70" zoomScaleNormal="90" zoomScaleSheetLayoutView="70" workbookViewId="0">
      <pane xSplit="23" ySplit="10" topLeftCell="X11" activePane="bottomRight" state="frozen"/>
      <selection pane="topRight" activeCell="X1" sqref="X1"/>
      <selection pane="bottomLeft" activeCell="A11" sqref="A11"/>
      <selection pane="bottomRight" activeCell="AF25" sqref="AF25"/>
    </sheetView>
  </sheetViews>
  <sheetFormatPr defaultRowHeight="14.25" outlineLevelRow="1" outlineLevelCol="1"/>
  <cols>
    <col min="1" max="1" width="8.75" customWidth="1"/>
    <col min="2" max="2" width="17.875" customWidth="1"/>
    <col min="3" max="3" width="10.75" customWidth="1"/>
    <col min="4" max="4" width="2.875" customWidth="1"/>
    <col min="5" max="6" width="10.75" customWidth="1"/>
    <col min="7" max="7" width="10.75" hidden="1" customWidth="1"/>
    <col min="8" max="8" width="10.75" customWidth="1"/>
    <col min="9" max="9" width="2.875" customWidth="1"/>
    <col min="10" max="12" width="10.75" customWidth="1"/>
    <col min="13" max="13" width="2.875" hidden="1" customWidth="1" outlineLevel="1"/>
    <col min="14" max="16" width="10.75" hidden="1" customWidth="1" outlineLevel="1"/>
    <col min="17" max="17" width="2.875" customWidth="1" collapsed="1"/>
    <col min="18" max="20" width="10.75" hidden="1" customWidth="1" outlineLevel="1"/>
    <col min="21" max="21" width="2.875" hidden="1" customWidth="1" outlineLevel="1"/>
    <col min="22" max="22" width="0.125" hidden="1" customWidth="1" outlineLevel="1"/>
    <col min="23" max="23" width="11.375" customWidth="1" collapsed="1"/>
    <col min="24" max="24" width="9.125" customWidth="1"/>
    <col min="30" max="30" width="11" bestFit="1" customWidth="1"/>
  </cols>
  <sheetData>
    <row r="1" spans="1:85" outlineLevel="1">
      <c r="A1" s="74"/>
      <c r="B1" s="68" t="s">
        <v>37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3"/>
      <c r="Y1" s="113"/>
      <c r="Z1" s="113"/>
      <c r="AA1" s="113"/>
      <c r="AB1" s="113"/>
      <c r="AC1" s="84"/>
      <c r="AD1" s="65" t="s">
        <v>38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" outlineLevel="1" thickBot="1">
      <c r="A2" s="74"/>
      <c r="B2" s="68" t="s">
        <v>70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3"/>
      <c r="Y2" s="113"/>
      <c r="Z2" s="114" t="s">
        <v>39</v>
      </c>
      <c r="AA2" s="113"/>
      <c r="AB2" s="113"/>
      <c r="AC2" s="84"/>
      <c r="AD2" s="95" t="s">
        <v>40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>
      <c r="A3" s="74"/>
      <c r="B3" s="68" t="s">
        <v>41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1">
        <v>1</v>
      </c>
      <c r="Y3" s="110">
        <v>2</v>
      </c>
      <c r="Z3" s="110">
        <v>3</v>
      </c>
      <c r="AA3" s="110">
        <v>4</v>
      </c>
      <c r="AB3" s="109">
        <v>5</v>
      </c>
      <c r="AC3" s="87"/>
      <c r="AD3" s="185">
        <f>IF(MAX($AC$3:AC3)+1&gt;DAY(EOMONTH('Суточно-месячный график SNGA'!$O$10,0)),"",COUNT($AC$3:AC3)+1)</f>
        <v>1</v>
      </c>
      <c r="AE3" s="94">
        <f>IF(MAX($AC$3:AD3)+1&gt;DAY(EOMONTH('Суточно-месячный график SNGA'!$O$10,0)),"",COUNT($AC$3:AD3)+1)</f>
        <v>2</v>
      </c>
      <c r="AF3" s="94">
        <f>IF(MAX($AC$3:AE3)+1&gt;DAY(EOMONTH('Суточно-месячный график SNGA'!$O$10,0)),"",COUNT($AC$3:AE3)+1)</f>
        <v>3</v>
      </c>
      <c r="AG3" s="94">
        <f>IF(MAX($AC$3:AF3)+1&gt;DAY(EOMONTH('Суточно-месячный график SNGA'!$O$10,0)),"",COUNT($AC$3:AF3)+1)</f>
        <v>4</v>
      </c>
      <c r="AH3" s="94">
        <f>IF(MAX($AC$3:AG3)+1&gt;DAY(EOMONTH('Суточно-месячный график SNGA'!$O$10,0)),"",COUNT($AC$3:AG3)+1)</f>
        <v>5</v>
      </c>
      <c r="AI3" s="94">
        <f>IF(MAX($AC$3:AH3)+1&gt;DAY(EOMONTH('Суточно-месячный график SNGA'!$O$10,0)),"",COUNT($AC$3:AH3)+1)</f>
        <v>6</v>
      </c>
      <c r="AJ3" s="94">
        <f>IF(MAX($AC$3:AI3)+1&gt;DAY(EOMONTH('Суточно-месячный график SNGA'!$O$10,0)),"",COUNT($AC$3:AI3)+1)</f>
        <v>7</v>
      </c>
      <c r="AK3" s="94">
        <f>IF(MAX($AC$3:AJ3)+1&gt;DAY(EOMONTH('Суточно-месячный график SNGA'!$O$10,0)),"",COUNT($AC$3:AJ3)+1)</f>
        <v>8</v>
      </c>
      <c r="AL3" s="94">
        <f>IF(MAX($AC$3:AK3)+1&gt;DAY(EOMONTH('Суточно-месячный график SNGA'!$O$10,0)),"",COUNT($AC$3:AK3)+1)</f>
        <v>9</v>
      </c>
      <c r="AM3" s="94">
        <f>IF(MAX($AC$3:AL3)+1&gt;DAY(EOMONTH('Суточно-месячный график SNGA'!$O$10,0)),"",COUNT($AC$3:AL3)+1)</f>
        <v>10</v>
      </c>
      <c r="AN3" s="94">
        <f>IF(MAX($AC$3:AM3)+1&gt;DAY(EOMONTH('Суточно-месячный график SNGA'!$O$10,0)),"",COUNT($AC$3:AM3)+1)</f>
        <v>11</v>
      </c>
      <c r="AO3" s="94">
        <f>IF(MAX($AC$3:AN3)+1&gt;DAY(EOMONTH('Суточно-месячный график SNGA'!$O$10,0)),"",COUNT($AC$3:AN3)+1)</f>
        <v>12</v>
      </c>
      <c r="AP3" s="94">
        <f>IF(MAX($AC$3:AO3)+1&gt;DAY(EOMONTH('Суточно-месячный график SNGA'!$O$10,0)),"",COUNT($AC$3:AO3)+1)</f>
        <v>13</v>
      </c>
      <c r="AQ3" s="94">
        <f>IF(MAX($AC$3:AP3)+1&gt;DAY(EOMONTH('Суточно-месячный график SNGA'!$O$10,0)),"",COUNT($AC$3:AP3)+1)</f>
        <v>14</v>
      </c>
      <c r="AR3" s="94">
        <f>IF(MAX($AC$3:AQ3)+1&gt;DAY(EOMONTH('Суточно-месячный график SNGA'!$O$10,0)),"",COUNT($AC$3:AQ3)+1)</f>
        <v>15</v>
      </c>
      <c r="AS3" s="94">
        <f>IF(MAX($AC$3:AR3)+1&gt;DAY(EOMONTH('Суточно-месячный график SNGA'!$O$10,0)),"",COUNT($AC$3:AR3)+1)</f>
        <v>16</v>
      </c>
      <c r="AT3" s="94">
        <f>IF(MAX($AC$3:AS3)+1&gt;DAY(EOMONTH('Суточно-месячный график SNGA'!$O$10,0)),"",COUNT($AC$3:AS3)+1)</f>
        <v>17</v>
      </c>
      <c r="AU3" s="94">
        <f>IF(MAX($AC$3:AT3)+1&gt;DAY(EOMONTH('Суточно-месячный график SNGA'!$O$10,0)),"",COUNT($AC$3:AT3)+1)</f>
        <v>18</v>
      </c>
      <c r="AV3" s="94">
        <f>IF(MAX($AC$3:AU3)+1&gt;DAY(EOMONTH('Суточно-месячный график SNGA'!$O$10,0)),"",COUNT($AC$3:AU3)+1)</f>
        <v>19</v>
      </c>
      <c r="AW3" s="94">
        <f>IF(MAX($AC$3:AV3)+1&gt;DAY(EOMONTH('Суточно-месячный график SNGA'!$O$10,0)),"",COUNT($AC$3:AV3)+1)</f>
        <v>20</v>
      </c>
      <c r="AX3" s="94">
        <f>IF(MAX($AC$3:AW3)+1&gt;DAY(EOMONTH('Суточно-месячный график SNGA'!$O$10,0)),"",COUNT($AC$3:AW3)+1)</f>
        <v>21</v>
      </c>
      <c r="AY3" s="94">
        <f>IF(MAX($AC$3:AX3)+1&gt;DAY(EOMONTH('Суточно-месячный график SNGA'!$O$10,0)),"",COUNT($AC$3:AX3)+1)</f>
        <v>22</v>
      </c>
      <c r="AZ3" s="94">
        <f>IF(MAX($AC$3:AY3)+1&gt;DAY(EOMONTH('Суточно-месячный график SNGA'!$O$10,0)),"",COUNT($AC$3:AY3)+1)</f>
        <v>23</v>
      </c>
      <c r="BA3" s="94">
        <f>IF(MAX($AC$3:AZ3)+1&gt;DAY(EOMONTH('Суточно-месячный график SNGA'!$O$10,0)),"",COUNT($AC$3:AZ3)+1)</f>
        <v>24</v>
      </c>
      <c r="BB3" s="94">
        <f>IF(MAX($AC$3:BA3)+1&gt;DAY(EOMONTH('Суточно-месячный график SNGA'!$O$10,0)),"",COUNT($AC$3:BA3)+1)</f>
        <v>25</v>
      </c>
      <c r="BC3" s="94">
        <f>IF(MAX($AC$3:BB3)+1&gt;DAY(EOMONTH('Суточно-месячный график SNGA'!$O$10,0)),"",COUNT($AC$3:BB3)+1)</f>
        <v>26</v>
      </c>
      <c r="BD3" s="94">
        <f>IF(MAX($AC$3:BC3)+1&gt;DAY(EOMONTH('Суточно-месячный график SNGA'!$O$10,0)),"",COUNT($AC$3:BC3)+1)</f>
        <v>27</v>
      </c>
      <c r="BE3" s="94">
        <f>IF(MAX($AC$3:BD3)+1&gt;DAY(EOMONTH('Суточно-месячный график SNGA'!$O$10,0)),"",COUNT($AC$3:BD3)+1)</f>
        <v>28</v>
      </c>
      <c r="BF3" s="94">
        <f>IF(MAX($AC$3:BE3)+1&gt;DAY(EOMONTH('Суточно-месячный график SNGA'!$O$10,0)),"",COUNT($AC$3:BE3)+1)</f>
        <v>29</v>
      </c>
      <c r="BG3" s="94">
        <f>IF(MAX($AC$3:BF3)+1&gt;DAY(EOMONTH('Суточно-месячный график SNGA'!$O$10,0)),"",COUNT($AC$3:BF3)+1)</f>
        <v>30</v>
      </c>
      <c r="BH3" s="96">
        <f>IF(MAX($AC$3:BG3)+1&gt;DAY(EOMONTH('Суточно-месячный график SNGA'!$O$10,0)),"",COUNT($AC$3:BG3)+1)</f>
        <v>31</v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" outlineLevel="1" thickBot="1">
      <c r="A4" s="74"/>
      <c r="B4" s="68"/>
      <c r="C4" s="68"/>
      <c r="D4" s="68"/>
      <c r="E4" s="68"/>
      <c r="F4" s="68"/>
      <c r="G4" s="68"/>
      <c r="H4" s="64"/>
      <c r="I4" s="67"/>
      <c r="J4" s="69" t="s">
        <v>42</v>
      </c>
      <c r="K4" s="82" t="str">
        <f>CHOOSE('Суточно-месячный график SNGA'!A10,X4,Y4,Z4,AA4,AB4)</f>
        <v>1 по 5</v>
      </c>
      <c r="L4" s="68" t="s">
        <v>72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7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5</v>
      </c>
      <c r="Y4" s="115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6 по 12</v>
      </c>
      <c r="Z4" s="115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13 по 19</v>
      </c>
      <c r="AA4" s="115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20 по 26</v>
      </c>
      <c r="AB4" s="116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27 по 31</v>
      </c>
      <c r="AC4" s="84"/>
      <c r="AD4" s="183" t="str">
        <f>IF(AD3="","",IF(WEEKDAY('Суточно-месячный график SNGA'!$O$10+AD3-1,2)&lt;5,TEXT(AD3,"00"),IF(AND(AD3=1,WEEKDAY('Суточно-месячный график SNGA'!$O$10+AD3-1,2)=7),TEXT(AD3,"00"),IF(AND(AD3=MAX($AD$3:$BH$3),WEEKDAY('Суточно-месячный график SNGA'!$O$10+AD3-1,2)=5),TEXT(AD3,"00"),TEXT(MAX(1,AD3+5-WEEKDAY('Суточно-месячный график SNGA'!$O$10+AD3-1,2)),"00")&amp;TEXT(-MIN(MAX($AD$3:$BH$3),AD3+7-WEEKDAY('Суточно-месячный график SNGA'!$O$10+AD3-1,2)),"00")))))</f>
        <v>01</v>
      </c>
      <c r="AE4" s="184" t="str">
        <f>IF(AE3="","",IF(WEEKDAY('Суточно-месячный график SNGA'!$O$10+AE3-1,2)&lt;5,TEXT(AE3,"00"),IF(AND(AE3=1,WEEKDAY('Суточно-месячный график SNGA'!$O$10+AE3-1,2)=7),TEXT(AE3,"00"),IF(AND(AE3=MAX($AD$3:$BH$3),WEEKDAY('Суточно-месячный график SNGA'!$O$10+AE3-1,2)=5),TEXT(AE3,"00"),TEXT(MAX(1,AE3+5-WEEKDAY('Суточно-месячный график SNGA'!$O$10+AE3-1,2)),"00")&amp;TEXT(-MIN(MAX($AD$3:$BH$3),AE3+7-WEEKDAY('Суточно-месячный график SNGA'!$O$10+AE3-1,2)),"00")))))</f>
        <v>02</v>
      </c>
      <c r="AF4" s="97" t="str">
        <f>IF(AF3="","",IF(WEEKDAY('Суточно-месячный график SNGA'!$O$10+AF3-1,2)&lt;5,TEXT(AF3,"00"),IF(AND(AF3=1,WEEKDAY('Суточно-месячный график SNGA'!$O$10+AF3-1,2)=7),TEXT(AF3,"00"),IF(AND(AF3=MAX($AD$3:$BH$3),WEEKDAY('Суточно-месячный график SNGA'!$O$10+AF3-1,2)=5),TEXT(AF3,"00"),TEXT(MAX(1,AF3+5-WEEKDAY('Суточно-месячный график SNGA'!$O$10+AF3-1,2)),"00")&amp;TEXT(-MIN(MAX($AD$3:$BH$3),AF3+7-WEEKDAY('Суточно-месячный график SNGA'!$O$10+AF3-1,2)),"00")))))</f>
        <v>03-05</v>
      </c>
      <c r="AG4" s="97" t="str">
        <f>IF(AG3="","",IF(WEEKDAY('Суточно-месячный график SNGA'!$O$10+AG3-1,2)&lt;5,TEXT(AG3,"00"),IF(AND(AG3=1,WEEKDAY('Суточно-месячный график SNGA'!$O$10+AG3-1,2)=7),TEXT(AG3,"00"),IF(AND(AG3=MAX($AD$3:$BH$3),WEEKDAY('Суточно-месячный график SNGA'!$O$10+AG3-1,2)=5),TEXT(AG3,"00"),TEXT(MAX(1,AG3+5-WEEKDAY('Суточно-месячный график SNGA'!$O$10+AG3-1,2)),"00")&amp;TEXT(-MIN(MAX($AD$3:$BH$3),AG3+7-WEEKDAY('Суточно-месячный график SNGA'!$O$10+AG3-1,2)),"00")))))</f>
        <v>03-05</v>
      </c>
      <c r="AH4" s="97" t="str">
        <f>IF(AH3="","",IF(WEEKDAY('Суточно-месячный график SNGA'!$O$10+AH3-1,2)&lt;5,TEXT(AH3,"00"),IF(AND(AH3=1,WEEKDAY('Суточно-месячный график SNGA'!$O$10+AH3-1,2)=7),TEXT(AH3,"00"),IF(AND(AH3=MAX($AD$3:$BH$3),WEEKDAY('Суточно-месячный график SNGA'!$O$10+AH3-1,2)=5),TEXT(AH3,"00"),TEXT(MAX(1,AH3+5-WEEKDAY('Суточно-месячный график SNGA'!$O$10+AH3-1,2)),"00")&amp;TEXT(-MIN(MAX($AD$3:$BH$3),AH3+7-WEEKDAY('Суточно-месячный график SNGA'!$O$10+AH3-1,2)),"00")))))</f>
        <v>03-05</v>
      </c>
      <c r="AI4" s="184" t="str">
        <f>IF(AI3="","",IF(WEEKDAY('Суточно-месячный график SNGA'!$O$10+AI3-1,2)&lt;5,TEXT(AI3,"00"),IF(AND(AI3=1,WEEKDAY('Суточно-месячный график SNGA'!$O$10+AI3-1,2)=7),TEXT(AI3,"00"),IF(AND(AI3=MAX($AD$3:$BH$3),WEEKDAY('Суточно-месячный график SNGA'!$O$10+AI3-1,2)=5),TEXT(AI3,"00"),TEXT(MAX(1,AI3+5-WEEKDAY('Суточно-месячный график SNGA'!$O$10+AI3-1,2)),"00")&amp;TEXT(-MIN(MAX($AD$3:$BH$3),AI3+7-WEEKDAY('Суточно-месячный график SNGA'!$O$10+AI3-1,2)),"00")))))</f>
        <v>06</v>
      </c>
      <c r="AJ4" s="184" t="str">
        <f>IF(AJ3="","",IF(WEEKDAY('Суточно-месячный график SNGA'!$O$10+AJ3-1,2)&lt;5,TEXT(AJ3,"00"),IF(AND(AJ3=1,WEEKDAY('Суточно-месячный график SNGA'!$O$10+AJ3-1,2)=7),TEXT(AJ3,"00"),IF(AND(AJ3=MAX($AD$3:$BH$3),WEEKDAY('Суточно-месячный график SNGA'!$O$10+AJ3-1,2)=5),TEXT(AJ3,"00"),TEXT(MAX(1,AJ3+5-WEEKDAY('Суточно-месячный график SNGA'!$O$10+AJ3-1,2)),"00")&amp;TEXT(-MIN(MAX($AD$3:$BH$3),AJ3+7-WEEKDAY('Суточно-месячный график SNGA'!$O$10+AJ3-1,2)),"00")))))</f>
        <v>07</v>
      </c>
      <c r="AK4" s="184" t="str">
        <f>IF(AK3="","",IF(WEEKDAY('Суточно-месячный график SNGA'!$O$10+AK3-1,2)&lt;5,TEXT(AK3,"00"),IF(AND(AK3=1,WEEKDAY('Суточно-месячный график SNGA'!$O$10+AK3-1,2)=7),TEXT(AK3,"00"),IF(AND(AK3=MAX($AD$3:$BH$3),WEEKDAY('Суточно-месячный график SNGA'!$O$10+AK3-1,2)=5),TEXT(AK3,"00"),TEXT(MAX(1,AK3+5-WEEKDAY('Суточно-месячный график SNGA'!$O$10+AK3-1,2)),"00")&amp;TEXT(-MIN(MAX($AD$3:$BH$3),AK3+7-WEEKDAY('Суточно-месячный график SNGA'!$O$10+AK3-1,2)),"00")))))</f>
        <v>08</v>
      </c>
      <c r="AL4" s="184" t="str">
        <f>IF(AL3="","",IF(WEEKDAY('Суточно-месячный график SNGA'!$O$10+AL3-1,2)&lt;5,TEXT(AL3,"00"),IF(AND(AL3=1,WEEKDAY('Суточно-месячный график SNGA'!$O$10+AL3-1,2)=7),TEXT(AL3,"00"),IF(AND(AL3=MAX($AD$3:$BH$3),WEEKDAY('Суточно-месячный график SNGA'!$O$10+AL3-1,2)=5),TEXT(AL3,"00"),TEXT(MAX(1,AL3+5-WEEKDAY('Суточно-месячный график SNGA'!$O$10+AL3-1,2)),"00")&amp;TEXT(-MIN(MAX($AD$3:$BH$3),AL3+7-WEEKDAY('Суточно-месячный график SNGA'!$O$10+AL3-1,2)),"00")))))</f>
        <v>09</v>
      </c>
      <c r="AM4" s="97" t="str">
        <f>IF(AM3="","",IF(WEEKDAY('Суточно-месячный график SNGA'!$O$10+AM3-1,2)&lt;5,TEXT(AM3,"00"),IF(AND(AM3=1,WEEKDAY('Суточно-месячный график SNGA'!$O$10+AM3-1,2)=7),TEXT(AM3,"00"),IF(AND(AM3=MAX($AD$3:$BH$3),WEEKDAY('Суточно-месячный график SNGA'!$O$10+AM3-1,2)=5),TEXT(AM3,"00"),TEXT(MAX(1,AM3+5-WEEKDAY('Суточно-месячный график SNGA'!$O$10+AM3-1,2)),"00")&amp;TEXT(-MIN(MAX($AD$3:$BH$3),AM3+7-WEEKDAY('Суточно-месячный график SNGA'!$O$10+AM3-1,2)),"00")))))</f>
        <v>10-12</v>
      </c>
      <c r="AN4" s="97" t="str">
        <f>IF(AN3="","",IF(WEEKDAY('Суточно-месячный график SNGA'!$O$10+AN3-1,2)&lt;5,TEXT(AN3,"00"),IF(AND(AN3=1,WEEKDAY('Суточно-месячный график SNGA'!$O$10+AN3-1,2)=7),TEXT(AN3,"00"),IF(AND(AN3=MAX($AD$3:$BH$3),WEEKDAY('Суточно-месячный график SNGA'!$O$10+AN3-1,2)=5),TEXT(AN3,"00"),TEXT(MAX(1,AN3+5-WEEKDAY('Суточно-месячный график SNGA'!$O$10+AN3-1,2)),"00")&amp;TEXT(-MIN(MAX($AD$3:$BH$3),AN3+7-WEEKDAY('Суточно-месячный график SNGA'!$O$10+AN3-1,2)),"00")))))</f>
        <v>10-12</v>
      </c>
      <c r="AO4" s="97" t="str">
        <f>IF(AO3="","",IF(WEEKDAY('Суточно-месячный график SNGA'!$O$10+AO3-1,2)&lt;5,TEXT(AO3,"00"),IF(AND(AO3=1,WEEKDAY('Суточно-месячный график SNGA'!$O$10+AO3-1,2)=7),TEXT(AO3,"00"),IF(AND(AO3=MAX($AD$3:$BH$3),WEEKDAY('Суточно-месячный график SNGA'!$O$10+AO3-1,2)=5),TEXT(AO3,"00"),TEXT(MAX(1,AO3+5-WEEKDAY('Суточно-месячный график SNGA'!$O$10+AO3-1,2)),"00")&amp;TEXT(-MIN(MAX($AD$3:$BH$3),AO3+7-WEEKDAY('Суточно-месячный график SNGA'!$O$10+AO3-1,2)),"00")))))</f>
        <v>10-12</v>
      </c>
      <c r="AP4" s="97" t="str">
        <f>IF(AP3="","",IF(WEEKDAY('Суточно-месячный график SNGA'!$O$10+AP3-1,2)&lt;5,TEXT(AP3,"00"),IF(AND(AP3=1,WEEKDAY('Суточно-месячный график SNGA'!$O$10+AP3-1,2)=7),TEXT(AP3,"00"),IF(AND(AP3=MAX($AD$3:$BH$3),WEEKDAY('Суточно-месячный график SNGA'!$O$10+AP3-1,2)=5),TEXT(AP3,"00"),TEXT(MAX(1,AP3+5-WEEKDAY('Суточно-месячный график SNGA'!$O$10+AP3-1,2)),"00")&amp;TEXT(-MIN(MAX($AD$3:$BH$3),AP3+7-WEEKDAY('Суточно-месячный график SNGA'!$O$10+AP3-1,2)),"00")))))</f>
        <v>13</v>
      </c>
      <c r="AQ4" s="97" t="str">
        <f>IF(AQ3="","",IF(WEEKDAY('Суточно-месячный график SNGA'!$O$10+AQ3-1,2)&lt;5,TEXT(AQ3,"00"),IF(AND(AQ3=1,WEEKDAY('Суточно-месячный график SNGA'!$O$10+AQ3-1,2)=7),TEXT(AQ3,"00"),IF(AND(AQ3=MAX($AD$3:$BH$3),WEEKDAY('Суточно-месячный график SNGA'!$O$10+AQ3-1,2)=5),TEXT(AQ3,"00"),TEXT(MAX(1,AQ3+5-WEEKDAY('Суточно-месячный график SNGA'!$O$10+AQ3-1,2)),"00")&amp;TEXT(-MIN(MAX($AD$3:$BH$3),AQ3+7-WEEKDAY('Суточно-месячный график SNGA'!$O$10+AQ3-1,2)),"00")))))</f>
        <v>14</v>
      </c>
      <c r="AR4" s="97" t="str">
        <f>IF(AR3="","",IF(WEEKDAY('Суточно-месячный график SNGA'!$O$10+AR3-1,2)&lt;5,TEXT(AR3,"00"),IF(AND(AR3=1,WEEKDAY('Суточно-месячный график SNGA'!$O$10+AR3-1,2)=7),TEXT(AR3,"00"),IF(AND(AR3=MAX($AD$3:$BH$3),WEEKDAY('Суточно-месячный график SNGA'!$O$10+AR3-1,2)=5),TEXT(AR3,"00"),TEXT(MAX(1,AR3+5-WEEKDAY('Суточно-месячный график SNGA'!$O$10+AR3-1,2)),"00")&amp;TEXT(-MIN(MAX($AD$3:$BH$3),AR3+7-WEEKDAY('Суточно-месячный график SNGA'!$O$10+AR3-1,2)),"00")))))</f>
        <v>15</v>
      </c>
      <c r="AS4" s="97" t="str">
        <f>IF(AS3="","",IF(WEEKDAY('Суточно-месячный график SNGA'!$O$10+AS3-1,2)&lt;5,TEXT(AS3,"00"),IF(AND(AS3=1,WEEKDAY('Суточно-месячный график SNGA'!$O$10+AS3-1,2)=7),TEXT(AS3,"00"),IF(AND(AS3=MAX($AD$3:$BH$3),WEEKDAY('Суточно-месячный график SNGA'!$O$10+AS3-1,2)=5),TEXT(AS3,"00"),TEXT(MAX(1,AS3+5-WEEKDAY('Суточно-месячный график SNGA'!$O$10+AS3-1,2)),"00")&amp;TEXT(-MIN(MAX($AD$3:$BH$3),AS3+7-WEEKDAY('Суточно-месячный график SNGA'!$O$10+AS3-1,2)),"00")))))</f>
        <v>16</v>
      </c>
      <c r="AT4" s="97" t="str">
        <f>IF(AT3="","",IF(WEEKDAY('Суточно-месячный график SNGA'!$O$10+AT3-1,2)&lt;5,TEXT(AT3,"00"),IF(AND(AT3=1,WEEKDAY('Суточно-месячный график SNGA'!$O$10+AT3-1,2)=7),TEXT(AT3,"00"),IF(AND(AT3=MAX($AD$3:$BH$3),WEEKDAY('Суточно-месячный график SNGA'!$O$10+AT3-1,2)=5),TEXT(AT3,"00"),TEXT(MAX(1,AT3+5-WEEKDAY('Суточно-месячный график SNGA'!$O$10+AT3-1,2)),"00")&amp;TEXT(-MIN(MAX($AD$3:$BH$3),AT3+7-WEEKDAY('Суточно-месячный график SNGA'!$O$10+AT3-1,2)),"00")))))</f>
        <v>17-19</v>
      </c>
      <c r="AU4" s="97" t="str">
        <f>IF(AU3="","",IF(WEEKDAY('Суточно-месячный график SNGA'!$O$10+AU3-1,2)&lt;5,TEXT(AU3,"00"),IF(AND(AU3=1,WEEKDAY('Суточно-месячный график SNGA'!$O$10+AU3-1,2)=7),TEXT(AU3,"00"),IF(AND(AU3=MAX($AD$3:$BH$3),WEEKDAY('Суточно-месячный график SNGA'!$O$10+AU3-1,2)=5),TEXT(AU3,"00"),TEXT(MAX(1,AU3+5-WEEKDAY('Суточно-месячный график SNGA'!$O$10+AU3-1,2)),"00")&amp;TEXT(-MIN(MAX($AD$3:$BH$3),AU3+7-WEEKDAY('Суточно-месячный график SNGA'!$O$10+AU3-1,2)),"00")))))</f>
        <v>17-19</v>
      </c>
      <c r="AV4" s="97" t="str">
        <f>IF(AV3="","",IF(WEEKDAY('Суточно-месячный график SNGA'!$O$10+AV3-1,2)&lt;5,TEXT(AV3,"00"),IF(AND(AV3=1,WEEKDAY('Суточно-месячный график SNGA'!$O$10+AV3-1,2)=7),TEXT(AV3,"00"),IF(AND(AV3=MAX($AD$3:$BH$3),WEEKDAY('Суточно-месячный график SNGA'!$O$10+AV3-1,2)=5),TEXT(AV3,"00"),TEXT(MAX(1,AV3+5-WEEKDAY('Суточно-месячный график SNGA'!$O$10+AV3-1,2)),"00")&amp;TEXT(-MIN(MAX($AD$3:$BH$3),AV3+7-WEEKDAY('Суточно-месячный график SNGA'!$O$10+AV3-1,2)),"00")))))</f>
        <v>17-19</v>
      </c>
      <c r="AW4" s="97" t="str">
        <f>IF(AW3="","",IF(WEEKDAY('Суточно-месячный график SNGA'!$O$10+AW3-1,2)&lt;5,TEXT(AW3,"00"),IF(AND(AW3=1,WEEKDAY('Суточно-месячный график SNGA'!$O$10+AW3-1,2)=7),TEXT(AW3,"00"),IF(AND(AW3=MAX($AD$3:$BH$3),WEEKDAY('Суточно-месячный график SNGA'!$O$10+AW3-1,2)=5),TEXT(AW3,"00"),TEXT(MAX(1,AW3+5-WEEKDAY('Суточно-месячный график SNGA'!$O$10+AW3-1,2)),"00")&amp;TEXT(-MIN(MAX($AD$3:$BH$3),AW3+7-WEEKDAY('Суточно-месячный график SNGA'!$O$10+AW3-1,2)),"00")))))</f>
        <v>20</v>
      </c>
      <c r="AX4" s="97" t="str">
        <f>IF(AX3="","",IF(WEEKDAY('Суточно-месячный график SNGA'!$O$10+AX3-1,2)&lt;5,TEXT(AX3,"00"),IF(AND(AX3=1,WEEKDAY('Суточно-месячный график SNGA'!$O$10+AX3-1,2)=7),TEXT(AX3,"00"),IF(AND(AX3=MAX($AD$3:$BH$3),WEEKDAY('Суточно-месячный график SNGA'!$O$10+AX3-1,2)=5),TEXT(AX3,"00"),TEXT(MAX(1,AX3+5-WEEKDAY('Суточно-месячный график SNGA'!$O$10+AX3-1,2)),"00")&amp;TEXT(-MIN(MAX($AD$3:$BH$3),AX3+7-WEEKDAY('Суточно-месячный график SNGA'!$O$10+AX3-1,2)),"00")))))</f>
        <v>21</v>
      </c>
      <c r="AY4" s="97" t="str">
        <f>IF(AY3="","",IF(WEEKDAY('Суточно-месячный график SNGA'!$O$10+AY3-1,2)&lt;5,TEXT(AY3,"00"),IF(AND(AY3=1,WEEKDAY('Суточно-месячный график SNGA'!$O$10+AY3-1,2)=7),TEXT(AY3,"00"),IF(AND(AY3=MAX($AD$3:$BH$3),WEEKDAY('Суточно-месячный график SNGA'!$O$10+AY3-1,2)=5),TEXT(AY3,"00"),TEXT(MAX(1,AY3+5-WEEKDAY('Суточно-месячный график SNGA'!$O$10+AY3-1,2)),"00")&amp;TEXT(-MIN(MAX($AD$3:$BH$3),AY3+7-WEEKDAY('Суточно-месячный график SNGA'!$O$10+AY3-1,2)),"00")))))</f>
        <v>22</v>
      </c>
      <c r="AZ4" s="97" t="str">
        <f>IF(AZ3="","",IF(WEEKDAY('Суточно-месячный график SNGA'!$O$10+AZ3-1,2)&lt;5,TEXT(AZ3,"00"),IF(AND(AZ3=1,WEEKDAY('Суточно-месячный график SNGA'!$O$10+AZ3-1,2)=7),TEXT(AZ3,"00"),IF(AND(AZ3=MAX($AD$3:$BH$3),WEEKDAY('Суточно-месячный график SNGA'!$O$10+AZ3-1,2)=5),TEXT(AZ3,"00"),TEXT(MAX(1,AZ3+5-WEEKDAY('Суточно-месячный график SNGA'!$O$10+AZ3-1,2)),"00")&amp;TEXT(-MIN(MAX($AD$3:$BH$3),AZ3+7-WEEKDAY('Суточно-месячный график SNGA'!$O$10+AZ3-1,2)),"00")))))</f>
        <v>23</v>
      </c>
      <c r="BA4" s="97" t="str">
        <f>IF(BA3="","",IF(WEEKDAY('Суточно-месячный график SNGA'!$O$10+BA3-1,2)&lt;5,TEXT(BA3,"00"),IF(AND(BA3=1,WEEKDAY('Суточно-месячный график SNGA'!$O$10+BA3-1,2)=7),TEXT(BA3,"00"),IF(AND(BA3=MAX($AD$3:$BH$3),WEEKDAY('Суточно-месячный график SNGA'!$O$10+BA3-1,2)=5),TEXT(BA3,"00"),TEXT(MAX(1,BA3+5-WEEKDAY('Суточно-месячный график SNGA'!$O$10+BA3-1,2)),"00")&amp;TEXT(-MIN(MAX($AD$3:$BH$3),BA3+7-WEEKDAY('Суточно-месячный график SNGA'!$O$10+BA3-1,2)),"00")))))</f>
        <v>24-26</v>
      </c>
      <c r="BB4" s="97" t="str">
        <f>IF(BB3="","",IF(WEEKDAY('Суточно-месячный график SNGA'!$O$10+BB3-1,2)&lt;5,TEXT(BB3,"00"),IF(AND(BB3=1,WEEKDAY('Суточно-месячный график SNGA'!$O$10+BB3-1,2)=7),TEXT(BB3,"00"),IF(AND(BB3=MAX($AD$3:$BH$3),WEEKDAY('Суточно-месячный график SNGA'!$O$10+BB3-1,2)=5),TEXT(BB3,"00"),TEXT(MAX(1,BB3+5-WEEKDAY('Суточно-месячный график SNGA'!$O$10+BB3-1,2)),"00")&amp;TEXT(-MIN(MAX($AD$3:$BH$3),BB3+7-WEEKDAY('Суточно-месячный график SNGA'!$O$10+BB3-1,2)),"00")))))</f>
        <v>24-26</v>
      </c>
      <c r="BC4" s="97" t="str">
        <f>IF(BC3="","",IF(WEEKDAY('Суточно-месячный график SNGA'!$O$10+BC3-1,2)&lt;5,TEXT(BC3,"00"),IF(AND(BC3=1,WEEKDAY('Суточно-месячный график SNGA'!$O$10+BC3-1,2)=7),TEXT(BC3,"00"),IF(AND(BC3=MAX($AD$3:$BH$3),WEEKDAY('Суточно-месячный график SNGA'!$O$10+BC3-1,2)=5),TEXT(BC3,"00"),TEXT(MAX(1,BC3+5-WEEKDAY('Суточно-месячный график SNGA'!$O$10+BC3-1,2)),"00")&amp;TEXT(-MIN(MAX($AD$3:$BH$3),BC3+7-WEEKDAY('Суточно-месячный график SNGA'!$O$10+BC3-1,2)),"00")))))</f>
        <v>24-26</v>
      </c>
      <c r="BD4" s="97" t="str">
        <f>IF(BD3="","",IF(WEEKDAY('Суточно-месячный график SNGA'!$O$10+BD3-1,2)&lt;5,TEXT(BD3,"00"),IF(AND(BD3=1,WEEKDAY('Суточно-месячный график SNGA'!$O$10+BD3-1,2)=7),TEXT(BD3,"00"),IF(AND(BD3=MAX($AD$3:$BH$3),WEEKDAY('Суточно-месячный график SNGA'!$O$10+BD3-1,2)=5),TEXT(BD3,"00"),TEXT(MAX(1,BD3+5-WEEKDAY('Суточно-месячный график SNGA'!$O$10+BD3-1,2)),"00")&amp;TEXT(-MIN(MAX($AD$3:$BH$3),BD3+7-WEEKDAY('Суточно-месячный график SNGA'!$O$10+BD3-1,2)),"00")))))</f>
        <v>27</v>
      </c>
      <c r="BE4" s="97" t="str">
        <f>IF(BE3="","",IF(WEEKDAY('Суточно-месячный график SNGA'!$O$10+BE3-1,2)&lt;5,TEXT(BE3,"00"),IF(AND(BE3=1,WEEKDAY('Суточно-месячный график SNGA'!$O$10+BE3-1,2)=7),TEXT(BE3,"00"),IF(AND(BE3=MAX($AD$3:$BH$3),WEEKDAY('Суточно-месячный график SNGA'!$O$10+BE3-1,2)=5),TEXT(BE3,"00"),TEXT(MAX(1,BE3+5-WEEKDAY('Суточно-месячный график SNGA'!$O$10+BE3-1,2)),"00")&amp;TEXT(-MIN(MAX($AD$3:$BH$3),BE3+7-WEEKDAY('Суточно-месячный график SNGA'!$O$10+BE3-1,2)),"00")))))</f>
        <v>28</v>
      </c>
      <c r="BF4" s="97" t="str">
        <f>IF(BF3="","",IF(WEEKDAY('Суточно-месячный график SNGA'!$O$10+BF3-1,2)&lt;5,TEXT(BF3,"00"),IF(AND(BF3=1,WEEKDAY('Суточно-месячный график SNGA'!$O$10+BF3-1,2)=7),TEXT(BF3,"00"),IF(AND(BF3=MAX($AD$3:$BH$3),WEEKDAY('Суточно-месячный график SNGA'!$O$10+BF3-1,2)=5),TEXT(BF3,"00"),TEXT(MAX(1,BF3+5-WEEKDAY('Суточно-месячный график SNGA'!$O$10+BF3-1,2)),"00")&amp;TEXT(-MIN(MAX($AD$3:$BH$3),BF3+7-WEEKDAY('Суточно-месячный график SNGA'!$O$10+BF3-1,2)),"00")))))</f>
        <v>29</v>
      </c>
      <c r="BG4" s="97" t="str">
        <f>IF(BG3="","",IF(WEEKDAY('Суточно-месячный график SNGA'!$O$10+BG3-1,2)&lt;5,TEXT(BG3,"00"),IF(AND(BG3=1,WEEKDAY('Суточно-месячный график SNGA'!$O$10+BG3-1,2)=7),TEXT(BG3,"00"),IF(AND(BG3=MAX($AD$3:$BH$3),WEEKDAY('Суточно-месячный график SNGA'!$O$10+BG3-1,2)=5),TEXT(BG3,"00"),TEXT(MAX(1,BG3+5-WEEKDAY('Суточно-месячный график SNGA'!$O$10+BG3-1,2)),"00")&amp;TEXT(-MIN(MAX($AD$3:$BH$3),BG3+7-WEEKDAY('Суточно-месячный график SNGA'!$O$10+BG3-1,2)),"00")))))</f>
        <v>30</v>
      </c>
      <c r="BH4" s="98" t="str">
        <f>IF(BH3="","",IF(WEEKDAY('Суточно-месячный график SNGA'!$O$10+BH3-1,2)&lt;5,TEXT(BH3,"00"),IF(AND(BH3=1,WEEKDAY('Суточно-месячный график SNGA'!$O$10+BH3-1,2)=7),TEXT(BH3,"00"),IF(AND(BH3=MAX($AD$3:$BH$3),WEEKDAY('Суточно-месячный график SNGA'!$O$10+BH3-1,2)=5),TEXT(BH3,"00"),TEXT(MAX(1,BH3+5-WEEKDAY('Суточно-месячный график SNGA'!$O$10+BH3-1,2)),"00")&amp;TEXT(-MIN(MAX($AD$3:$BH$3),BH3+7-WEEKDAY('Суточно-месячный график SNGA'!$O$10+BH3-1,2)),"00")))))</f>
        <v>31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1"/>
      <c r="X5" s="89">
        <f>WEEKNUM('Суточно-месячный график SNGA'!$O$10+COUNTA($W$5:W5),2)-WEEKNUM('Суточно-месячный график SNGA'!$O$10,2)+1</f>
        <v>1</v>
      </c>
      <c r="Y5" s="88"/>
      <c r="Z5" s="88">
        <f>WEEKNUM('Суточно-месячный график SNGA'!$O$10+COUNTA($W$5:Y5),2)-WEEKNUM('Суточно-месячный график SNGA'!$O$10,2)+1</f>
        <v>1</v>
      </c>
      <c r="AA5" s="88"/>
      <c r="AB5" s="89">
        <f>WEEKNUM('Суточно-месячный график SNGA'!$O$10+COUNTA($W$5:AA5),2)-WEEKNUM('Суточно-месячный график SNGA'!$O$10,2)+1</f>
        <v>1</v>
      </c>
      <c r="AC5" s="88"/>
      <c r="AD5" s="88">
        <f>WEEKNUM('Суточно-месячный график SNGA'!$O$10+COUNTA($W$5:AC5),2)-WEEKNUM('Суточно-месячный график SNGA'!$O$10,2)+1</f>
        <v>1</v>
      </c>
      <c r="AE5" s="88"/>
      <c r="AF5" s="89">
        <f>WEEKNUM('Суточно-месячный график SNGA'!$O$10+COUNTA($W$5:AE5),2)-WEEKNUM('Суточно-месячный график SNGA'!$O$10,2)+1</f>
        <v>1</v>
      </c>
      <c r="AG5" s="88"/>
      <c r="AH5" s="88">
        <f>WEEKNUM('Суточно-месячный график SNGA'!$O$10+COUNTA($W$5:AG5),2)-WEEKNUM('Суточно-месячный график SNGA'!$O$10,2)+1</f>
        <v>2</v>
      </c>
      <c r="AI5" s="88"/>
      <c r="AJ5" s="89">
        <f>WEEKNUM('Суточно-месячный график SNGA'!$O$10+COUNTA($W$5:AI5),2)-WEEKNUM('Суточно-месячный график SNGA'!$O$10,2)+1</f>
        <v>2</v>
      </c>
      <c r="AK5" s="88"/>
      <c r="AL5" s="88">
        <f>WEEKNUM('Суточно-месячный график SNGA'!$O$10+COUNTA($W$5:AK5),2)-WEEKNUM('Суточно-месячный график SNGA'!$O$10,2)+1</f>
        <v>2</v>
      </c>
      <c r="AM5" s="88"/>
      <c r="AN5" s="89">
        <f>WEEKNUM('Суточно-месячный график SNGA'!$O$10+COUNTA($W$5:AM5),2)-WEEKNUM('Суточно-месячный график SNGA'!$O$10,2)+1</f>
        <v>2</v>
      </c>
      <c r="AO5" s="88"/>
      <c r="AP5" s="88">
        <f>WEEKNUM('Суточно-месячный график SNGA'!$O$10+COUNTA($W$5:AO5),2)-WEEKNUM('Суточно-месячный график SNGA'!$O$10,2)+1</f>
        <v>2</v>
      </c>
      <c r="AQ5" s="88"/>
      <c r="AR5" s="89">
        <f>WEEKNUM('Суточно-месячный график SNGA'!$O$10+COUNTA($W$5:AQ5),2)-WEEKNUM('Суточно-месячный график SNGA'!$O$10,2)+1</f>
        <v>2</v>
      </c>
      <c r="AS5" s="88"/>
      <c r="AT5" s="88">
        <f>WEEKNUM('Суточно-месячный график SNGA'!$O$10+COUNTA($W$5:AS5),2)-WEEKNUM('Суточно-месячный график SNGA'!$O$10,2)+1</f>
        <v>2</v>
      </c>
      <c r="AU5" s="88"/>
      <c r="AV5" s="89">
        <f>WEEKNUM('Суточно-месячный график SNGA'!$O$10+COUNTA($W$5:AU5),2)-WEEKNUM('Суточно-месячный график SNGA'!$O$10,2)+1</f>
        <v>3</v>
      </c>
      <c r="AW5" s="88"/>
      <c r="AX5" s="88">
        <f>WEEKNUM('Суточно-месячный график SNGA'!$O$10+COUNTA($W$5:AW5),2)-WEEKNUM('Суточно-месячный график SNGA'!$O$10,2)+1</f>
        <v>3</v>
      </c>
      <c r="AY5" s="88"/>
      <c r="AZ5" s="89">
        <f>WEEKNUM('Суточно-месячный график SNGA'!$O$10+COUNTA($W$5:AY5),2)-WEEKNUM('Суточно-месячный график SNGA'!$O$10,2)+1</f>
        <v>3</v>
      </c>
      <c r="BA5" s="88"/>
      <c r="BB5" s="88">
        <f>WEEKNUM('Суточно-месячный график SNGA'!$O$10+COUNTA($W$5:BA5),2)-WEEKNUM('Суточно-месячный график SNGA'!$O$10,2)+1</f>
        <v>3</v>
      </c>
      <c r="BC5" s="88"/>
      <c r="BD5" s="89">
        <f>WEEKNUM('Суточно-месячный график SNGA'!$O$10+COUNTA($W$5:BC5),2)-WEEKNUM('Суточно-месячный график SNGA'!$O$10,2)+1</f>
        <v>3</v>
      </c>
      <c r="BE5" s="88"/>
      <c r="BF5" s="88">
        <f>WEEKNUM('Суточно-месячный график SNGA'!$O$10+COUNTA($W$5:BE5),2)-WEEKNUM('Суточно-месячный график SNGA'!$O$10,2)+1</f>
        <v>3</v>
      </c>
      <c r="BG5" s="88"/>
      <c r="BH5" s="89">
        <f>WEEKNUM('Суточно-месячный график SNGA'!$O$10+COUNTA($W$5:BG5),2)-WEEKNUM('Суточно-месячный график SNGA'!$O$10,2)+1</f>
        <v>3</v>
      </c>
      <c r="BI5" s="88"/>
      <c r="BJ5" s="88">
        <f>WEEKNUM('Суточно-месячный график SNGA'!$O$10+COUNTA($W$5:BI5),2)-WEEKNUM('Суточно-месячный график SNGA'!$O$10,2)+1</f>
        <v>4</v>
      </c>
      <c r="BK5" s="88"/>
      <c r="BL5" s="89">
        <f>WEEKNUM('Суточно-месячный график SNGA'!$O$10+COUNTA($W$5:BK5),2)-WEEKNUM('Суточно-месячный график SNGA'!$O$10,2)+1</f>
        <v>4</v>
      </c>
      <c r="BM5" s="88"/>
      <c r="BN5" s="88">
        <f>WEEKNUM('Суточно-месячный график SNGA'!$O$10+COUNTA($W$5:BM5),2)-WEEKNUM('Суточно-месячный график SNGA'!$O$10,2)+1</f>
        <v>4</v>
      </c>
      <c r="BO5" s="88"/>
      <c r="BP5" s="89">
        <f>WEEKNUM('Суточно-месячный график SNGA'!$O$10+COUNTA($W$5:BO5),2)-WEEKNUM('Суточно-месячный график SNGA'!$O$10,2)+1</f>
        <v>4</v>
      </c>
      <c r="BQ5" s="88"/>
      <c r="BR5" s="88">
        <f>WEEKNUM('Суточно-месячный график SNGA'!$O$10+COUNTA($W$5:BQ5),2)-WEEKNUM('Суточно-месячный график SNGA'!$O$10,2)+1</f>
        <v>4</v>
      </c>
      <c r="BS5" s="88"/>
      <c r="BT5" s="89">
        <f>WEEKNUM('Суточно-месячный график SNGA'!$O$10+COUNTA($W$5:BS5),2)-WEEKNUM('Суточно-месячный график SNGA'!$O$10,2)+1</f>
        <v>4</v>
      </c>
      <c r="BU5" s="88"/>
      <c r="BV5" s="88">
        <f>WEEKNUM('Суточно-месячный график SNGA'!$O$10+COUNTA($W$5:BU5),2)-WEEKNUM('Суточно-месячный график SNGA'!$O$10,2)+1</f>
        <v>4</v>
      </c>
      <c r="BW5" s="88"/>
      <c r="BX5" s="89">
        <f>WEEKNUM('Суточно-месячный график SNGA'!$O$10+COUNTA($W$5:BW5),2)-WEEKNUM('Суточно-месячный график SNGA'!$O$10,2)+1</f>
        <v>5</v>
      </c>
      <c r="BY5" s="88"/>
      <c r="BZ5" s="88">
        <f>WEEKNUM('Суточно-месячный график SNGA'!$O$10+COUNTA($W$5:BY5),2)-WEEKNUM('Суточно-месячный график SNGA'!$O$10,2)+1</f>
        <v>5</v>
      </c>
      <c r="CA5" s="88"/>
      <c r="CB5" s="89">
        <f>WEEKNUM('Суточно-месячный график SNGA'!$O$10+COUNTA($W$5:CA5),2)-WEEKNUM('Суточно-месячный график SNGA'!$O$10,2)+1</f>
        <v>5</v>
      </c>
      <c r="CC5" s="88"/>
      <c r="CD5" s="88">
        <f>WEEKNUM('Суточно-месячный график SNGA'!$O$10+COUNTA($W$5:CC5),2)-WEEKNUM('Суточно-месячный график SNGA'!$O$10,2)+1</f>
        <v>5</v>
      </c>
      <c r="CE5" s="88"/>
      <c r="CF5" s="88">
        <f>WEEKNUM('Суточно-месячный график SNGA'!$O$10+COUNTA($W$5:CE5),2)-WEEKNUM('Суточно-месячный график SNGA'!$O$10,2)+1</f>
        <v>5</v>
      </c>
      <c r="CG5" s="88"/>
    </row>
    <row r="6" spans="1:85" ht="15.75" outlineLevel="1" thickBot="1">
      <c r="A6" s="74"/>
      <c r="B6" s="68"/>
      <c r="C6" s="68"/>
      <c r="D6" s="68"/>
      <c r="E6" s="68"/>
      <c r="F6" s="68"/>
      <c r="G6" s="68"/>
      <c r="H6" s="68"/>
      <c r="I6" s="67" t="s">
        <v>71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1"/>
      <c r="X6" s="100"/>
      <c r="Y6" s="99">
        <f>X5</f>
        <v>1</v>
      </c>
      <c r="Z6" s="99"/>
      <c r="AA6" s="99">
        <f t="shared" ref="AA6:BF6" si="0">Z5</f>
        <v>1</v>
      </c>
      <c r="AB6" s="100"/>
      <c r="AC6" s="99">
        <f t="shared" ref="AC6:BH6" si="1">AB5</f>
        <v>1</v>
      </c>
      <c r="AD6" s="99"/>
      <c r="AE6" s="99">
        <f t="shared" ref="AE6:BJ6" si="2">AD5</f>
        <v>1</v>
      </c>
      <c r="AF6" s="100"/>
      <c r="AG6" s="99">
        <f t="shared" ref="AG6:BL6" si="3">AF5</f>
        <v>1</v>
      </c>
      <c r="AH6" s="99"/>
      <c r="AI6" s="99">
        <f t="shared" ref="AI6:BN6" si="4">AH5</f>
        <v>2</v>
      </c>
      <c r="AJ6" s="100"/>
      <c r="AK6" s="99">
        <f t="shared" ref="AK6:BP6" si="5">AJ5</f>
        <v>2</v>
      </c>
      <c r="AL6" s="99"/>
      <c r="AM6" s="99">
        <f t="shared" ref="AM6:CG6" si="6">AL5</f>
        <v>2</v>
      </c>
      <c r="AN6" s="100"/>
      <c r="AO6" s="99">
        <f t="shared" ref="AO6:CG6" si="7">AN5</f>
        <v>2</v>
      </c>
      <c r="AP6" s="99"/>
      <c r="AQ6" s="99">
        <f t="shared" ref="AQ6:CG6" si="8">AP5</f>
        <v>2</v>
      </c>
      <c r="AR6" s="100"/>
      <c r="AS6" s="99">
        <f t="shared" ref="AS6:CG6" si="9">AR5</f>
        <v>2</v>
      </c>
      <c r="AT6" s="99"/>
      <c r="AU6" s="99">
        <f t="shared" ref="AU6:CG6" si="10">AT5</f>
        <v>2</v>
      </c>
      <c r="AV6" s="100"/>
      <c r="AW6" s="99">
        <f t="shared" ref="AW6:CG6" si="11">AV5</f>
        <v>3</v>
      </c>
      <c r="AX6" s="99"/>
      <c r="AY6" s="99">
        <f t="shared" ref="AY6:CG6" si="12">AX5</f>
        <v>3</v>
      </c>
      <c r="AZ6" s="100"/>
      <c r="BA6" s="99">
        <f t="shared" ref="BA6:CG6" si="13">AZ5</f>
        <v>3</v>
      </c>
      <c r="BB6" s="99"/>
      <c r="BC6" s="99">
        <f t="shared" ref="BC6:CG6" si="14">BB5</f>
        <v>3</v>
      </c>
      <c r="BD6" s="100"/>
      <c r="BE6" s="99">
        <f t="shared" ref="BE6:CG6" si="15">BD5</f>
        <v>3</v>
      </c>
      <c r="BF6" s="99"/>
      <c r="BG6" s="99">
        <f t="shared" ref="BG6:CG6" si="16">BF5</f>
        <v>3</v>
      </c>
      <c r="BH6" s="100"/>
      <c r="BI6" s="99">
        <f t="shared" ref="BI6:CG6" si="17">BH5</f>
        <v>3</v>
      </c>
      <c r="BJ6" s="99"/>
      <c r="BK6" s="99">
        <f t="shared" ref="BK6:CG6" si="18">BJ5</f>
        <v>4</v>
      </c>
      <c r="BL6" s="100"/>
      <c r="BM6" s="99">
        <f t="shared" ref="BM6:CG6" si="19">BL5</f>
        <v>4</v>
      </c>
      <c r="BN6" s="99"/>
      <c r="BO6" s="99">
        <f t="shared" ref="BO6:CG6" si="20">BN5</f>
        <v>4</v>
      </c>
      <c r="BP6" s="100"/>
      <c r="BQ6" s="99">
        <f t="shared" ref="BQ6:CG6" si="21">BP5</f>
        <v>4</v>
      </c>
      <c r="BR6" s="99"/>
      <c r="BS6" s="99">
        <f t="shared" ref="BS6:CG6" si="22">BR5</f>
        <v>4</v>
      </c>
      <c r="BT6" s="100"/>
      <c r="BU6" s="99">
        <f t="shared" ref="BU6:CG6" si="23">BT5</f>
        <v>4</v>
      </c>
      <c r="BV6" s="99"/>
      <c r="BW6" s="99">
        <f t="shared" ref="BW6:CG6" si="24">BV5</f>
        <v>4</v>
      </c>
      <c r="BX6" s="100"/>
      <c r="BY6" s="99">
        <f t="shared" ref="BY6:CG6" si="25">BX5</f>
        <v>5</v>
      </c>
      <c r="BZ6" s="99"/>
      <c r="CA6" s="99">
        <f t="shared" ref="CA6:CG6" si="26">BZ5</f>
        <v>5</v>
      </c>
      <c r="CB6" s="100"/>
      <c r="CC6" s="99">
        <f t="shared" ref="CC6:CG6" si="27">CB5</f>
        <v>5</v>
      </c>
      <c r="CD6" s="99"/>
      <c r="CE6" s="99">
        <f t="shared" ref="CE6:CG6" si="28">CD5</f>
        <v>5</v>
      </c>
      <c r="CF6" s="99"/>
      <c r="CG6" s="99">
        <f t="shared" ref="CG6" si="29">CF5</f>
        <v>5</v>
      </c>
    </row>
    <row r="7" spans="1:85" ht="15" outlineLevel="1">
      <c r="A7" s="74"/>
      <c r="B7" s="68"/>
      <c r="C7" s="68"/>
      <c r="D7" s="68"/>
      <c r="E7" s="68"/>
      <c r="F7" s="69" t="s">
        <v>43</v>
      </c>
      <c r="G7" s="69"/>
      <c r="H7" s="72" t="str">
        <f>CHOOSE('Суточно-месячный график SNGA'!A11,AD4,AE4,AF4,AG4,AH4,AI4,AJ4,AK4,AL4,AM4,AN4,AO4,AP4,AQ4,AR4,AS4,AT4,AU4,AV4,AW4,AX4,AY4,AZ4,BA4,BB4,BC4,BD4,BE4,BF4,BG4,BH4)</f>
        <v>31</v>
      </c>
      <c r="I7" s="68" t="s">
        <v>72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1"/>
      <c r="X7" s="90">
        <f>--RIGHT(INDEX($AD$4:$BH$4,,COUNTA($W$7:W7)+1),2)</f>
        <v>1</v>
      </c>
      <c r="Y7" s="91"/>
      <c r="Z7" s="90">
        <f>--RIGHT(INDEX($AD$4:$BH$4,,COUNTA($W$7:Y7)+1),2)</f>
        <v>2</v>
      </c>
      <c r="AA7" s="91"/>
      <c r="AB7" s="90">
        <f>--RIGHT(INDEX($AD$4:$BH$4,,COUNTA($W$7:AA7)+1),2)</f>
        <v>5</v>
      </c>
      <c r="AC7" s="91"/>
      <c r="AD7" s="90">
        <f>--RIGHT(INDEX($AD$4:$BH$4,,COUNTA($W$7:AC7)+1),2)</f>
        <v>5</v>
      </c>
      <c r="AE7" s="91"/>
      <c r="AF7" s="90">
        <f>--RIGHT(INDEX($AD$4:$BH$4,,COUNTA($W$7:AE7)+1),2)</f>
        <v>5</v>
      </c>
      <c r="AG7" s="91"/>
      <c r="AH7" s="90">
        <f>--RIGHT(INDEX($AD$4:$BH$4,,COUNTA($W$7:AG7)+1),2)</f>
        <v>6</v>
      </c>
      <c r="AI7" s="91"/>
      <c r="AJ7" s="90">
        <f>--RIGHT(INDEX($AD$4:$BH$4,,COUNTA($W$7:AI7)+1),2)</f>
        <v>7</v>
      </c>
      <c r="AK7" s="91"/>
      <c r="AL7" s="90">
        <f>--RIGHT(INDEX($AD$4:$BH$4,,COUNTA($W$7:AK7)+1),2)</f>
        <v>8</v>
      </c>
      <c r="AM7" s="91"/>
      <c r="AN7" s="90">
        <f>--RIGHT(INDEX($AD$4:$BH$4,,COUNTA($W$7:AM7)+1),2)</f>
        <v>9</v>
      </c>
      <c r="AO7" s="91"/>
      <c r="AP7" s="90">
        <f>--RIGHT(INDEX($AD$4:$BH$4,,COUNTA($W$7:AO7)+1),2)</f>
        <v>12</v>
      </c>
      <c r="AQ7" s="91"/>
      <c r="AR7" s="90">
        <f>--RIGHT(INDEX($AD$4:$BH$4,,COUNTA($W$7:AQ7)+1),2)</f>
        <v>12</v>
      </c>
      <c r="AS7" s="91"/>
      <c r="AT7" s="90">
        <f>--RIGHT(INDEX($AD$4:$BH$4,,COUNTA($W$7:AS7)+1),2)</f>
        <v>12</v>
      </c>
      <c r="AU7" s="91"/>
      <c r="AV7" s="90">
        <f>--RIGHT(INDEX($AD$4:$BH$4,,COUNTA($W$7:AU7)+1),2)</f>
        <v>13</v>
      </c>
      <c r="AW7" s="91"/>
      <c r="AX7" s="90">
        <f>--RIGHT(INDEX($AD$4:$BH$4,,COUNTA($W$7:AW7)+1),2)</f>
        <v>14</v>
      </c>
      <c r="AY7" s="91"/>
      <c r="AZ7" s="90">
        <f>--RIGHT(INDEX($AD$4:$BH$4,,COUNTA($W$7:AY7)+1),2)</f>
        <v>15</v>
      </c>
      <c r="BA7" s="91"/>
      <c r="BB7" s="90">
        <f>--RIGHT(INDEX($AD$4:$BH$4,,COUNTA($W$7:BA7)+1),2)</f>
        <v>16</v>
      </c>
      <c r="BC7" s="91"/>
      <c r="BD7" s="90">
        <f>--RIGHT(INDEX($AD$4:$BH$4,,COUNTA($W$7:BC7)+1),2)</f>
        <v>19</v>
      </c>
      <c r="BE7" s="91"/>
      <c r="BF7" s="90">
        <f>--RIGHT(INDEX($AD$4:$BH$4,,COUNTA($W$7:BE7)+1),2)</f>
        <v>19</v>
      </c>
      <c r="BG7" s="91"/>
      <c r="BH7" s="90">
        <f>--RIGHT(INDEX($AD$4:$BH$4,,COUNTA($W$7:BG7)+1),2)</f>
        <v>19</v>
      </c>
      <c r="BI7" s="91"/>
      <c r="BJ7" s="90">
        <f>--RIGHT(INDEX($AD$4:$BH$4,,COUNTA($W$7:BI7)+1),2)</f>
        <v>20</v>
      </c>
      <c r="BK7" s="91"/>
      <c r="BL7" s="90">
        <f>--RIGHT(INDEX($AD$4:$BH$4,,COUNTA($W$7:BK7)+1),2)</f>
        <v>21</v>
      </c>
      <c r="BM7" s="91"/>
      <c r="BN7" s="90">
        <f>--RIGHT(INDEX($AD$4:$BH$4,,COUNTA($W$7:BM7)+1),2)</f>
        <v>22</v>
      </c>
      <c r="BO7" s="91"/>
      <c r="BP7" s="90">
        <f>--RIGHT(INDEX($AD$4:$BH$4,,COUNTA($W$7:BO7)+1),2)</f>
        <v>23</v>
      </c>
      <c r="BQ7" s="91"/>
      <c r="BR7" s="90">
        <f>--RIGHT(INDEX($AD$4:$BH$4,,COUNTA($W$7:BQ7)+1),2)</f>
        <v>26</v>
      </c>
      <c r="BS7" s="91"/>
      <c r="BT7" s="90">
        <f>--RIGHT(INDEX($AD$4:$BH$4,,COUNTA($W$7:BS7)+1),2)</f>
        <v>26</v>
      </c>
      <c r="BU7" s="91"/>
      <c r="BV7" s="90">
        <f>--RIGHT(INDEX($AD$4:$BH$4,,COUNTA($W$7:BU7)+1),2)</f>
        <v>26</v>
      </c>
      <c r="BW7" s="91"/>
      <c r="BX7" s="90">
        <f>--RIGHT(INDEX($AD$4:$BH$4,,COUNTA($W$7:BW7)+1),2)</f>
        <v>27</v>
      </c>
      <c r="BY7" s="91"/>
      <c r="BZ7" s="90">
        <f>--RIGHT(INDEX($AD$4:$BH$4,,COUNTA($W$7:BY7)+1),2)</f>
        <v>28</v>
      </c>
      <c r="CA7" s="91"/>
      <c r="CB7" s="90">
        <f>--RIGHT(INDEX($AD$4:$BH$4,,COUNTA($W$7:CA7)+1),2)</f>
        <v>29</v>
      </c>
      <c r="CC7" s="91"/>
      <c r="CD7" s="90">
        <f>--RIGHT(INDEX($AD$4:$BH$4,,COUNTA($W$7:CC7)+1),2)</f>
        <v>30</v>
      </c>
      <c r="CE7" s="91"/>
      <c r="CF7" s="90">
        <f>--RIGHT(INDEX($AD$4:$BH$4,,COUNTA($W$7:CE7)+1),2)</f>
        <v>31</v>
      </c>
      <c r="CG7" s="91"/>
    </row>
    <row r="8" spans="1:85" ht="15.75" outlineLevel="1" thickBot="1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1"/>
      <c r="X8" s="92"/>
      <c r="Y8" s="93">
        <f>X7</f>
        <v>1</v>
      </c>
      <c r="Z8" s="92"/>
      <c r="AA8" s="93">
        <f t="shared" ref="AA8:BF8" si="30">Z7</f>
        <v>2</v>
      </c>
      <c r="AB8" s="92"/>
      <c r="AC8" s="93">
        <f t="shared" ref="AC8:BH8" si="31">AB7</f>
        <v>5</v>
      </c>
      <c r="AD8" s="92"/>
      <c r="AE8" s="93">
        <f t="shared" ref="AE8:BJ8" si="32">AD7</f>
        <v>5</v>
      </c>
      <c r="AF8" s="92"/>
      <c r="AG8" s="93">
        <f t="shared" ref="AG8:BL8" si="33">AF7</f>
        <v>5</v>
      </c>
      <c r="AH8" s="92"/>
      <c r="AI8" s="93">
        <f t="shared" ref="AI8:BN8" si="34">AH7</f>
        <v>6</v>
      </c>
      <c r="AJ8" s="92"/>
      <c r="AK8" s="93">
        <f t="shared" ref="AK8:BP8" si="35">AJ7</f>
        <v>7</v>
      </c>
      <c r="AL8" s="92"/>
      <c r="AM8" s="93">
        <f t="shared" ref="AM8:CG8" si="36">AL7</f>
        <v>8</v>
      </c>
      <c r="AN8" s="92"/>
      <c r="AO8" s="93">
        <f t="shared" ref="AO8:CG8" si="37">AN7</f>
        <v>9</v>
      </c>
      <c r="AP8" s="92"/>
      <c r="AQ8" s="93">
        <f t="shared" ref="AQ8:CG8" si="38">AP7</f>
        <v>12</v>
      </c>
      <c r="AR8" s="92"/>
      <c r="AS8" s="93">
        <f t="shared" ref="AS8:CG8" si="39">AR7</f>
        <v>12</v>
      </c>
      <c r="AT8" s="92"/>
      <c r="AU8" s="93">
        <f t="shared" ref="AU8:CG8" si="40">AT7</f>
        <v>12</v>
      </c>
      <c r="AV8" s="92"/>
      <c r="AW8" s="93">
        <f t="shared" ref="AW8:CG8" si="41">AV7</f>
        <v>13</v>
      </c>
      <c r="AX8" s="92"/>
      <c r="AY8" s="93">
        <f t="shared" ref="AY8:CG8" si="42">AX7</f>
        <v>14</v>
      </c>
      <c r="AZ8" s="92"/>
      <c r="BA8" s="93">
        <f t="shared" ref="BA8:CG8" si="43">AZ7</f>
        <v>15</v>
      </c>
      <c r="BB8" s="92"/>
      <c r="BC8" s="93">
        <f t="shared" ref="BC8:CG8" si="44">BB7</f>
        <v>16</v>
      </c>
      <c r="BD8" s="92"/>
      <c r="BE8" s="93">
        <f t="shared" ref="BE8:CG8" si="45">BD7</f>
        <v>19</v>
      </c>
      <c r="BF8" s="92"/>
      <c r="BG8" s="93">
        <f t="shared" ref="BG8:CG8" si="46">BF7</f>
        <v>19</v>
      </c>
      <c r="BH8" s="92"/>
      <c r="BI8" s="93">
        <f t="shared" ref="BI8:CG8" si="47">BH7</f>
        <v>19</v>
      </c>
      <c r="BJ8" s="92"/>
      <c r="BK8" s="93">
        <f t="shared" ref="BK8:CG8" si="48">BJ7</f>
        <v>20</v>
      </c>
      <c r="BL8" s="92"/>
      <c r="BM8" s="93">
        <f t="shared" ref="BM8:CG8" si="49">BL7</f>
        <v>21</v>
      </c>
      <c r="BN8" s="92"/>
      <c r="BO8" s="93">
        <f t="shared" ref="BO8:CG8" si="50">BN7</f>
        <v>22</v>
      </c>
      <c r="BP8" s="92"/>
      <c r="BQ8" s="93">
        <f t="shared" ref="BQ8:CG8" si="51">BP7</f>
        <v>23</v>
      </c>
      <c r="BR8" s="92"/>
      <c r="BS8" s="93">
        <f t="shared" ref="BS8:CG8" si="52">BR7</f>
        <v>26</v>
      </c>
      <c r="BT8" s="92"/>
      <c r="BU8" s="93">
        <f t="shared" ref="BU8:CG8" si="53">BT7</f>
        <v>26</v>
      </c>
      <c r="BV8" s="92"/>
      <c r="BW8" s="93">
        <f t="shared" ref="BW8:CG8" si="54">BV7</f>
        <v>26</v>
      </c>
      <c r="BX8" s="92"/>
      <c r="BY8" s="93">
        <f t="shared" ref="BY8:CG8" si="55">BX7</f>
        <v>27</v>
      </c>
      <c r="BZ8" s="92"/>
      <c r="CA8" s="93">
        <f t="shared" ref="CA8:CG8" si="56">BZ7</f>
        <v>28</v>
      </c>
      <c r="CB8" s="92"/>
      <c r="CC8" s="93">
        <f t="shared" ref="CC8:CG8" si="57">CB7</f>
        <v>29</v>
      </c>
      <c r="CD8" s="92"/>
      <c r="CE8" s="93">
        <f t="shared" ref="CE8:CG8" si="58">CD7</f>
        <v>30</v>
      </c>
      <c r="CF8" s="92"/>
      <c r="CG8" s="93">
        <f t="shared" ref="CG8" si="59">CF7</f>
        <v>31</v>
      </c>
    </row>
    <row r="9" spans="1:85" ht="29.25" customHeight="1">
      <c r="A9" s="179" t="s">
        <v>44</v>
      </c>
      <c r="B9" s="181" t="s">
        <v>45</v>
      </c>
      <c r="C9" s="177" t="s">
        <v>9</v>
      </c>
      <c r="D9" s="129"/>
      <c r="E9" s="177" t="s">
        <v>46</v>
      </c>
      <c r="F9" s="177" t="s">
        <v>47</v>
      </c>
      <c r="G9" s="177" t="s">
        <v>48</v>
      </c>
      <c r="H9" s="177" t="s">
        <v>49</v>
      </c>
      <c r="I9" s="129"/>
      <c r="J9" s="177" t="s">
        <v>50</v>
      </c>
      <c r="K9" s="177"/>
      <c r="L9" s="177"/>
      <c r="M9" s="132"/>
      <c r="N9" s="177" t="s">
        <v>51</v>
      </c>
      <c r="O9" s="177"/>
      <c r="P9" s="177"/>
      <c r="Q9" s="129"/>
      <c r="R9" s="177" t="s">
        <v>52</v>
      </c>
      <c r="S9" s="177"/>
      <c r="T9" s="177"/>
      <c r="U9" s="132"/>
      <c r="V9" s="118"/>
      <c r="W9" s="127" t="s">
        <v>53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>
      <c r="A10" s="180"/>
      <c r="B10" s="182"/>
      <c r="C10" s="178"/>
      <c r="D10" s="130"/>
      <c r="E10" s="178"/>
      <c r="F10" s="178"/>
      <c r="G10" s="178"/>
      <c r="H10" s="178"/>
      <c r="I10" s="130"/>
      <c r="J10" s="126" t="s">
        <v>54</v>
      </c>
      <c r="K10" s="126" t="s">
        <v>55</v>
      </c>
      <c r="L10" s="126" t="s">
        <v>56</v>
      </c>
      <c r="M10" s="131"/>
      <c r="N10" s="126" t="s">
        <v>54</v>
      </c>
      <c r="O10" s="126" t="s">
        <v>55</v>
      </c>
      <c r="P10" s="126" t="s">
        <v>56</v>
      </c>
      <c r="Q10" s="133"/>
      <c r="R10" s="126" t="s">
        <v>54</v>
      </c>
      <c r="S10" s="126" t="s">
        <v>55</v>
      </c>
      <c r="T10" s="126" t="s">
        <v>56</v>
      </c>
      <c r="U10" s="131"/>
      <c r="V10" s="119"/>
      <c r="W10" s="128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ht="15">
      <c r="A11" s="80" t="s">
        <v>57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20"/>
      <c r="W11" s="122"/>
      <c r="X11" s="103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ht="15">
      <c r="A12" s="81" t="s">
        <v>58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20"/>
      <c r="W12" s="123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</row>
    <row r="13" spans="1:85">
      <c r="A13" s="106" t="s">
        <v>59</v>
      </c>
      <c r="B13" s="108"/>
      <c r="C13" s="104"/>
      <c r="D13" s="105"/>
      <c r="E13" s="107"/>
      <c r="F13" s="107"/>
      <c r="G13" s="107"/>
      <c r="H13" s="107"/>
      <c r="I13" s="105"/>
      <c r="J13" s="104">
        <f>SUMIF(X$7:CG$7,"&lt;="&amp;'Суточно-месячный график SNGA'!A$11,X13:CG13)</f>
        <v>0</v>
      </c>
      <c r="K13" s="104">
        <f>SUMIF(X$8:CG$8,"&lt;="&amp;'Суточно-месячный график SNGA'!A$11,X13:CG13)</f>
        <v>0</v>
      </c>
      <c r="L13" s="104">
        <f>K13-J13</f>
        <v>0</v>
      </c>
      <c r="M13" s="105"/>
      <c r="N13" s="104">
        <f>SUMIF(X$5:CG$5,"="&amp;'Суточно-месячный график SNGA'!A$10,X13:CG13)</f>
        <v>0</v>
      </c>
      <c r="O13" s="104">
        <f>SUMIF(X$6:CG$6,"="&amp;'Суточно-месячный график SNGA'!A$10,X13:CG13)</f>
        <v>0</v>
      </c>
      <c r="P13" s="104">
        <f>O13-N13</f>
        <v>0</v>
      </c>
      <c r="Q13" s="105"/>
      <c r="R13" s="104">
        <f>SUMIF(X$7:CG$7,"="&amp;'Суточно-месячный график SNGA'!A$11,X13:CG13)</f>
        <v>0</v>
      </c>
      <c r="S13" s="104">
        <f>SUMIF(X$8:CG$8,"="&amp;'Суточно-месячный график SNGA'!A$11,X13:CG13)</f>
        <v>0</v>
      </c>
      <c r="T13" s="104">
        <f>S13-R13</f>
        <v>0</v>
      </c>
      <c r="U13" s="105"/>
      <c r="V13" s="121" t="str">
        <f>IF(AND(T13&lt;0,L13&gt;=0),"По месяцу отставания нет."," ")</f>
        <v xml:space="preserve"> </v>
      </c>
      <c r="W13" s="124"/>
      <c r="X13" s="112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>
      <c r="A14" s="106" t="s">
        <v>60</v>
      </c>
      <c r="B14" s="108"/>
      <c r="C14" s="104"/>
      <c r="D14" s="105"/>
      <c r="E14" s="107"/>
      <c r="F14" s="107"/>
      <c r="G14" s="107"/>
      <c r="H14" s="107"/>
      <c r="I14" s="105"/>
      <c r="J14" s="104">
        <f>SUMIF(X$7:CG$7,"&lt;="&amp;'Суточно-месячный график SNGA'!A$11,X14:CG14)</f>
        <v>0</v>
      </c>
      <c r="K14" s="104">
        <f>SUMIF(X$8:CG$8,"&lt;="&amp;'Суточно-месячный график SNGA'!A$11,X14:CG14)</f>
        <v>0</v>
      </c>
      <c r="L14" s="104">
        <f t="shared" ref="L14:L23" si="60">K14-J14</f>
        <v>0</v>
      </c>
      <c r="M14" s="105"/>
      <c r="N14" s="104">
        <f>SUMIF(X$5:CG$5,"="&amp;'Суточно-месячный график SNGA'!A$10,X14:CG14)</f>
        <v>0</v>
      </c>
      <c r="O14" s="104">
        <f>SUMIF(X$6:CG$6,"="&amp;'Суточно-месячный график SNGA'!A$10,X14:CG14)</f>
        <v>0</v>
      </c>
      <c r="P14" s="104">
        <f t="shared" ref="P14:P23" si="61">O14-N14</f>
        <v>0</v>
      </c>
      <c r="Q14" s="105"/>
      <c r="R14" s="104">
        <f>SUMIF(X$7:CG$7,"="&amp;'Суточно-месячный график SNGA'!A$11,X14:CG14)</f>
        <v>0</v>
      </c>
      <c r="S14" s="104">
        <f>SUMIF(X$8:CG$8,"="&amp;'Суточно-месячный график SNGA'!A$11,X14:CG14)</f>
        <v>0</v>
      </c>
      <c r="T14" s="104">
        <f t="shared" ref="T14:T23" si="62">S14-R14</f>
        <v>0</v>
      </c>
      <c r="U14" s="105"/>
      <c r="V14" s="121" t="str">
        <f t="shared" ref="V14:V23" si="63">IF(AND(T14&lt;0,L14&gt;=0),"По месяцу отставания нет."," ")</f>
        <v xml:space="preserve"> </v>
      </c>
      <c r="W14" s="125"/>
      <c r="X14" s="112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>
      <c r="A15" s="106" t="s">
        <v>61</v>
      </c>
      <c r="B15" s="108"/>
      <c r="C15" s="104"/>
      <c r="D15" s="105"/>
      <c r="E15" s="107"/>
      <c r="F15" s="107"/>
      <c r="G15" s="107"/>
      <c r="H15" s="107"/>
      <c r="I15" s="105"/>
      <c r="J15" s="104">
        <f>SUMIF(X$7:CG$7,"&lt;="&amp;'Суточно-месячный график SNGA'!A$11,X15:CG15)</f>
        <v>0</v>
      </c>
      <c r="K15" s="104">
        <f>SUMIF(X$8:CG$8,"&lt;="&amp;'Суточно-месячный график SNGA'!A$11,X15:CG15)</f>
        <v>0</v>
      </c>
      <c r="L15" s="104">
        <f t="shared" si="60"/>
        <v>0</v>
      </c>
      <c r="M15" s="105"/>
      <c r="N15" s="104">
        <f>SUMIF(X$5:CG$5,"="&amp;'Суточно-месячный график SNGA'!A$10,X15:CG15)</f>
        <v>0</v>
      </c>
      <c r="O15" s="104">
        <f>SUMIF(X$6:CG$6,"="&amp;'Суточно-месячный график SNGA'!A$10,X15:CG15)</f>
        <v>0</v>
      </c>
      <c r="P15" s="104">
        <f t="shared" si="61"/>
        <v>0</v>
      </c>
      <c r="Q15" s="105"/>
      <c r="R15" s="104">
        <f>SUMIF(X$7:CG$7,"="&amp;'Суточно-месячный график SNGA'!A$11,X15:CG15)</f>
        <v>0</v>
      </c>
      <c r="S15" s="104">
        <f>SUMIF(X$8:CG$8,"="&amp;'Суточно-месячный график SNGA'!A$11,X15:CG15)</f>
        <v>0</v>
      </c>
      <c r="T15" s="104">
        <f t="shared" si="62"/>
        <v>0</v>
      </c>
      <c r="U15" s="105"/>
      <c r="V15" s="121" t="str">
        <f t="shared" si="63"/>
        <v xml:space="preserve"> </v>
      </c>
      <c r="W15" s="125"/>
      <c r="X15" s="112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>
      <c r="A16" s="106" t="s">
        <v>62</v>
      </c>
      <c r="B16" s="108"/>
      <c r="C16" s="104"/>
      <c r="D16" s="105"/>
      <c r="E16" s="107"/>
      <c r="F16" s="107"/>
      <c r="G16" s="107"/>
      <c r="H16" s="107"/>
      <c r="I16" s="105"/>
      <c r="J16" s="104">
        <f>SUMIF(X$7:CG$7,"&lt;="&amp;'Суточно-месячный график SNGA'!A$11,X16:CG16)</f>
        <v>0</v>
      </c>
      <c r="K16" s="104">
        <f>SUMIF(X$8:CG$8,"&lt;="&amp;'Суточно-месячный график SNGA'!A$11,X16:CG16)</f>
        <v>0</v>
      </c>
      <c r="L16" s="104">
        <f t="shared" si="60"/>
        <v>0</v>
      </c>
      <c r="M16" s="105"/>
      <c r="N16" s="104">
        <f>SUMIF(X$5:CG$5,"="&amp;'Суточно-месячный график SNGA'!A$10,X16:CG16)</f>
        <v>0</v>
      </c>
      <c r="O16" s="104">
        <f>SUMIF(X$6:CG$6,"="&amp;'Суточно-месячный график SNGA'!A$10,X16:CG16)</f>
        <v>0</v>
      </c>
      <c r="P16" s="104">
        <f t="shared" si="61"/>
        <v>0</v>
      </c>
      <c r="Q16" s="105"/>
      <c r="R16" s="104">
        <f>SUMIF(X$7:CG$7,"="&amp;'Суточно-месячный график SNGA'!A$11,X16:CG16)</f>
        <v>0</v>
      </c>
      <c r="S16" s="104">
        <f>SUMIF(X$8:CG$8,"="&amp;'Суточно-месячный график SNGA'!A$11,X16:CG16)</f>
        <v>0</v>
      </c>
      <c r="T16" s="104">
        <f t="shared" si="62"/>
        <v>0</v>
      </c>
      <c r="U16" s="105"/>
      <c r="V16" s="121" t="str">
        <f t="shared" si="63"/>
        <v xml:space="preserve"> </v>
      </c>
      <c r="W16" s="125"/>
      <c r="X16" s="112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>
      <c r="A17" s="106" t="s">
        <v>63</v>
      </c>
      <c r="B17" s="108"/>
      <c r="C17" s="104"/>
      <c r="D17" s="105"/>
      <c r="E17" s="107"/>
      <c r="F17" s="107"/>
      <c r="G17" s="107"/>
      <c r="H17" s="107"/>
      <c r="I17" s="105"/>
      <c r="J17" s="104">
        <f>SUMIF(X$7:CG$7,"&lt;="&amp;'Суточно-месячный график SNGA'!A$11,X17:CG17)</f>
        <v>0</v>
      </c>
      <c r="K17" s="104">
        <f>SUMIF(X$8:CG$8,"&lt;="&amp;'Суточно-месячный график SNGA'!A$11,X17:CG17)</f>
        <v>0</v>
      </c>
      <c r="L17" s="104">
        <f t="shared" si="60"/>
        <v>0</v>
      </c>
      <c r="M17" s="105"/>
      <c r="N17" s="104">
        <f>SUMIF(X$5:CG$5,"="&amp;'Суточно-месячный график SNGA'!A$10,X17:CG17)</f>
        <v>0</v>
      </c>
      <c r="O17" s="104">
        <f>SUMIF(X$6:CG$6,"="&amp;'Суточно-месячный график SNGA'!A$10,X17:CG17)</f>
        <v>0</v>
      </c>
      <c r="P17" s="104">
        <f t="shared" si="61"/>
        <v>0</v>
      </c>
      <c r="Q17" s="105"/>
      <c r="R17" s="104">
        <f>SUMIF(X$7:CG$7,"="&amp;'Суточно-месячный график SNGA'!A$11,X17:CG17)</f>
        <v>0</v>
      </c>
      <c r="S17" s="104">
        <f>SUMIF(X$8:CG$8,"="&amp;'Суточно-месячный график SNGA'!A$11,X17:CG17)</f>
        <v>0</v>
      </c>
      <c r="T17" s="104">
        <f t="shared" si="62"/>
        <v>0</v>
      </c>
      <c r="U17" s="105"/>
      <c r="V17" s="121" t="str">
        <f t="shared" si="63"/>
        <v xml:space="preserve"> </v>
      </c>
      <c r="W17" s="125"/>
      <c r="X17" s="112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>
      <c r="A18" s="106" t="s">
        <v>64</v>
      </c>
      <c r="B18" s="108"/>
      <c r="C18" s="104"/>
      <c r="D18" s="105"/>
      <c r="E18" s="107"/>
      <c r="F18" s="107"/>
      <c r="G18" s="107"/>
      <c r="H18" s="107"/>
      <c r="I18" s="105"/>
      <c r="J18" s="104">
        <f>SUMIF(X$7:CG$7,"&lt;="&amp;'Суточно-месячный график SNGA'!A$11,X18:CG18)</f>
        <v>0</v>
      </c>
      <c r="K18" s="104">
        <f>SUMIF(X$8:CG$8,"&lt;="&amp;'Суточно-месячный график SNGA'!A$11,X18:CG18)</f>
        <v>0</v>
      </c>
      <c r="L18" s="104">
        <f t="shared" si="60"/>
        <v>0</v>
      </c>
      <c r="M18" s="105"/>
      <c r="N18" s="104">
        <f>SUMIF(X$5:CG$5,"="&amp;'Суточно-месячный график SNGA'!A$10,X18:CG18)</f>
        <v>0</v>
      </c>
      <c r="O18" s="104">
        <f>SUMIF(X$6:CG$6,"="&amp;'Суточно-месячный график SNGA'!A$10,X18:CG18)</f>
        <v>0</v>
      </c>
      <c r="P18" s="104">
        <f t="shared" si="61"/>
        <v>0</v>
      </c>
      <c r="Q18" s="105"/>
      <c r="R18" s="104">
        <f>SUMIF(X$7:CG$7,"="&amp;'Суточно-месячный график SNGA'!A$11,X18:CG18)</f>
        <v>0</v>
      </c>
      <c r="S18" s="104">
        <f>SUMIF(X$8:CG$8,"="&amp;'Суточно-месячный график SNGA'!A$11,X18:CG18)</f>
        <v>0</v>
      </c>
      <c r="T18" s="104">
        <f t="shared" si="62"/>
        <v>0</v>
      </c>
      <c r="U18" s="105"/>
      <c r="V18" s="121" t="str">
        <f t="shared" si="63"/>
        <v xml:space="preserve"> </v>
      </c>
      <c r="W18" s="125"/>
      <c r="X18" s="112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>
      <c r="A19" s="106" t="s">
        <v>65</v>
      </c>
      <c r="B19" s="108"/>
      <c r="C19" s="104"/>
      <c r="D19" s="105"/>
      <c r="E19" s="107"/>
      <c r="F19" s="107"/>
      <c r="G19" s="107"/>
      <c r="H19" s="107"/>
      <c r="I19" s="105"/>
      <c r="J19" s="104">
        <f>SUMIF(X$7:CG$7,"&lt;="&amp;'Суточно-месячный график SNGA'!A$11,X19:CG19)</f>
        <v>0</v>
      </c>
      <c r="K19" s="104">
        <f>SUMIF(X$8:CG$8,"&lt;="&amp;'Суточно-месячный график SNGA'!A$11,X19:CG19)</f>
        <v>0</v>
      </c>
      <c r="L19" s="104">
        <f t="shared" si="60"/>
        <v>0</v>
      </c>
      <c r="M19" s="105"/>
      <c r="N19" s="104">
        <f>SUMIF(X$5:CG$5,"="&amp;'Суточно-месячный график SNGA'!A$10,X19:CG19)</f>
        <v>0</v>
      </c>
      <c r="O19" s="104">
        <f>SUMIF(X$6:CG$6,"="&amp;'Суточно-месячный график SNGA'!A$10,X19:CG19)</f>
        <v>0</v>
      </c>
      <c r="P19" s="104">
        <f t="shared" si="61"/>
        <v>0</v>
      </c>
      <c r="Q19" s="105"/>
      <c r="R19" s="104">
        <f>SUMIF(X$7:CG$7,"="&amp;'Суточно-месячный график SNGA'!A$11,X19:CG19)</f>
        <v>0</v>
      </c>
      <c r="S19" s="104">
        <f>SUMIF(X$8:CG$8,"="&amp;'Суточно-месячный график SNGA'!A$11,X19:CG19)</f>
        <v>0</v>
      </c>
      <c r="T19" s="104">
        <f t="shared" si="62"/>
        <v>0</v>
      </c>
      <c r="U19" s="105"/>
      <c r="V19" s="121" t="str">
        <f t="shared" si="63"/>
        <v xml:space="preserve"> </v>
      </c>
      <c r="W19" s="125"/>
      <c r="X19" s="112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>
      <c r="A20" s="106" t="s">
        <v>66</v>
      </c>
      <c r="B20" s="108"/>
      <c r="C20" s="104"/>
      <c r="D20" s="105"/>
      <c r="E20" s="107"/>
      <c r="F20" s="107"/>
      <c r="G20" s="107"/>
      <c r="H20" s="107"/>
      <c r="I20" s="105"/>
      <c r="J20" s="104">
        <f>SUMIF(X$7:CG$7,"&lt;="&amp;'Суточно-месячный график SNGA'!A$11,X20:CG20)</f>
        <v>0</v>
      </c>
      <c r="K20" s="104">
        <f>SUMIF(X$8:CG$8,"&lt;="&amp;'Суточно-месячный график SNGA'!A$11,X20:CG20)</f>
        <v>0</v>
      </c>
      <c r="L20" s="104">
        <f t="shared" si="60"/>
        <v>0</v>
      </c>
      <c r="M20" s="105"/>
      <c r="N20" s="104">
        <f>SUMIF(X$5:CG$5,"="&amp;'Суточно-месячный график SNGA'!A$10,X20:CG20)</f>
        <v>0</v>
      </c>
      <c r="O20" s="104">
        <f>SUMIF(X$6:CG$6,"="&amp;'Суточно-месячный график SNGA'!A$10,X20:CG20)</f>
        <v>0</v>
      </c>
      <c r="P20" s="104">
        <f t="shared" si="61"/>
        <v>0</v>
      </c>
      <c r="Q20" s="105"/>
      <c r="R20" s="104">
        <f>SUMIF(X$7:CG$7,"="&amp;'Суточно-месячный график SNGA'!A$11,X20:CG20)</f>
        <v>0</v>
      </c>
      <c r="S20" s="104">
        <f>SUMIF(X$8:CG$8,"="&amp;'Суточно-месячный график SNGA'!A$11,X20:CG20)</f>
        <v>0</v>
      </c>
      <c r="T20" s="104">
        <f t="shared" si="62"/>
        <v>0</v>
      </c>
      <c r="U20" s="105"/>
      <c r="V20" s="121" t="str">
        <f t="shared" si="63"/>
        <v xml:space="preserve"> </v>
      </c>
      <c r="W20" s="125"/>
      <c r="X20" s="112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>
      <c r="A21" s="106" t="s">
        <v>67</v>
      </c>
      <c r="B21" s="108"/>
      <c r="C21" s="104"/>
      <c r="D21" s="105"/>
      <c r="E21" s="107"/>
      <c r="F21" s="107"/>
      <c r="G21" s="107"/>
      <c r="H21" s="107"/>
      <c r="I21" s="105"/>
      <c r="J21" s="104">
        <f>SUMIF(X$7:CG$7,"&lt;="&amp;'Суточно-месячный график SNGA'!A$11,X21:CG21)</f>
        <v>0</v>
      </c>
      <c r="K21" s="104">
        <f>SUMIF(X$8:CG$8,"&lt;="&amp;'Суточно-месячный график SNGA'!A$11,X21:CG21)</f>
        <v>0</v>
      </c>
      <c r="L21" s="104">
        <f t="shared" si="60"/>
        <v>0</v>
      </c>
      <c r="M21" s="105"/>
      <c r="N21" s="104">
        <f>SUMIF(X$5:CG$5,"="&amp;'Суточно-месячный график SNGA'!A$10,X21:CG21)</f>
        <v>0</v>
      </c>
      <c r="O21" s="104">
        <f>SUMIF(X$6:CG$6,"="&amp;'Суточно-месячный график SNGA'!A$10,X21:CG21)</f>
        <v>0</v>
      </c>
      <c r="P21" s="104">
        <f t="shared" si="61"/>
        <v>0</v>
      </c>
      <c r="Q21" s="105"/>
      <c r="R21" s="104">
        <f>SUMIF(X$7:CG$7,"="&amp;'Суточно-месячный график SNGA'!A$11,X21:CG21)</f>
        <v>0</v>
      </c>
      <c r="S21" s="104">
        <f>SUMIF(X$8:CG$8,"="&amp;'Суточно-месячный график SNGA'!A$11,X21:CG21)</f>
        <v>0</v>
      </c>
      <c r="T21" s="104">
        <f t="shared" si="62"/>
        <v>0</v>
      </c>
      <c r="U21" s="105"/>
      <c r="V21" s="121" t="str">
        <f t="shared" si="63"/>
        <v xml:space="preserve"> </v>
      </c>
      <c r="W21" s="125"/>
      <c r="X21" s="112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>
      <c r="A22" s="106" t="s">
        <v>68</v>
      </c>
      <c r="B22" s="108"/>
      <c r="C22" s="104"/>
      <c r="D22" s="105"/>
      <c r="E22" s="107"/>
      <c r="F22" s="107"/>
      <c r="G22" s="107"/>
      <c r="H22" s="107"/>
      <c r="I22" s="105"/>
      <c r="J22" s="104">
        <f>SUMIF(X$7:CG$7,"&lt;="&amp;'Суточно-месячный график SNGA'!A$11,X22:CG22)</f>
        <v>0</v>
      </c>
      <c r="K22" s="104">
        <f>SUMIF(X$8:CG$8,"&lt;="&amp;'Суточно-месячный график SNGA'!A$11,X22:CG22)</f>
        <v>0</v>
      </c>
      <c r="L22" s="104">
        <f t="shared" si="60"/>
        <v>0</v>
      </c>
      <c r="M22" s="105"/>
      <c r="N22" s="104">
        <f>SUMIF(X$5:CG$5,"="&amp;'Суточно-месячный график SNGA'!A$10,X22:CG22)</f>
        <v>0</v>
      </c>
      <c r="O22" s="104">
        <f>SUMIF(X$6:CG$6,"="&amp;'Суточно-месячный график SNGA'!A$10,X22:CG22)</f>
        <v>0</v>
      </c>
      <c r="P22" s="104">
        <f t="shared" si="61"/>
        <v>0</v>
      </c>
      <c r="Q22" s="105"/>
      <c r="R22" s="104">
        <f>SUMIF(X$7:CG$7,"="&amp;'Суточно-месячный график SNGA'!A$11,X22:CG22)</f>
        <v>0</v>
      </c>
      <c r="S22" s="104">
        <f>SUMIF(X$8:CG$8,"="&amp;'Суточно-месячный график SNGA'!A$11,X22:CG22)</f>
        <v>0</v>
      </c>
      <c r="T22" s="104">
        <f t="shared" si="62"/>
        <v>0</v>
      </c>
      <c r="U22" s="105"/>
      <c r="V22" s="121" t="str">
        <f t="shared" si="63"/>
        <v xml:space="preserve"> </v>
      </c>
      <c r="W22" s="125"/>
      <c r="X22" s="112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>
      <c r="A23" s="106" t="s">
        <v>69</v>
      </c>
      <c r="B23" s="108"/>
      <c r="C23" s="104"/>
      <c r="D23" s="105"/>
      <c r="E23" s="107"/>
      <c r="F23" s="107"/>
      <c r="G23" s="107"/>
      <c r="H23" s="107"/>
      <c r="I23" s="105"/>
      <c r="J23" s="104">
        <f>SUMIF(X$7:CG$7,"&lt;="&amp;'Суточно-месячный график SNGA'!A$11,X23:CG23)</f>
        <v>0</v>
      </c>
      <c r="K23" s="104">
        <f>SUMIF(X$8:CG$8,"&lt;="&amp;'Суточно-месячный график SNGA'!A$11,X23:CG23)</f>
        <v>0</v>
      </c>
      <c r="L23" s="104">
        <f t="shared" si="60"/>
        <v>0</v>
      </c>
      <c r="M23" s="105"/>
      <c r="N23" s="104">
        <f>SUMIF(X$5:CG$5,"="&amp;'Суточно-месячный график SNGA'!A$10,X23:CG23)</f>
        <v>0</v>
      </c>
      <c r="O23" s="104">
        <f>SUMIF(X$6:CG$6,"="&amp;'Суточно-месячный график SNGA'!A$10,X23:CG23)</f>
        <v>0</v>
      </c>
      <c r="P23" s="104">
        <f t="shared" si="61"/>
        <v>0</v>
      </c>
      <c r="Q23" s="105"/>
      <c r="R23" s="104">
        <f>SUMIF(X$7:CG$7,"="&amp;'Суточно-месячный график SNGA'!A$11,X23:CG23)</f>
        <v>0</v>
      </c>
      <c r="S23" s="104">
        <f>SUMIF(X$8:CG$8,"="&amp;'Суточно-месячный график SNGA'!A$11,X23:CG23)</f>
        <v>0</v>
      </c>
      <c r="T23" s="104">
        <f t="shared" si="62"/>
        <v>0</v>
      </c>
      <c r="U23" s="105"/>
      <c r="V23" s="121" t="str">
        <f t="shared" si="63"/>
        <v xml:space="preserve"> </v>
      </c>
      <c r="W23" s="125"/>
      <c r="X23" s="112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  <row r="25" spans="1:85" s="64" customFormat="1"/>
    <row r="26" spans="1:85" s="187" customFormat="1" ht="15">
      <c r="AC26" s="189" t="s">
        <v>81</v>
      </c>
      <c r="AD26" s="187" t="str">
        <f>IF(AD3="","",IF(WEEKDAY('Суточно-месячный график SNGA'!$O$10+AD3-1,2)&lt;5,TEXT(AD3,"00"),IF(AND(AD3=1,WEEKDAY('Суточно-месячный график SNGA'!$O$10+AD3-1,2)=7),TEXT(AD3,"00"),IF(AND(AD3=MAX($AD$3:$BH$3),WEEKDAY('Суточно-месячный график SNGA'!$O$10+AD3-1,2)=5),TEXT(AD3,"00"),TEXT(MAX(1,AD3+5-WEEKDAY('Суточно-месячный график SNGA'!$O$10+AD3-1,2)),"00")&amp;TEXT(-MIN(MAX($AD$3:$BH$3),AD3+7-WEEKDAY('Суточно-месячный график SNGA'!$O$10+AD3-1,2)),"00")))))</f>
        <v>01</v>
      </c>
      <c r="AE26" s="187" t="str">
        <f>IF(AE3="","",IF(WEEKDAY('Суточно-месячный график SNGA'!$O$10+AE3-1,2)&lt;5,TEXT(AE3,"00"),IF(AND(AE3=1,WEEKDAY('Суточно-месячный график SNGA'!$O$10+AE3-1,2)=7),TEXT(AE3,"00"),IF(AND(AE3=MAX($AD$3:$BH$3),WEEKDAY('Суточно-месячный график SNGA'!$O$10+AE3-1,2)=5),TEXT(AE3,"00"),TEXT(MAX(1,AE3+5-WEEKDAY('Суточно-месячный график SNGA'!$O$10+AE3-1,2)),"00")&amp;TEXT(-MIN(MAX($AD$3:$BH$3),AE3+7-WEEKDAY('Суточно-месячный график SNGA'!$O$10+AE3-1,2)),"00")))))</f>
        <v>02</v>
      </c>
      <c r="AF26" s="187" t="str">
        <f>IF(AF3="","",IF(WEEKDAY('Суточно-месячный график SNGA'!$O$10+AF3-1,2)&lt;5,TEXT(AF3,"00"),IF(AND(AF3=1,WEEKDAY('Суточно-месячный график SNGA'!$O$10+AF3-1,2)=7),TEXT(AF3,"00"),IF(AND(AF3=MAX($AD$3:$BH$3),WEEKDAY('Суточно-месячный график SNGA'!$O$10+AF3-1,2)=5),TEXT(AF3,"00"),TEXT(MAX(1,AF3+5-WEEKDAY('Суточно-месячный график SNGA'!$O$10+AF3-1,2)),"00")&amp;TEXT(-MIN(MAX($AD$3:$BH$3),AF3+7-WEEKDAY('Суточно-месячный график SNGA'!$O$10+AF3-1,2)),"00")))))</f>
        <v>03-05</v>
      </c>
      <c r="AG26" s="187" t="str">
        <f>IF(AG3="","",IF(WEEKDAY('Суточно-месячный график SNGA'!$O$10+AG3-1,2)&lt;5,TEXT(AG3,"00"),IF(AND(AG3=1,WEEKDAY('Суточно-месячный график SNGA'!$O$10+AG3-1,2)=7),TEXT(AG3,"00"),IF(AND(AG3=MAX($AD$3:$BH$3),WEEKDAY('Суточно-месячный график SNGA'!$O$10+AG3-1,2)=5),TEXT(AG3,"00"),TEXT(MAX(1,AG3+5-WEEKDAY('Суточно-месячный график SNGA'!$O$10+AG3-1,2)),"00")&amp;TEXT(-MIN(MAX($AD$3:$BH$3),AG3+7-WEEKDAY('Суточно-месячный график SNGA'!$O$10+AG3-1,2)),"00")))))</f>
        <v>03-05</v>
      </c>
      <c r="AH26" s="187" t="str">
        <f>IF(AH3="","",IF(WEEKDAY('Суточно-месячный график SNGA'!$O$10+AH3-1,2)&lt;5,TEXT(AH3,"00"),IF(AND(AH3=1,WEEKDAY('Суточно-месячный график SNGA'!$O$10+AH3-1,2)=7),TEXT(AH3,"00"),IF(AND(AH3=MAX($AD$3:$BH$3),WEEKDAY('Суточно-месячный график SNGA'!$O$10+AH3-1,2)=5),TEXT(AH3,"00"),TEXT(MAX(1,AH3+5-WEEKDAY('Суточно-месячный график SNGA'!$O$10+AH3-1,2)),"00")&amp;TEXT(-MIN(MAX($AD$3:$BH$3),AH3+7-WEEKDAY('Суточно-месячный график SNGA'!$O$10+AH3-1,2)),"00")))))</f>
        <v>03-05</v>
      </c>
      <c r="AI26" s="187" t="str">
        <f>IF(AI3="","",IF(WEEKDAY('Суточно-месячный график SNGA'!$O$10+AI3-1,2)&lt;5,TEXT(AI3,"00"),IF(AND(AI3=1,WEEKDAY('Суточно-месячный график SNGA'!$O$10+AI3-1,2)=7),TEXT(AI3,"00"),IF(AND(AI3=MAX($AD$3:$BH$3),WEEKDAY('Суточно-месячный график SNGA'!$O$10+AI3-1,2)=5),TEXT(AI3,"00"),TEXT(MAX(1,AI3+5-WEEKDAY('Суточно-месячный график SNGA'!$O$10+AI3-1,2)),"00")&amp;TEXT(-MIN(MAX($AD$3:$BH$3),AI3+7-WEEKDAY('Суточно-месячный график SNGA'!$O$10+AI3-1,2)),"00")))))</f>
        <v>06</v>
      </c>
      <c r="AJ26" s="187" t="str">
        <f>IF(AJ3="","",IF(WEEKDAY('Суточно-месячный график SNGA'!$O$10+AJ3-1,2)&lt;5,TEXT(AJ3,"00"),IF(AND(AJ3=1,WEEKDAY('Суточно-месячный график SNGA'!$O$10+AJ3-1,2)=7),TEXT(AJ3,"00"),IF(AND(AJ3=MAX($AD$3:$BH$3),WEEKDAY('Суточно-месячный график SNGA'!$O$10+AJ3-1,2)=5),TEXT(AJ3,"00"),TEXT(MAX(1,AJ3+5-WEEKDAY('Суточно-месячный график SNGA'!$O$10+AJ3-1,2)),"00")&amp;TEXT(-MIN(MAX($AD$3:$BH$3),AJ3+7-WEEKDAY('Суточно-месячный график SNGA'!$O$10+AJ3-1,2)),"00")))))</f>
        <v>07</v>
      </c>
      <c r="AK26" s="187" t="str">
        <f>IF(AK3="","",IF(WEEKDAY('Суточно-месячный график SNGA'!$O$10+AK3-1,2)&lt;5,TEXT(AK3,"00"),IF(AND(AK3=1,WEEKDAY('Суточно-месячный график SNGA'!$O$10+AK3-1,2)=7),TEXT(AK3,"00"),IF(AND(AK3=MAX($AD$3:$BH$3),WEEKDAY('Суточно-месячный график SNGA'!$O$10+AK3-1,2)=5),TEXT(AK3,"00"),TEXT(MAX(1,AK3+5-WEEKDAY('Суточно-месячный график SNGA'!$O$10+AK3-1,2)),"00")&amp;TEXT(-MIN(MAX($AD$3:$BH$3),AK3+7-WEEKDAY('Суточно-месячный график SNGA'!$O$10+AK3-1,2)),"00")))))</f>
        <v>08</v>
      </c>
      <c r="AL26" s="187" t="str">
        <f>IF(AL3="","",IF(WEEKDAY('Суточно-месячный график SNGA'!$O$10+AL3-1,2)&lt;5,TEXT(AL3,"00"),IF(AND(AL3=1,WEEKDAY('Суточно-месячный график SNGA'!$O$10+AL3-1,2)=7),TEXT(AL3,"00"),IF(AND(AL3=MAX($AD$3:$BH$3),WEEKDAY('Суточно-месячный график SNGA'!$O$10+AL3-1,2)=5),TEXT(AL3,"00"),TEXT(MAX(1,AL3+5-WEEKDAY('Суточно-месячный график SNGA'!$O$10+AL3-1,2)),"00")&amp;TEXT(-MIN(MAX($AD$3:$BH$3),AL3+7-WEEKDAY('Суточно-месячный график SNGA'!$O$10+AL3-1,2)),"00")))))</f>
        <v>09</v>
      </c>
      <c r="AM26" s="187" t="str">
        <f>IF(AM3="","",IF(WEEKDAY('Суточно-месячный график SNGA'!$O$10+AM3-1,2)&lt;5,TEXT(AM3,"00"),IF(AND(AM3=1,WEEKDAY('Суточно-месячный график SNGA'!$O$10+AM3-1,2)=7),TEXT(AM3,"00"),IF(AND(AM3=MAX($AD$3:$BH$3),WEEKDAY('Суточно-месячный график SNGA'!$O$10+AM3-1,2)=5),TEXT(AM3,"00"),TEXT(MAX(1,AM3+5-WEEKDAY('Суточно-месячный график SNGA'!$O$10+AM3-1,2)),"00")&amp;TEXT(-MIN(MAX($AD$3:$BH$3),AM3+7-WEEKDAY('Суточно-месячный график SNGA'!$O$10+AM3-1,2)),"00")))))</f>
        <v>10-12</v>
      </c>
      <c r="AN26" s="187" t="str">
        <f>IF(AN3="","",IF(WEEKDAY('Суточно-месячный график SNGA'!$O$10+AN3-1,2)&lt;5,TEXT(AN3,"00"),IF(AND(AN3=1,WEEKDAY('Суточно-месячный график SNGA'!$O$10+AN3-1,2)=7),TEXT(AN3,"00"),IF(AND(AN3=MAX($AD$3:$BH$3),WEEKDAY('Суточно-месячный график SNGA'!$O$10+AN3-1,2)=5),TEXT(AN3,"00"),TEXT(MAX(1,AN3+5-WEEKDAY('Суточно-месячный график SNGA'!$O$10+AN3-1,2)),"00")&amp;TEXT(-MIN(MAX($AD$3:$BH$3),AN3+7-WEEKDAY('Суточно-месячный график SNGA'!$O$10+AN3-1,2)),"00")))))</f>
        <v>10-12</v>
      </c>
      <c r="AO26" s="187" t="str">
        <f>IF(AO3="","",IF(WEEKDAY('Суточно-месячный график SNGA'!$O$10+AO3-1,2)&lt;5,TEXT(AO3,"00"),IF(AND(AO3=1,WEEKDAY('Суточно-месячный график SNGA'!$O$10+AO3-1,2)=7),TEXT(AO3,"00"),IF(AND(AO3=MAX($AD$3:$BH$3),WEEKDAY('Суточно-месячный график SNGA'!$O$10+AO3-1,2)=5),TEXT(AO3,"00"),TEXT(MAX(1,AO3+5-WEEKDAY('Суточно-месячный график SNGA'!$O$10+AO3-1,2)),"00")&amp;TEXT(-MIN(MAX($AD$3:$BH$3),AO3+7-WEEKDAY('Суточно-месячный график SNGA'!$O$10+AO3-1,2)),"00")))))</f>
        <v>10-12</v>
      </c>
      <c r="AP26" s="187" t="str">
        <f>IF(AP3="","",IF(WEEKDAY('Суточно-месячный график SNGA'!$O$10+AP3-1,2)&lt;5,TEXT(AP3,"00"),IF(AND(AP3=1,WEEKDAY('Суточно-месячный график SNGA'!$O$10+AP3-1,2)=7),TEXT(AP3,"00"),IF(AND(AP3=MAX($AD$3:$BH$3),WEEKDAY('Суточно-месячный график SNGA'!$O$10+AP3-1,2)=5),TEXT(AP3,"00"),TEXT(MAX(1,AP3+5-WEEKDAY('Суточно-месячный график SNGA'!$O$10+AP3-1,2)),"00")&amp;TEXT(-MIN(MAX($AD$3:$BH$3),AP3+7-WEEKDAY('Суточно-месячный график SNGA'!$O$10+AP3-1,2)),"00")))))</f>
        <v>13</v>
      </c>
      <c r="AQ26" s="187" t="str">
        <f>IF(AQ3="","",IF(WEEKDAY('Суточно-месячный график SNGA'!$O$10+AQ3-1,2)&lt;5,TEXT(AQ3,"00"),IF(AND(AQ3=1,WEEKDAY('Суточно-месячный график SNGA'!$O$10+AQ3-1,2)=7),TEXT(AQ3,"00"),IF(AND(AQ3=MAX($AD$3:$BH$3),WEEKDAY('Суточно-месячный график SNGA'!$O$10+AQ3-1,2)=5),TEXT(AQ3,"00"),TEXT(MAX(1,AQ3+5-WEEKDAY('Суточно-месячный график SNGA'!$O$10+AQ3-1,2)),"00")&amp;TEXT(-MIN(MAX($AD$3:$BH$3),AQ3+7-WEEKDAY('Суточно-месячный график SNGA'!$O$10+AQ3-1,2)),"00")))))</f>
        <v>14</v>
      </c>
      <c r="AR26" s="187" t="str">
        <f>IF(AR3="","",IF(WEEKDAY('Суточно-месячный график SNGA'!$O$10+AR3-1,2)&lt;5,TEXT(AR3,"00"),IF(AND(AR3=1,WEEKDAY('Суточно-месячный график SNGA'!$O$10+AR3-1,2)=7),TEXT(AR3,"00"),IF(AND(AR3=MAX($AD$3:$BH$3),WEEKDAY('Суточно-месячный график SNGA'!$O$10+AR3-1,2)=5),TEXT(AR3,"00"),TEXT(MAX(1,AR3+5-WEEKDAY('Суточно-месячный график SNGA'!$O$10+AR3-1,2)),"00")&amp;TEXT(-MIN(MAX($AD$3:$BH$3),AR3+7-WEEKDAY('Суточно-месячный график SNGA'!$O$10+AR3-1,2)),"00")))))</f>
        <v>15</v>
      </c>
      <c r="AS26" s="187" t="str">
        <f>IF(AS3="","",IF(WEEKDAY('Суточно-месячный график SNGA'!$O$10+AS3-1,2)&lt;5,TEXT(AS3,"00"),IF(AND(AS3=1,WEEKDAY('Суточно-месячный график SNGA'!$O$10+AS3-1,2)=7),TEXT(AS3,"00"),IF(AND(AS3=MAX($AD$3:$BH$3),WEEKDAY('Суточно-месячный график SNGA'!$O$10+AS3-1,2)=5),TEXT(AS3,"00"),TEXT(MAX(1,AS3+5-WEEKDAY('Суточно-месячный график SNGA'!$O$10+AS3-1,2)),"00")&amp;TEXT(-MIN(MAX($AD$3:$BH$3),AS3+7-WEEKDAY('Суточно-месячный график SNGA'!$O$10+AS3-1,2)),"00")))))</f>
        <v>16</v>
      </c>
      <c r="AT26" s="187" t="str">
        <f>IF(AT3="","",IF(WEEKDAY('Суточно-месячный график SNGA'!$O$10+AT3-1,2)&lt;5,TEXT(AT3,"00"),IF(AND(AT3=1,WEEKDAY('Суточно-месячный график SNGA'!$O$10+AT3-1,2)=7),TEXT(AT3,"00"),IF(AND(AT3=MAX($AD$3:$BH$3),WEEKDAY('Суточно-месячный график SNGA'!$O$10+AT3-1,2)=5),TEXT(AT3,"00"),TEXT(MAX(1,AT3+5-WEEKDAY('Суточно-месячный график SNGA'!$O$10+AT3-1,2)),"00")&amp;TEXT(-MIN(MAX($AD$3:$BH$3),AT3+7-WEEKDAY('Суточно-месячный график SNGA'!$O$10+AT3-1,2)),"00")))))</f>
        <v>17-19</v>
      </c>
      <c r="AU26" s="187" t="str">
        <f>IF(AU3="","",IF(WEEKDAY('Суточно-месячный график SNGA'!$O$10+AU3-1,2)&lt;5,TEXT(AU3,"00"),IF(AND(AU3=1,WEEKDAY('Суточно-месячный график SNGA'!$O$10+AU3-1,2)=7),TEXT(AU3,"00"),IF(AND(AU3=MAX($AD$3:$BH$3),WEEKDAY('Суточно-месячный график SNGA'!$O$10+AU3-1,2)=5),TEXT(AU3,"00"),TEXT(MAX(1,AU3+5-WEEKDAY('Суточно-месячный график SNGA'!$O$10+AU3-1,2)),"00")&amp;TEXT(-MIN(MAX($AD$3:$BH$3),AU3+7-WEEKDAY('Суточно-месячный график SNGA'!$O$10+AU3-1,2)),"00")))))</f>
        <v>17-19</v>
      </c>
      <c r="AV26" s="187" t="str">
        <f>IF(AV3="","",IF(WEEKDAY('Суточно-месячный график SNGA'!$O$10+AV3-1,2)&lt;5,TEXT(AV3,"00"),IF(AND(AV3=1,WEEKDAY('Суточно-месячный график SNGA'!$O$10+AV3-1,2)=7),TEXT(AV3,"00"),IF(AND(AV3=MAX($AD$3:$BH$3),WEEKDAY('Суточно-месячный график SNGA'!$O$10+AV3-1,2)=5),TEXT(AV3,"00"),TEXT(MAX(1,AV3+5-WEEKDAY('Суточно-месячный график SNGA'!$O$10+AV3-1,2)),"00")&amp;TEXT(-MIN(MAX($AD$3:$BH$3),AV3+7-WEEKDAY('Суточно-месячный график SNGA'!$O$10+AV3-1,2)),"00")))))</f>
        <v>17-19</v>
      </c>
      <c r="AW26" s="187" t="str">
        <f>IF(AW3="","",IF(WEEKDAY('Суточно-месячный график SNGA'!$O$10+AW3-1,2)&lt;5,TEXT(AW3,"00"),IF(AND(AW3=1,WEEKDAY('Суточно-месячный график SNGA'!$O$10+AW3-1,2)=7),TEXT(AW3,"00"),IF(AND(AW3=MAX($AD$3:$BH$3),WEEKDAY('Суточно-месячный график SNGA'!$O$10+AW3-1,2)=5),TEXT(AW3,"00"),TEXT(MAX(1,AW3+5-WEEKDAY('Суточно-месячный график SNGA'!$O$10+AW3-1,2)),"00")&amp;TEXT(-MIN(MAX($AD$3:$BH$3),AW3+7-WEEKDAY('Суточно-месячный график SNGA'!$O$10+AW3-1,2)),"00")))))</f>
        <v>20</v>
      </c>
      <c r="AX26" s="187" t="str">
        <f>IF(AX3="","",IF(WEEKDAY('Суточно-месячный график SNGA'!$O$10+AX3-1,2)&lt;5,TEXT(AX3,"00"),IF(AND(AX3=1,WEEKDAY('Суточно-месячный график SNGA'!$O$10+AX3-1,2)=7),TEXT(AX3,"00"),IF(AND(AX3=MAX($AD$3:$BH$3),WEEKDAY('Суточно-месячный график SNGA'!$O$10+AX3-1,2)=5),TEXT(AX3,"00"),TEXT(MAX(1,AX3+5-WEEKDAY('Суточно-месячный график SNGA'!$O$10+AX3-1,2)),"00")&amp;TEXT(-MIN(MAX($AD$3:$BH$3),AX3+7-WEEKDAY('Суточно-месячный график SNGA'!$O$10+AX3-1,2)),"00")))))</f>
        <v>21</v>
      </c>
      <c r="AY26" s="187" t="str">
        <f>IF(AY3="","",IF(WEEKDAY('Суточно-месячный график SNGA'!$O$10+AY3-1,2)&lt;5,TEXT(AY3,"00"),IF(AND(AY3=1,WEEKDAY('Суточно-месячный график SNGA'!$O$10+AY3-1,2)=7),TEXT(AY3,"00"),IF(AND(AY3=MAX($AD$3:$BH$3),WEEKDAY('Суточно-месячный график SNGA'!$O$10+AY3-1,2)=5),TEXT(AY3,"00"),TEXT(MAX(1,AY3+5-WEEKDAY('Суточно-месячный график SNGA'!$O$10+AY3-1,2)),"00")&amp;TEXT(-MIN(MAX($AD$3:$BH$3),AY3+7-WEEKDAY('Суточно-месячный график SNGA'!$O$10+AY3-1,2)),"00")))))</f>
        <v>22</v>
      </c>
      <c r="AZ26" s="187" t="str">
        <f>IF(AZ3="","",IF(WEEKDAY('Суточно-месячный график SNGA'!$O$10+AZ3-1,2)&lt;5,TEXT(AZ3,"00"),IF(AND(AZ3=1,WEEKDAY('Суточно-месячный график SNGA'!$O$10+AZ3-1,2)=7),TEXT(AZ3,"00"),IF(AND(AZ3=MAX($AD$3:$BH$3),WEEKDAY('Суточно-месячный график SNGA'!$O$10+AZ3-1,2)=5),TEXT(AZ3,"00"),TEXT(MAX(1,AZ3+5-WEEKDAY('Суточно-месячный график SNGA'!$O$10+AZ3-1,2)),"00")&amp;TEXT(-MIN(MAX($AD$3:$BH$3),AZ3+7-WEEKDAY('Суточно-месячный график SNGA'!$O$10+AZ3-1,2)),"00")))))</f>
        <v>23</v>
      </c>
      <c r="BA26" s="187" t="str">
        <f>IF(BA3="","",IF(WEEKDAY('Суточно-месячный график SNGA'!$O$10+BA3-1,2)&lt;5,TEXT(BA3,"00"),IF(AND(BA3=1,WEEKDAY('Суточно-месячный график SNGA'!$O$10+BA3-1,2)=7),TEXT(BA3,"00"),IF(AND(BA3=MAX($AD$3:$BH$3),WEEKDAY('Суточно-месячный график SNGA'!$O$10+BA3-1,2)=5),TEXT(BA3,"00"),TEXT(MAX(1,BA3+5-WEEKDAY('Суточно-месячный график SNGA'!$O$10+BA3-1,2)),"00")&amp;TEXT(-MIN(MAX($AD$3:$BH$3),BA3+7-WEEKDAY('Суточно-месячный график SNGA'!$O$10+BA3-1,2)),"00")))))</f>
        <v>24-26</v>
      </c>
      <c r="BB26" s="187" t="str">
        <f>IF(BB3="","",IF(WEEKDAY('Суточно-месячный график SNGA'!$O$10+BB3-1,2)&lt;5,TEXT(BB3,"00"),IF(AND(BB3=1,WEEKDAY('Суточно-месячный график SNGA'!$O$10+BB3-1,2)=7),TEXT(BB3,"00"),IF(AND(BB3=MAX($AD$3:$BH$3),WEEKDAY('Суточно-месячный график SNGA'!$O$10+BB3-1,2)=5),TEXT(BB3,"00"),TEXT(MAX(1,BB3+5-WEEKDAY('Суточно-месячный график SNGA'!$O$10+BB3-1,2)),"00")&amp;TEXT(-MIN(MAX($AD$3:$BH$3),BB3+7-WEEKDAY('Суточно-месячный график SNGA'!$O$10+BB3-1,2)),"00")))))</f>
        <v>24-26</v>
      </c>
      <c r="BC26" s="187" t="str">
        <f>IF(BC3="","",IF(WEEKDAY('Суточно-месячный график SNGA'!$O$10+BC3-1,2)&lt;5,TEXT(BC3,"00"),IF(AND(BC3=1,WEEKDAY('Суточно-месячный график SNGA'!$O$10+BC3-1,2)=7),TEXT(BC3,"00"),IF(AND(BC3=MAX($AD$3:$BH$3),WEEKDAY('Суточно-месячный график SNGA'!$O$10+BC3-1,2)=5),TEXT(BC3,"00"),TEXT(MAX(1,BC3+5-WEEKDAY('Суточно-месячный график SNGA'!$O$10+BC3-1,2)),"00")&amp;TEXT(-MIN(MAX($AD$3:$BH$3),BC3+7-WEEKDAY('Суточно-месячный график SNGA'!$O$10+BC3-1,2)),"00")))))</f>
        <v>24-26</v>
      </c>
      <c r="BD26" s="187" t="str">
        <f>IF(BD3="","",IF(WEEKDAY('Суточно-месячный график SNGA'!$O$10+BD3-1,2)&lt;5,TEXT(BD3,"00"),IF(AND(BD3=1,WEEKDAY('Суточно-месячный график SNGA'!$O$10+BD3-1,2)=7),TEXT(BD3,"00"),IF(AND(BD3=MAX($AD$3:$BH$3),WEEKDAY('Суточно-месячный график SNGA'!$O$10+BD3-1,2)=5),TEXT(BD3,"00"),TEXT(MAX(1,BD3+5-WEEKDAY('Суточно-месячный график SNGA'!$O$10+BD3-1,2)),"00")&amp;TEXT(-MIN(MAX($AD$3:$BH$3),BD3+7-WEEKDAY('Суточно-месячный график SNGA'!$O$10+BD3-1,2)),"00")))))</f>
        <v>27</v>
      </c>
      <c r="BE26" s="187" t="str">
        <f>IF(BE3="","",IF(WEEKDAY('Суточно-месячный график SNGA'!$O$10+BE3-1,2)&lt;5,TEXT(BE3,"00"),IF(AND(BE3=1,WEEKDAY('Суточно-месячный график SNGA'!$O$10+BE3-1,2)=7),TEXT(BE3,"00"),IF(AND(BE3=MAX($AD$3:$BH$3),WEEKDAY('Суточно-месячный график SNGA'!$O$10+BE3-1,2)=5),TEXT(BE3,"00"),TEXT(MAX(1,BE3+5-WEEKDAY('Суточно-месячный график SNGA'!$O$10+BE3-1,2)),"00")&amp;TEXT(-MIN(MAX($AD$3:$BH$3),BE3+7-WEEKDAY('Суточно-месячный график SNGA'!$O$10+BE3-1,2)),"00")))))</f>
        <v>28</v>
      </c>
      <c r="BF26" s="187" t="str">
        <f>IF(BF3="","",IF(WEEKDAY('Суточно-месячный график SNGA'!$O$10+BF3-1,2)&lt;5,TEXT(BF3,"00"),IF(AND(BF3=1,WEEKDAY('Суточно-месячный график SNGA'!$O$10+BF3-1,2)=7),TEXT(BF3,"00"),IF(AND(BF3=MAX($AD$3:$BH$3),WEEKDAY('Суточно-месячный график SNGA'!$O$10+BF3-1,2)=5),TEXT(BF3,"00"),TEXT(MAX(1,BF3+5-WEEKDAY('Суточно-месячный график SNGA'!$O$10+BF3-1,2)),"00")&amp;TEXT(-MIN(MAX($AD$3:$BH$3),BF3+7-WEEKDAY('Суточно-месячный график SNGA'!$O$10+BF3-1,2)),"00")))))</f>
        <v>29</v>
      </c>
      <c r="BG26" s="187" t="str">
        <f>IF(BG3="","",IF(WEEKDAY('Суточно-месячный график SNGA'!$O$10+BG3-1,2)&lt;5,TEXT(BG3,"00"),IF(AND(BG3=1,WEEKDAY('Суточно-месячный график SNGA'!$O$10+BG3-1,2)=7),TEXT(BG3,"00"),IF(AND(BG3=MAX($AD$3:$BH$3),WEEKDAY('Суточно-месячный график SNGA'!$O$10+BG3-1,2)=5),TEXT(BG3,"00"),TEXT(MAX(1,BG3+5-WEEKDAY('Суточно-месячный график SNGA'!$O$10+BG3-1,2)),"00")&amp;TEXT(-MIN(MAX($AD$3:$BH$3),BG3+7-WEEKDAY('Суточно-месячный график SNGA'!$O$10+BG3-1,2)),"00")))))</f>
        <v>30</v>
      </c>
      <c r="BH26" s="187" t="str">
        <f>IF(BH3="","",IF(WEEKDAY('Суточно-месячный график SNGA'!$O$10+BH3-1,2)&lt;5,TEXT(BH3,"00"),IF(AND(BH3=1,WEEKDAY('Суточно-месячный график SNGA'!$O$10+BH3-1,2)=7),TEXT(BH3,"00"),IF(AND(BH3=MAX($AD$3:$BH$3),WEEKDAY('Суточно-месячный график SNGA'!$O$10+BH3-1,2)=5),TEXT(BH3,"00"),TEXT(MAX(1,BH3+5-WEEKDAY('Суточно-месячный график SNGA'!$O$10+BH3-1,2)),"00")&amp;TEXT(-MIN(MAX($AD$3:$BH$3),BH3+7-WEEKDAY('Суточно-месячный график SNGA'!$O$10+BH3-1,2)),"00")))))</f>
        <v>31</v>
      </c>
    </row>
    <row r="27" spans="1:85" s="187" customFormat="1" ht="15">
      <c r="AC27" s="189"/>
    </row>
    <row r="28" spans="1:85" s="187" customFormat="1" ht="15">
      <c r="AC28" s="189" t="s">
        <v>80</v>
      </c>
    </row>
    <row r="29" spans="1:85" s="187" customFormat="1" ht="15">
      <c r="AC29" s="189" t="s">
        <v>79</v>
      </c>
      <c r="AD29" s="187" t="str">
        <f>IF(AD3="","",AD30)</f>
        <v>01</v>
      </c>
      <c r="AE29" s="187" t="str">
        <f t="shared" ref="AE29:BH29" si="64">IF(AE3="","",AE30)</f>
        <v>02</v>
      </c>
      <c r="AF29" s="187" t="str">
        <f t="shared" si="64"/>
        <v>03-05</v>
      </c>
      <c r="AG29" s="187" t="str">
        <f t="shared" si="64"/>
        <v>03-05</v>
      </c>
      <c r="AH29" s="187" t="str">
        <f t="shared" si="64"/>
        <v>03-05</v>
      </c>
      <c r="AI29" s="187" t="str">
        <f t="shared" si="64"/>
        <v>06</v>
      </c>
      <c r="AJ29" s="187" t="str">
        <f t="shared" si="64"/>
        <v>07</v>
      </c>
      <c r="AK29" s="187" t="str">
        <f t="shared" si="64"/>
        <v>08</v>
      </c>
      <c r="AL29" s="187" t="str">
        <f t="shared" si="64"/>
        <v>09</v>
      </c>
      <c r="AM29" s="187" t="str">
        <f t="shared" si="64"/>
        <v>10-12</v>
      </c>
      <c r="AN29" s="187" t="str">
        <f t="shared" si="64"/>
        <v>10-12</v>
      </c>
      <c r="AO29" s="187" t="str">
        <f t="shared" si="64"/>
        <v>10-12</v>
      </c>
      <c r="AP29" s="187" t="str">
        <f t="shared" si="64"/>
        <v>13</v>
      </c>
      <c r="AQ29" s="187" t="str">
        <f t="shared" si="64"/>
        <v>14</v>
      </c>
      <c r="AR29" s="187" t="str">
        <f t="shared" si="64"/>
        <v>15</v>
      </c>
      <c r="AS29" s="187" t="str">
        <f t="shared" si="64"/>
        <v>16</v>
      </c>
      <c r="AT29" s="187" t="str">
        <f t="shared" si="64"/>
        <v>17-19</v>
      </c>
      <c r="AU29" s="187" t="str">
        <f t="shared" si="64"/>
        <v>17-19</v>
      </c>
      <c r="AV29" s="187" t="str">
        <f t="shared" si="64"/>
        <v>17-19</v>
      </c>
      <c r="AW29" s="187" t="str">
        <f t="shared" si="64"/>
        <v>20</v>
      </c>
      <c r="AX29" s="187" t="str">
        <f t="shared" si="64"/>
        <v>21</v>
      </c>
      <c r="AY29" s="187" t="str">
        <f t="shared" si="64"/>
        <v>22</v>
      </c>
      <c r="AZ29" s="187" t="str">
        <f t="shared" si="64"/>
        <v>23</v>
      </c>
      <c r="BA29" s="187" t="str">
        <f t="shared" si="64"/>
        <v>24-26</v>
      </c>
      <c r="BB29" s="187" t="str">
        <f t="shared" si="64"/>
        <v>24-26</v>
      </c>
      <c r="BC29" s="187" t="str">
        <f t="shared" si="64"/>
        <v>24-26</v>
      </c>
      <c r="BD29" s="187" t="str">
        <f t="shared" si="64"/>
        <v>27</v>
      </c>
      <c r="BE29" s="187" t="str">
        <f t="shared" si="64"/>
        <v>28</v>
      </c>
      <c r="BF29" s="187" t="str">
        <f t="shared" si="64"/>
        <v>29</v>
      </c>
      <c r="BG29" s="187" t="str">
        <f t="shared" si="64"/>
        <v>30</v>
      </c>
      <c r="BH29" s="187" t="str">
        <f t="shared" si="64"/>
        <v>31-31</v>
      </c>
    </row>
    <row r="30" spans="1:85" s="187" customFormat="1" ht="15">
      <c r="AC30" s="189" t="s">
        <v>75</v>
      </c>
      <c r="AD30" s="188" t="str">
        <f>IF(WEEKDAY('Суточно-месячный график SNGA'!$O$10+AD3-1,2)&lt;5,TEXT(AD3,"00"),AD31)</f>
        <v>01</v>
      </c>
      <c r="AE30" s="188" t="str">
        <f>IF(WEEKDAY('Суточно-месячный график SNGA'!$O$10+AE3-1,2)&lt;5,TEXT(AE3,"00"),AE31)</f>
        <v>02</v>
      </c>
      <c r="AF30" s="188" t="str">
        <f>IF(WEEKDAY('Суточно-месячный график SNGA'!$O$10+AF3-1,2)&lt;5,TEXT(AF3,"00"),AF31)</f>
        <v>03-05</v>
      </c>
      <c r="AG30" s="188" t="str">
        <f>IF(WEEKDAY('Суточно-месячный график SNGA'!$O$10+AG3-1,2)&lt;5,TEXT(AG3,"00"),AG31)</f>
        <v>03-05</v>
      </c>
      <c r="AH30" s="188" t="str">
        <f>IF(WEEKDAY('Суточно-месячный график SNGA'!$O$10+AH3-1,2)&lt;5,TEXT(AH3,"00"),AH31)</f>
        <v>03-05</v>
      </c>
      <c r="AI30" s="188" t="str">
        <f>IF(WEEKDAY('Суточно-месячный график SNGA'!$O$10+AI3-1,2)&lt;5,TEXT(AI3,"00"),AI31)</f>
        <v>06</v>
      </c>
      <c r="AJ30" s="188" t="str">
        <f>IF(WEEKDAY('Суточно-месячный график SNGA'!$O$10+AJ3-1,2)&lt;5,TEXT(AJ3,"00"),AJ31)</f>
        <v>07</v>
      </c>
      <c r="AK30" s="188" t="str">
        <f>IF(WEEKDAY('Суточно-месячный график SNGA'!$O$10+AK3-1,2)&lt;5,TEXT(AK3,"00"),AK31)</f>
        <v>08</v>
      </c>
      <c r="AL30" s="188" t="str">
        <f>IF(WEEKDAY('Суточно-месячный график SNGA'!$O$10+AL3-1,2)&lt;5,TEXT(AL3,"00"),AL31)</f>
        <v>09</v>
      </c>
      <c r="AM30" s="188" t="str">
        <f>IF(WEEKDAY('Суточно-месячный график SNGA'!$O$10+AM3-1,2)&lt;5,TEXT(AM3,"00"),AM31)</f>
        <v>10-12</v>
      </c>
      <c r="AN30" s="188" t="str">
        <f>IF(WEEKDAY('Суточно-месячный график SNGA'!$O$10+AN3-1,2)&lt;5,TEXT(AN3,"00"),AN31)</f>
        <v>10-12</v>
      </c>
      <c r="AO30" s="188" t="str">
        <f>IF(WEEKDAY('Суточно-месячный график SNGA'!$O$10+AO3-1,2)&lt;5,TEXT(AO3,"00"),AO31)</f>
        <v>10-12</v>
      </c>
      <c r="AP30" s="188" t="str">
        <f>IF(WEEKDAY('Суточно-месячный график SNGA'!$O$10+AP3-1,2)&lt;5,TEXT(AP3,"00"),AP31)</f>
        <v>13</v>
      </c>
      <c r="AQ30" s="188" t="str">
        <f>IF(WEEKDAY('Суточно-месячный график SNGA'!$O$10+AQ3-1,2)&lt;5,TEXT(AQ3,"00"),AQ31)</f>
        <v>14</v>
      </c>
      <c r="AR30" s="188" t="str">
        <f>IF(WEEKDAY('Суточно-месячный график SNGA'!$O$10+AR3-1,2)&lt;5,TEXT(AR3,"00"),AR31)</f>
        <v>15</v>
      </c>
      <c r="AS30" s="188" t="str">
        <f>IF(WEEKDAY('Суточно-месячный график SNGA'!$O$10+AS3-1,2)&lt;5,TEXT(AS3,"00"),AS31)</f>
        <v>16</v>
      </c>
      <c r="AT30" s="188" t="str">
        <f>IF(WEEKDAY('Суточно-месячный график SNGA'!$O$10+AT3-1,2)&lt;5,TEXT(AT3,"00"),AT31)</f>
        <v>17-19</v>
      </c>
      <c r="AU30" s="188" t="str">
        <f>IF(WEEKDAY('Суточно-месячный график SNGA'!$O$10+AU3-1,2)&lt;5,TEXT(AU3,"00"),AU31)</f>
        <v>17-19</v>
      </c>
      <c r="AV30" s="188" t="str">
        <f>IF(WEEKDAY('Суточно-месячный график SNGA'!$O$10+AV3-1,2)&lt;5,TEXT(AV3,"00"),AV31)</f>
        <v>17-19</v>
      </c>
      <c r="AW30" s="188" t="str">
        <f>IF(WEEKDAY('Суточно-месячный график SNGA'!$O$10+AW3-1,2)&lt;5,TEXT(AW3,"00"),AW31)</f>
        <v>20</v>
      </c>
      <c r="AX30" s="188" t="str">
        <f>IF(WEEKDAY('Суточно-месячный график SNGA'!$O$10+AX3-1,2)&lt;5,TEXT(AX3,"00"),AX31)</f>
        <v>21</v>
      </c>
      <c r="AY30" s="188" t="str">
        <f>IF(WEEKDAY('Суточно-месячный график SNGA'!$O$10+AY3-1,2)&lt;5,TEXT(AY3,"00"),AY31)</f>
        <v>22</v>
      </c>
      <c r="AZ30" s="188" t="str">
        <f>IF(WEEKDAY('Суточно-месячный график SNGA'!$O$10+AZ3-1,2)&lt;5,TEXT(AZ3,"00"),AZ31)</f>
        <v>23</v>
      </c>
      <c r="BA30" s="188" t="str">
        <f>IF(WEEKDAY('Суточно-месячный график SNGA'!$O$10+BA3-1,2)&lt;5,TEXT(BA3,"00"),BA31)</f>
        <v>24-26</v>
      </c>
      <c r="BB30" s="188" t="str">
        <f>IF(WEEKDAY('Суточно-месячный график SNGA'!$O$10+BB3-1,2)&lt;5,TEXT(BB3,"00"),BB31)</f>
        <v>24-26</v>
      </c>
      <c r="BC30" s="188" t="str">
        <f>IF(WEEKDAY('Суточно-месячный график SNGA'!$O$10+BC3-1,2)&lt;5,TEXT(BC3,"00"),BC31)</f>
        <v>24-26</v>
      </c>
      <c r="BD30" s="188" t="str">
        <f>IF(WEEKDAY('Суточно-месячный график SNGA'!$O$10+BD3-1,2)&lt;5,TEXT(BD3,"00"),BD31)</f>
        <v>27</v>
      </c>
      <c r="BE30" s="188" t="str">
        <f>IF(WEEKDAY('Суточно-месячный график SNGA'!$O$10+BE3-1,2)&lt;5,TEXT(BE3,"00"),BE31)</f>
        <v>28</v>
      </c>
      <c r="BF30" s="188" t="str">
        <f>IF(WEEKDAY('Суточно-месячный график SNGA'!$O$10+BF3-1,2)&lt;5,TEXT(BF3,"00"),BF31)</f>
        <v>29</v>
      </c>
      <c r="BG30" s="188" t="str">
        <f>IF(WEEKDAY('Суточно-месячный график SNGA'!$O$10+BG3-1,2)&lt;5,TEXT(BG3,"00"),BG31)</f>
        <v>30</v>
      </c>
      <c r="BH30" s="188" t="str">
        <f>IF(WEEKDAY('Суточно-месячный график SNGA'!$O$10+BH3-1,2)&lt;5,TEXT(BH3,"00"),BH31)</f>
        <v>31-31</v>
      </c>
    </row>
    <row r="31" spans="1:85" s="187" customFormat="1" ht="15">
      <c r="AC31" s="189" t="s">
        <v>76</v>
      </c>
      <c r="AD31" s="187" t="str">
        <f>IF(AND(AD3=1,WEEKDAY('Суточно-месячный график SNGA'!$O$10+AD3-1,2)=7),TEXT(AD3,"00"),AD32)</f>
        <v>03-05</v>
      </c>
      <c r="AE31" s="187" t="str">
        <f>IF(AND(AE3=1,WEEKDAY('Суточно-месячный график SNGA'!$O$10+AE3-1,2)=7),TEXT(AE3,"00"),AE32)</f>
        <v>03-05</v>
      </c>
      <c r="AF31" s="187" t="str">
        <f>IF(AND(AF3=1,WEEKDAY('Суточно-месячный график SNGA'!$O$10+AF3-1,2)=7),TEXT(AF3,"00"),AF32)</f>
        <v>03-05</v>
      </c>
      <c r="AG31" s="187" t="str">
        <f>IF(AND(AG3=1,WEEKDAY('Суточно-месячный график SNGA'!$O$10+AG3-1,2)=7),TEXT(AG3,"00"),AG32)</f>
        <v>03-05</v>
      </c>
      <c r="AH31" s="187" t="str">
        <f>IF(AND(AH3=1,WEEKDAY('Суточно-месячный график SNGA'!$O$10+AH3-1,2)=7),TEXT(AH3,"00"),AH32)</f>
        <v>03-05</v>
      </c>
      <c r="AI31" s="187" t="str">
        <f>IF(AND(AI3=1,WEEKDAY('Суточно-месячный график SNGA'!$O$10+AI3-1,2)=7),TEXT(AI3,"00"),AI32)</f>
        <v>10-12</v>
      </c>
      <c r="AJ31" s="187" t="str">
        <f>IF(AND(AJ3=1,WEEKDAY('Суточно-месячный график SNGA'!$O$10+AJ3-1,2)=7),TEXT(AJ3,"00"),AJ32)</f>
        <v>10-12</v>
      </c>
      <c r="AK31" s="187" t="str">
        <f>IF(AND(AK3=1,WEEKDAY('Суточно-месячный график SNGA'!$O$10+AK3-1,2)=7),TEXT(AK3,"00"),AK32)</f>
        <v>10-12</v>
      </c>
      <c r="AL31" s="187" t="str">
        <f>IF(AND(AL3=1,WEEKDAY('Суточно-месячный график SNGA'!$O$10+AL3-1,2)=7),TEXT(AL3,"00"),AL32)</f>
        <v>10-12</v>
      </c>
      <c r="AM31" s="187" t="str">
        <f>IF(AND(AM3=1,WEEKDAY('Суточно-месячный график SNGA'!$O$10+AM3-1,2)=7),TEXT(AM3,"00"),AM32)</f>
        <v>10-12</v>
      </c>
      <c r="AN31" s="187" t="str">
        <f>IF(AND(AN3=1,WEEKDAY('Суточно-месячный график SNGA'!$O$10+AN3-1,2)=7),TEXT(AN3,"00"),AN32)</f>
        <v>10-12</v>
      </c>
      <c r="AO31" s="187" t="str">
        <f>IF(AND(AO3=1,WEEKDAY('Суточно-месячный график SNGA'!$O$10+AO3-1,2)=7),TEXT(AO3,"00"),AO32)</f>
        <v>10-12</v>
      </c>
      <c r="AP31" s="187" t="str">
        <f>IF(AND(AP3=1,WEEKDAY('Суточно-месячный график SNGA'!$O$10+AP3-1,2)=7),TEXT(AP3,"00"),AP32)</f>
        <v>17-19</v>
      </c>
      <c r="AQ31" s="187" t="str">
        <f>IF(AND(AQ3=1,WEEKDAY('Суточно-месячный график SNGA'!$O$10+AQ3-1,2)=7),TEXT(AQ3,"00"),AQ32)</f>
        <v>17-19</v>
      </c>
      <c r="AR31" s="187" t="str">
        <f>IF(AND(AR3=1,WEEKDAY('Суточно-месячный график SNGA'!$O$10+AR3-1,2)=7),TEXT(AR3,"00"),AR32)</f>
        <v>17-19</v>
      </c>
      <c r="AS31" s="187" t="str">
        <f>IF(AND(AS3=1,WEEKDAY('Суточно-месячный график SNGA'!$O$10+AS3-1,2)=7),TEXT(AS3,"00"),AS32)</f>
        <v>17-19</v>
      </c>
      <c r="AT31" s="187" t="str">
        <f>IF(AND(AT3=1,WEEKDAY('Суточно-месячный график SNGA'!$O$10+AT3-1,2)=7),TEXT(AT3,"00"),AT32)</f>
        <v>17-19</v>
      </c>
      <c r="AU31" s="187" t="str">
        <f>IF(AND(AU3=1,WEEKDAY('Суточно-месячный график SNGA'!$O$10+AU3-1,2)=7),TEXT(AU3,"00"),AU32)</f>
        <v>17-19</v>
      </c>
      <c r="AV31" s="187" t="str">
        <f>IF(AND(AV3=1,WEEKDAY('Суточно-месячный график SNGA'!$O$10+AV3-1,2)=7),TEXT(AV3,"00"),AV32)</f>
        <v>17-19</v>
      </c>
      <c r="AW31" s="187" t="str">
        <f>IF(AND(AW3=1,WEEKDAY('Суточно-месячный график SNGA'!$O$10+AW3-1,2)=7),TEXT(AW3,"00"),AW32)</f>
        <v>24-26</v>
      </c>
      <c r="AX31" s="187" t="str">
        <f>IF(AND(AX3=1,WEEKDAY('Суточно-месячный график SNGA'!$O$10+AX3-1,2)=7),TEXT(AX3,"00"),AX32)</f>
        <v>24-26</v>
      </c>
      <c r="AY31" s="187" t="str">
        <f>IF(AND(AY3=1,WEEKDAY('Суточно-месячный график SNGA'!$O$10+AY3-1,2)=7),TEXT(AY3,"00"),AY32)</f>
        <v>24-26</v>
      </c>
      <c r="AZ31" s="187" t="str">
        <f>IF(AND(AZ3=1,WEEKDAY('Суточно-месячный график SNGA'!$O$10+AZ3-1,2)=7),TEXT(AZ3,"00"),AZ32)</f>
        <v>24-26</v>
      </c>
      <c r="BA31" s="187" t="str">
        <f>IF(AND(BA3=1,WEEKDAY('Суточно-месячный график SNGA'!$O$10+BA3-1,2)=7),TEXT(BA3,"00"),BA32)</f>
        <v>24-26</v>
      </c>
      <c r="BB31" s="187" t="str">
        <f>IF(AND(BB3=1,WEEKDAY('Суточно-месячный график SNGA'!$O$10+BB3-1,2)=7),TEXT(BB3,"00"),BB32)</f>
        <v>24-26</v>
      </c>
      <c r="BC31" s="187" t="str">
        <f>IF(AND(BC3=1,WEEKDAY('Суточно-месячный график SNGA'!$O$10+BC3-1,2)=7),TEXT(BC3,"00"),BC32)</f>
        <v>24-26</v>
      </c>
      <c r="BD31" s="187" t="str">
        <f>IF(AND(BD3=1,WEEKDAY('Суточно-месячный график SNGA'!$O$10+BD3-1,2)=7),TEXT(BD3,"00"),BD32)</f>
        <v>31-31</v>
      </c>
      <c r="BE31" s="187" t="str">
        <f>IF(AND(BE3=1,WEEKDAY('Суточно-месячный график SNGA'!$O$10+BE3-1,2)=7),TEXT(BE3,"00"),BE32)</f>
        <v>31-31</v>
      </c>
      <c r="BF31" s="187" t="str">
        <f>IF(AND(BF3=1,WEEKDAY('Суточно-месячный график SNGA'!$O$10+BF3-1,2)=7),TEXT(BF3,"00"),BF32)</f>
        <v>31-31</v>
      </c>
      <c r="BG31" s="187" t="str">
        <f>IF(AND(BG3=1,WEEKDAY('Суточно-месячный график SNGA'!$O$10+BG3-1,2)=7),TEXT(BG3,"00"),BG32)</f>
        <v>31-31</v>
      </c>
      <c r="BH31" s="187" t="str">
        <f>IF(AND(BH3=1,WEEKDAY('Суточно-месячный график SNGA'!$O$10+BH3-1,2)=7),TEXT(BH3,"00"),BH32)</f>
        <v>31-31</v>
      </c>
    </row>
    <row r="32" spans="1:85" s="187" customFormat="1" ht="15">
      <c r="AC32" s="189" t="s">
        <v>77</v>
      </c>
      <c r="AD32" s="187" t="str">
        <f>IF(AND(AD3=MAX($AD$3:$BH$3),WEEKDAY('Суточно-месячный график SNGA'!$O$10+AD3-1,2)=5),TEXT(AD3,"00"),AD33)</f>
        <v>03-05</v>
      </c>
      <c r="AE32" s="187" t="str">
        <f>IF(AND(AE3=MAX($AD$3:$BH$3),WEEKDAY('Суточно-месячный график SNGA'!$O$10+AE3-1,2)=7),TEXT(AE3,"00"),AE33)</f>
        <v>03-05</v>
      </c>
      <c r="AF32" s="187" t="str">
        <f>IF(AND(AF3=MAX($AD$3:$BH$3),WEEKDAY('Суточно-месячный график SNGA'!$O$10+AF3-1,2)=7),TEXT(AF3,"00"),AF33)</f>
        <v>03-05</v>
      </c>
      <c r="AG32" s="187" t="str">
        <f>IF(AND(AG3=MAX($AD$3:$BH$3),WEEKDAY('Суточно-месячный график SNGA'!$O$10+AG3-1,2)=7),TEXT(AG3,"00"),AG33)</f>
        <v>03-05</v>
      </c>
      <c r="AH32" s="187" t="str">
        <f>IF(AND(AH3=MAX($AD$3:$BH$3),WEEKDAY('Суточно-месячный график SNGA'!$O$10+AH3-1,2)=7),TEXT(AH3,"00"),AH33)</f>
        <v>03-05</v>
      </c>
      <c r="AI32" s="187" t="str">
        <f>IF(AND(AI3=MAX($AD$3:$BH$3),WEEKDAY('Суточно-месячный график SNGA'!$O$10+AI3-1,2)=7),TEXT(AI3,"00"),AI33)</f>
        <v>10-12</v>
      </c>
      <c r="AJ32" s="187" t="str">
        <f>IF(AND(AJ3=MAX($AD$3:$BH$3),WEEKDAY('Суточно-месячный график SNGA'!$O$10+AJ3-1,2)=7),TEXT(AJ3,"00"),AJ33)</f>
        <v>10-12</v>
      </c>
      <c r="AK32" s="187" t="str">
        <f>IF(AND(AK3=MAX($AD$3:$BH$3),WEEKDAY('Суточно-месячный график SNGA'!$O$10+AK3-1,2)=7),TEXT(AK3,"00"),AK33)</f>
        <v>10-12</v>
      </c>
      <c r="AL32" s="187" t="str">
        <f>IF(AND(AL3=MAX($AD$3:$BH$3),WEEKDAY('Суточно-месячный график SNGA'!$O$10+AL3-1,2)=7),TEXT(AL3,"00"),AL33)</f>
        <v>10-12</v>
      </c>
      <c r="AM32" s="187" t="str">
        <f>IF(AND(AM3=MAX($AD$3:$BH$3),WEEKDAY('Суточно-месячный график SNGA'!$O$10+AM3-1,2)=7),TEXT(AM3,"00"),AM33)</f>
        <v>10-12</v>
      </c>
      <c r="AN32" s="187" t="str">
        <f>IF(AND(AN3=MAX($AD$3:$BH$3),WEEKDAY('Суточно-месячный график SNGA'!$O$10+AN3-1,2)=7),TEXT(AN3,"00"),AN33)</f>
        <v>10-12</v>
      </c>
      <c r="AO32" s="187" t="str">
        <f>IF(AND(AO3=MAX($AD$3:$BH$3),WEEKDAY('Суточно-месячный график SNGA'!$O$10+AO3-1,2)=7),TEXT(AO3,"00"),AO33)</f>
        <v>10-12</v>
      </c>
      <c r="AP32" s="187" t="str">
        <f>IF(AND(AP3=MAX($AD$3:$BH$3),WEEKDAY('Суточно-месячный график SNGA'!$O$10+AP3-1,2)=7),TEXT(AP3,"00"),AP33)</f>
        <v>17-19</v>
      </c>
      <c r="AQ32" s="187" t="str">
        <f>IF(AND(AQ3=MAX($AD$3:$BH$3),WEEKDAY('Суточно-месячный график SNGA'!$O$10+AQ3-1,2)=7),TEXT(AQ3,"00"),AQ33)</f>
        <v>17-19</v>
      </c>
      <c r="AR32" s="187" t="str">
        <f>IF(AND(AR3=MAX($AD$3:$BH$3),WEEKDAY('Суточно-месячный график SNGA'!$O$10+AR3-1,2)=7),TEXT(AR3,"00"),AR33)</f>
        <v>17-19</v>
      </c>
      <c r="AS32" s="187" t="str">
        <f>IF(AND(AS3=MAX($AD$3:$BH$3),WEEKDAY('Суточно-месячный график SNGA'!$O$10+AS3-1,2)=7),TEXT(AS3,"00"),AS33)</f>
        <v>17-19</v>
      </c>
      <c r="AT32" s="187" t="str">
        <f>IF(AND(AT3=MAX($AD$3:$BH$3),WEEKDAY('Суточно-месячный график SNGA'!$O$10+AT3-1,2)=7),TEXT(AT3,"00"),AT33)</f>
        <v>17-19</v>
      </c>
      <c r="AU32" s="187" t="str">
        <f>IF(AND(AU3=MAX($AD$3:$BH$3),WEEKDAY('Суточно-месячный график SNGA'!$O$10+AU3-1,2)=7),TEXT(AU3,"00"),AU33)</f>
        <v>17-19</v>
      </c>
      <c r="AV32" s="187" t="str">
        <f>IF(AND(AV3=MAX($AD$3:$BH$3),WEEKDAY('Суточно-месячный график SNGA'!$O$10+AV3-1,2)=7),TEXT(AV3,"00"),AV33)</f>
        <v>17-19</v>
      </c>
      <c r="AW32" s="187" t="str">
        <f>IF(AND(AW3=MAX($AD$3:$BH$3),WEEKDAY('Суточно-месячный график SNGA'!$O$10+AW3-1,2)=7),TEXT(AW3,"00"),AW33)</f>
        <v>24-26</v>
      </c>
      <c r="AX32" s="187" t="str">
        <f>IF(AND(AX3=MAX($AD$3:$BH$3),WEEKDAY('Суточно-месячный график SNGA'!$O$10+AX3-1,2)=7),TEXT(AX3,"00"),AX33)</f>
        <v>24-26</v>
      </c>
      <c r="AY32" s="187" t="str">
        <f>IF(AND(AY3=MAX($AD$3:$BH$3),WEEKDAY('Суточно-месячный график SNGA'!$O$10+AY3-1,2)=7),TEXT(AY3,"00"),AY33)</f>
        <v>24-26</v>
      </c>
      <c r="AZ32" s="187" t="str">
        <f>IF(AND(AZ3=MAX($AD$3:$BH$3),WEEKDAY('Суточно-месячный график SNGA'!$O$10+AZ3-1,2)=7),TEXT(AZ3,"00"),AZ33)</f>
        <v>24-26</v>
      </c>
      <c r="BA32" s="187" t="str">
        <f>IF(AND(BA3=MAX($AD$3:$BH$3),WEEKDAY('Суточно-месячный график SNGA'!$O$10+BA3-1,2)=7),TEXT(BA3,"00"),BA33)</f>
        <v>24-26</v>
      </c>
      <c r="BB32" s="187" t="str">
        <f>IF(AND(BB3=MAX($AD$3:$BH$3),WEEKDAY('Суточно-месячный график SNGA'!$O$10+BB3-1,2)=7),TEXT(BB3,"00"),BB33)</f>
        <v>24-26</v>
      </c>
      <c r="BC32" s="187" t="str">
        <f>IF(AND(BC3=MAX($AD$3:$BH$3),WEEKDAY('Суточно-месячный график SNGA'!$O$10+BC3-1,2)=7),TEXT(BC3,"00"),BC33)</f>
        <v>24-26</v>
      </c>
      <c r="BD32" s="187" t="str">
        <f>IF(AND(BD3=MAX($AD$3:$BH$3),WEEKDAY('Суточно-месячный график SNGA'!$O$10+BD3-1,2)=7),TEXT(BD3,"00"),BD33)</f>
        <v>31-31</v>
      </c>
      <c r="BE32" s="187" t="str">
        <f>IF(AND(BE3=MAX($AD$3:$BH$3),WEEKDAY('Суточно-месячный график SNGA'!$O$10+BE3-1,2)=7),TEXT(BE3,"00"),BE33)</f>
        <v>31-31</v>
      </c>
      <c r="BF32" s="187" t="str">
        <f>IF(AND(BF3=MAX($AD$3:$BH$3),WEEKDAY('Суточно-месячный график SNGA'!$O$10+BF3-1,2)=7),TEXT(BF3,"00"),BF33)</f>
        <v>31-31</v>
      </c>
      <c r="BG32" s="187" t="str">
        <f>IF(AND(BG3=MAX($AD$3:$BH$3),WEEKDAY('Суточно-месячный график SNGA'!$O$10+BG3-1,2)=7),TEXT(BG3,"00"),BG33)</f>
        <v>31-31</v>
      </c>
      <c r="BH32" s="187" t="str">
        <f>IF(AND(BH3=MAX($AD$3:$BH$3),WEEKDAY('Суточно-месячный график SNGA'!$O$10+BH3-1,2)=7),TEXT(BH3,"00"),BH33)</f>
        <v>31-31</v>
      </c>
    </row>
    <row r="33" spans="29:60" s="187" customFormat="1" ht="15">
      <c r="AC33" s="189" t="s">
        <v>78</v>
      </c>
      <c r="AD33" s="187" t="str">
        <f>TEXT(MAX(1,AD3+5-WEEKDAY('Суточно-месячный график SNGA'!$O$10+AD3-1,2)),"00")&amp;TEXT(-MIN(MAX($AD$3:$BH$3),AD3+7-WEEKDAY('Суточно-месячный график SNGA'!$O$10+AD3-1,2)),"00")</f>
        <v>03-05</v>
      </c>
      <c r="AE33" s="187" t="str">
        <f>TEXT(MAX(1,AE3+5-WEEKDAY('Суточно-месячный график SNGA'!$O$10+AE3-1,2)),"00")&amp;TEXT(-MIN(MAX($AD$3:$BH$3),AE3+7-WEEKDAY('Суточно-месячный график SNGA'!$O$10+AE3-1,2)),"00")</f>
        <v>03-05</v>
      </c>
      <c r="AF33" s="187" t="str">
        <f>TEXT(MAX(1,AF3+5-WEEKDAY('Суточно-месячный график SNGA'!$O$10+AF3-1,2)),"00")&amp;TEXT(-MIN(MAX($AD$3:$BH$3),AF3+7-WEEKDAY('Суточно-месячный график SNGA'!$O$10+AF3-1,2)),"00")</f>
        <v>03-05</v>
      </c>
      <c r="AG33" s="187" t="str">
        <f>TEXT(MAX(1,AG3+5-WEEKDAY('Суточно-месячный график SNGA'!$O$10+AG3-1,2)),"00")&amp;TEXT(-MIN(MAX($AD$3:$BH$3),AG3+7-WEEKDAY('Суточно-месячный график SNGA'!$O$10+AG3-1,2)),"00")</f>
        <v>03-05</v>
      </c>
      <c r="AH33" s="187" t="str">
        <f>TEXT(MAX(1,AH3+5-WEEKDAY('Суточно-месячный график SNGA'!$O$10+AH3-1,2)),"00")&amp;TEXT(-MIN(MAX($AD$3:$BH$3),AH3+7-WEEKDAY('Суточно-месячный график SNGA'!$O$10+AH3-1,2)),"00")</f>
        <v>03-05</v>
      </c>
      <c r="AI33" s="187" t="str">
        <f>TEXT(MAX(1,AI3+5-WEEKDAY('Суточно-месячный график SNGA'!$O$10+AI3-1,2)),"00")&amp;TEXT(-MIN(MAX($AD$3:$BH$3),AI3+7-WEEKDAY('Суточно-месячный график SNGA'!$O$10+AI3-1,2)),"00")</f>
        <v>10-12</v>
      </c>
      <c r="AJ33" s="187" t="str">
        <f>TEXT(MAX(1,AJ3+5-WEEKDAY('Суточно-месячный график SNGA'!$O$10+AJ3-1,2)),"00")&amp;TEXT(-MIN(MAX($AD$3:$BH$3),AJ3+7-WEEKDAY('Суточно-месячный график SNGA'!$O$10+AJ3-1,2)),"00")</f>
        <v>10-12</v>
      </c>
      <c r="AK33" s="187" t="str">
        <f>TEXT(MAX(1,AK3+5-WEEKDAY('Суточно-месячный график SNGA'!$O$10+AK3-1,2)),"00")&amp;TEXT(-MIN(MAX($AD$3:$BH$3),AK3+7-WEEKDAY('Суточно-месячный график SNGA'!$O$10+AK3-1,2)),"00")</f>
        <v>10-12</v>
      </c>
      <c r="AL33" s="187" t="str">
        <f>TEXT(MAX(1,AL3+5-WEEKDAY('Суточно-месячный график SNGA'!$O$10+AL3-1,2)),"00")&amp;TEXT(-MIN(MAX($AD$3:$BH$3),AL3+7-WEEKDAY('Суточно-месячный график SNGA'!$O$10+AL3-1,2)),"00")</f>
        <v>10-12</v>
      </c>
      <c r="AM33" s="187" t="str">
        <f>TEXT(MAX(1,AM3+5-WEEKDAY('Суточно-месячный график SNGA'!$O$10+AM3-1,2)),"00")&amp;TEXT(-MIN(MAX($AD$3:$BH$3),AM3+7-WEEKDAY('Суточно-месячный график SNGA'!$O$10+AM3-1,2)),"00")</f>
        <v>10-12</v>
      </c>
      <c r="AN33" s="187" t="str">
        <f>TEXT(MAX(1,AN3+5-WEEKDAY('Суточно-месячный график SNGA'!$O$10+AN3-1,2)),"00")&amp;TEXT(-MIN(MAX($AD$3:$BH$3),AN3+7-WEEKDAY('Суточно-месячный график SNGA'!$O$10+AN3-1,2)),"00")</f>
        <v>10-12</v>
      </c>
      <c r="AO33" s="187" t="str">
        <f>TEXT(MAX(1,AO3+5-WEEKDAY('Суточно-месячный график SNGA'!$O$10+AO3-1,2)),"00")&amp;TEXT(-MIN(MAX($AD$3:$BH$3),AO3+7-WEEKDAY('Суточно-месячный график SNGA'!$O$10+AO3-1,2)),"00")</f>
        <v>10-12</v>
      </c>
      <c r="AP33" s="187" t="str">
        <f>TEXT(MAX(1,AP3+5-WEEKDAY('Суточно-месячный график SNGA'!$O$10+AP3-1,2)),"00")&amp;TEXT(-MIN(MAX($AD$3:$BH$3),AP3+7-WEEKDAY('Суточно-месячный график SNGA'!$O$10+AP3-1,2)),"00")</f>
        <v>17-19</v>
      </c>
      <c r="AQ33" s="187" t="str">
        <f>TEXT(MAX(1,AQ3+5-WEEKDAY('Суточно-месячный график SNGA'!$O$10+AQ3-1,2)),"00")&amp;TEXT(-MIN(MAX($AD$3:$BH$3),AQ3+7-WEEKDAY('Суточно-месячный график SNGA'!$O$10+AQ3-1,2)),"00")</f>
        <v>17-19</v>
      </c>
      <c r="AR33" s="187" t="str">
        <f>TEXT(MAX(1,AR3+5-WEEKDAY('Суточно-месячный график SNGA'!$O$10+AR3-1,2)),"00")&amp;TEXT(-MIN(MAX($AD$3:$BH$3),AR3+7-WEEKDAY('Суточно-месячный график SNGA'!$O$10+AR3-1,2)),"00")</f>
        <v>17-19</v>
      </c>
      <c r="AS33" s="187" t="str">
        <f>TEXT(MAX(1,AS3+5-WEEKDAY('Суточно-месячный график SNGA'!$O$10+AS3-1,2)),"00")&amp;TEXT(-MIN(MAX($AD$3:$BH$3),AS3+7-WEEKDAY('Суточно-месячный график SNGA'!$O$10+AS3-1,2)),"00")</f>
        <v>17-19</v>
      </c>
      <c r="AT33" s="187" t="str">
        <f>TEXT(MAX(1,AT3+5-WEEKDAY('Суточно-месячный график SNGA'!$O$10+AT3-1,2)),"00")&amp;TEXT(-MIN(MAX($AD$3:$BH$3),AT3+7-WEEKDAY('Суточно-месячный график SNGA'!$O$10+AT3-1,2)),"00")</f>
        <v>17-19</v>
      </c>
      <c r="AU33" s="187" t="str">
        <f>TEXT(MAX(1,AU3+5-WEEKDAY('Суточно-месячный график SNGA'!$O$10+AU3-1,2)),"00")&amp;TEXT(-MIN(MAX($AD$3:$BH$3),AU3+7-WEEKDAY('Суточно-месячный график SNGA'!$O$10+AU3-1,2)),"00")</f>
        <v>17-19</v>
      </c>
      <c r="AV33" s="187" t="str">
        <f>TEXT(MAX(1,AV3+5-WEEKDAY('Суточно-месячный график SNGA'!$O$10+AV3-1,2)),"00")&amp;TEXT(-MIN(MAX($AD$3:$BH$3),AV3+7-WEEKDAY('Суточно-месячный график SNGA'!$O$10+AV3-1,2)),"00")</f>
        <v>17-19</v>
      </c>
      <c r="AW33" s="187" t="str">
        <f>TEXT(MAX(1,AW3+5-WEEKDAY('Суточно-месячный график SNGA'!$O$10+AW3-1,2)),"00")&amp;TEXT(-MIN(MAX($AD$3:$BH$3),AW3+7-WEEKDAY('Суточно-месячный график SNGA'!$O$10+AW3-1,2)),"00")</f>
        <v>24-26</v>
      </c>
      <c r="AX33" s="187" t="str">
        <f>TEXT(MAX(1,AX3+5-WEEKDAY('Суточно-месячный график SNGA'!$O$10+AX3-1,2)),"00")&amp;TEXT(-MIN(MAX($AD$3:$BH$3),AX3+7-WEEKDAY('Суточно-месячный график SNGA'!$O$10+AX3-1,2)),"00")</f>
        <v>24-26</v>
      </c>
      <c r="AY33" s="187" t="str">
        <f>TEXT(MAX(1,AY3+5-WEEKDAY('Суточно-месячный график SNGA'!$O$10+AY3-1,2)),"00")&amp;TEXT(-MIN(MAX($AD$3:$BH$3),AY3+7-WEEKDAY('Суточно-месячный график SNGA'!$O$10+AY3-1,2)),"00")</f>
        <v>24-26</v>
      </c>
      <c r="AZ33" s="187" t="str">
        <f>TEXT(MAX(1,AZ3+5-WEEKDAY('Суточно-месячный график SNGA'!$O$10+AZ3-1,2)),"00")&amp;TEXT(-MIN(MAX($AD$3:$BH$3),AZ3+7-WEEKDAY('Суточно-месячный график SNGA'!$O$10+AZ3-1,2)),"00")</f>
        <v>24-26</v>
      </c>
      <c r="BA33" s="187" t="str">
        <f>TEXT(MAX(1,BA3+5-WEEKDAY('Суточно-месячный график SNGA'!$O$10+BA3-1,2)),"00")&amp;TEXT(-MIN(MAX($AD$3:$BH$3),BA3+7-WEEKDAY('Суточно-месячный график SNGA'!$O$10+BA3-1,2)),"00")</f>
        <v>24-26</v>
      </c>
      <c r="BB33" s="187" t="str">
        <f>TEXT(MAX(1,BB3+5-WEEKDAY('Суточно-месячный график SNGA'!$O$10+BB3-1,2)),"00")&amp;TEXT(-MIN(MAX($AD$3:$BH$3),BB3+7-WEEKDAY('Суточно-месячный график SNGA'!$O$10+BB3-1,2)),"00")</f>
        <v>24-26</v>
      </c>
      <c r="BC33" s="187" t="str">
        <f>TEXT(MAX(1,BC3+5-WEEKDAY('Суточно-месячный график SNGA'!$O$10+BC3-1,2)),"00")&amp;TEXT(-MIN(MAX($AD$3:$BH$3),BC3+7-WEEKDAY('Суточно-месячный график SNGA'!$O$10+BC3-1,2)),"00")</f>
        <v>24-26</v>
      </c>
      <c r="BD33" s="187" t="str">
        <f>TEXT(MAX(1,BD3+5-WEEKDAY('Суточно-месячный график SNGA'!$O$10+BD3-1,2)),"00")&amp;TEXT(-MIN(MAX($AD$3:$BH$3),BD3+7-WEEKDAY('Суточно-месячный график SNGA'!$O$10+BD3-1,2)),"00")</f>
        <v>31-31</v>
      </c>
      <c r="BE33" s="187" t="str">
        <f>TEXT(MAX(1,BE3+5-WEEKDAY('Суточно-месячный график SNGA'!$O$10+BE3-1,2)),"00")&amp;TEXT(-MIN(MAX($AD$3:$BH$3),BE3+7-WEEKDAY('Суточно-месячный график SNGA'!$O$10+BE3-1,2)),"00")</f>
        <v>31-31</v>
      </c>
      <c r="BF33" s="187" t="str">
        <f>TEXT(MAX(1,BF3+5-WEEKDAY('Суточно-месячный график SNGA'!$O$10+BF3-1,2)),"00")&amp;TEXT(-MIN(MAX($AD$3:$BH$3),BF3+7-WEEKDAY('Суточно-месячный график SNGA'!$O$10+BF3-1,2)),"00")</f>
        <v>31-31</v>
      </c>
      <c r="BG33" s="187" t="str">
        <f>TEXT(MAX(1,BG3+5-WEEKDAY('Суточно-месячный график SNGA'!$O$10+BG3-1,2)),"00")&amp;TEXT(-MIN(MAX($AD$3:$BH$3),BG3+7-WEEKDAY('Суточно-месячный график SNGA'!$O$10+BG3-1,2)),"00")</f>
        <v>31-31</v>
      </c>
      <c r="BH33" s="187" t="str">
        <f>TEXT(MAX(1,BH3+5-WEEKDAY('Суточно-месячный график SNGA'!$O$10+BH3-1,2)),"00")&amp;TEXT(-MIN(MAX($AD$3:$BH$3),BH3+7-WEEKDAY('Суточно-месячный график SNGA'!$O$10+BH3-1,2)),"00")</f>
        <v>31-31</v>
      </c>
    </row>
    <row r="34" spans="29:60">
      <c r="AC34" s="186"/>
    </row>
  </sheetData>
  <mergeCells count="10">
    <mergeCell ref="A9:A10"/>
    <mergeCell ref="B9:B10"/>
    <mergeCell ref="C9:C10"/>
    <mergeCell ref="E9:E10"/>
    <mergeCell ref="F9:F10"/>
    <mergeCell ref="G9:G10"/>
    <mergeCell ref="H9:H10"/>
    <mergeCell ref="R9:T9"/>
    <mergeCell ref="N9:P9"/>
    <mergeCell ref="J9:L9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мсц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Ахтямов Руслан Сальманович</cp:lastModifiedBy>
  <cp:lastPrinted>2013-04-24T06:37:17Z</cp:lastPrinted>
  <dcterms:created xsi:type="dcterms:W3CDTF">2012-10-31T05:16:19Z</dcterms:created>
  <dcterms:modified xsi:type="dcterms:W3CDTF">2014-09-26T09:39:49Z</dcterms:modified>
</cp:coreProperties>
</file>