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-15" yWindow="-15" windowWidth="14520" windowHeight="11415"/>
  </bookViews>
  <sheets>
    <sheet name="Главная" sheetId="2" r:id="rId1"/>
    <sheet name="План" sheetId="3" r:id="rId2"/>
    <sheet name="Источник" sheetId="1" r:id="rId3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1" l="1"/>
  <c r="C11" i="1"/>
  <c r="C12" i="1"/>
  <c r="B24" i="2" s="1" a="1"/>
  <c r="B24" i="2" s="1"/>
  <c r="C13" i="1"/>
  <c r="B16" i="2" s="1" a="1"/>
  <c r="B16" i="2" s="1"/>
  <c r="C14" i="1"/>
  <c r="C15" i="1"/>
  <c r="C9" i="1"/>
  <c r="C24" i="2" a="1"/>
  <c r="C24" i="2" s="1"/>
  <c r="C17" i="2" a="1"/>
  <c r="C17" i="2" s="1"/>
  <c r="C9" i="2" a="1"/>
  <c r="C9" i="2" s="1"/>
  <c r="B9" i="2" a="1"/>
  <c r="B9" i="2" s="1"/>
  <c r="B6" i="2" a="1"/>
  <c r="B6" i="2" s="1"/>
  <c r="B23" i="2" l="1" a="1"/>
  <c r="B23" i="2" s="1"/>
  <c r="B10" i="2" a="1"/>
  <c r="B10" i="2" s="1"/>
  <c r="C16" i="2" a="1"/>
  <c r="C16" i="2" s="1"/>
  <c r="C23" i="2" a="1"/>
  <c r="C23" i="2" s="1"/>
  <c r="C10" i="2" a="1"/>
  <c r="C10" i="2" s="1"/>
  <c r="B17" i="2" a="1"/>
  <c r="B17" i="2" s="1"/>
  <c r="C21" i="2" a="1"/>
  <c r="C21" i="2" s="1"/>
  <c r="B21" i="2" a="1"/>
  <c r="B21" i="2" s="1"/>
  <c r="C20" i="2" a="1"/>
  <c r="C20" i="2" s="1"/>
  <c r="B20" i="2" a="1"/>
  <c r="B20" i="2" s="1"/>
  <c r="C14" i="2" a="1"/>
  <c r="C14" i="2" s="1"/>
  <c r="B14" i="2" a="1"/>
  <c r="B14" i="2" s="1"/>
  <c r="C13" i="2" a="1"/>
  <c r="C13" i="2" s="1"/>
  <c r="B13" i="2" a="1"/>
  <c r="B13" i="2" s="1"/>
  <c r="C6" i="2" a="1"/>
  <c r="C6" i="2" s="1"/>
  <c r="C7" i="2" a="1"/>
  <c r="C7" i="2" s="1"/>
  <c r="B7" i="2" a="1"/>
  <c r="B7" i="2" s="1"/>
  <c r="D1" i="2"/>
  <c r="C5" i="3" l="1"/>
  <c r="C2" i="3"/>
  <c r="C3" i="2" l="1"/>
  <c r="C22" i="2" s="1"/>
  <c r="B3" i="2"/>
  <c r="B22" i="2" l="1"/>
  <c r="B15" i="2"/>
  <c r="C8" i="2"/>
  <c r="B8" i="2"/>
  <c r="C15" i="2"/>
  <c r="C2" i="2"/>
  <c r="C5" i="2" s="1"/>
  <c r="C19" i="2" l="1"/>
  <c r="C12" i="2"/>
  <c r="B2" i="2"/>
  <c r="B12" i="2" s="1"/>
  <c r="B19" i="2" l="1"/>
  <c r="B5" i="2" l="1"/>
</calcChain>
</file>

<file path=xl/sharedStrings.xml><?xml version="1.0" encoding="utf-8"?>
<sst xmlns="http://schemas.openxmlformats.org/spreadsheetml/2006/main" count="86" uniqueCount="29">
  <si>
    <t>Время</t>
  </si>
  <si>
    <t>Статус</t>
  </si>
  <si>
    <t>Тариф</t>
  </si>
  <si>
    <t>Лояльный</t>
  </si>
  <si>
    <t>Лояльный v1.10</t>
  </si>
  <si>
    <t>Верный v 1.31</t>
  </si>
  <si>
    <t>Лояльный для всех</t>
  </si>
  <si>
    <t xml:space="preserve">Верный </t>
  </si>
  <si>
    <t>Исполнена</t>
  </si>
  <si>
    <t>Отказ</t>
  </si>
  <si>
    <t>ID Агента</t>
  </si>
  <si>
    <t>Agent 1550</t>
  </si>
  <si>
    <t>Agent 1300</t>
  </si>
  <si>
    <t>Agent 3617</t>
  </si>
  <si>
    <t>Выгода</t>
  </si>
  <si>
    <t>Группа</t>
  </si>
  <si>
    <t>Группа 1</t>
  </si>
  <si>
    <t>Группа 2</t>
  </si>
  <si>
    <t>Название группы</t>
  </si>
  <si>
    <t>Сумма заказа</t>
  </si>
  <si>
    <t>План</t>
  </si>
  <si>
    <t>План на группу</t>
  </si>
  <si>
    <t>Кол-во заведенных</t>
  </si>
  <si>
    <t>Отчет на 10:00</t>
  </si>
  <si>
    <t>Выгрузка</t>
  </si>
  <si>
    <t>Верный</t>
  </si>
  <si>
    <t>Заведенных</t>
  </si>
  <si>
    <t>Отчет на 16:00</t>
  </si>
  <si>
    <t>Отчет на 20:00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</si>
</sst>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&quot;₽&quot;_-;\-* #,##0.00\ &quot;₽&quot;_-;_-* &quot;-&quot;??\ &quot;₽&quot;_-;_-@_-"/>
    <numFmt numFmtId="166" formatCode="dd/mm/yy\ hh:mm"/>
  </numFmts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2">
    <xf numFmtId="0" fontId="0" fillId="0" borderId="0" xfId="0"/>
    <xf numFmtId="22" fontId="0" fillId="0" borderId="0" xfId="0" applyNumberFormat="1"/>
    <xf numFmtId="0" fontId="2" fillId="2" borderId="1" xfId="0" applyFont="1" applyFill="1" applyBorder="1"/>
    <xf numFmtId="0" fontId="0" fillId="0" borderId="1" xfId="0" applyBorder="1"/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14" fontId="2" fillId="2" borderId="3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164" fontId="0" fillId="0" borderId="1" xfId="1" applyFont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/>
    <xf numFmtId="166" fontId="0" fillId="0" borderId="0" xfId="0" applyNumberFormat="1"/>
    <xf numFmtId="3" fontId="2" fillId="2" borderId="1" xfId="0" applyNumberFormat="1" applyFont="1" applyFill="1" applyBorder="1" applyAlignment="1">
      <alignment horizontal="left" vertical="center"/>
    </xf>
    <xf numFmtId="3" fontId="0" fillId="0" borderId="1" xfId="1" applyNumberFormat="1" applyFon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3" fontId="2" fillId="2" borderId="6" xfId="0" applyNumberFormat="1" applyFont="1" applyFill="1" applyBorder="1" applyAlignment="1">
      <alignment horizontal="center" vertical="center"/>
    </xf>
    <xf numFmtId="3" fontId="2" fillId="2" borderId="7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276224</xdr:colOff>
      <xdr:row>5</xdr:row>
      <xdr:rowOff>57150</xdr:rowOff>
    </xdr:from>
    <xdr:to>
      <xdr:col>11</xdr:col>
      <xdr:colOff>171449</xdr:colOff>
      <xdr:row>15</xdr:row>
      <xdr:rowOff>171450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3390899" y="1019175"/>
          <a:ext cx="5114925" cy="2019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</a:rPr>
            <a:t>У нас на главной странице должны отображаться показатели на все группы. 2 страница называется План в ней находятся примерные продажи на заказы в этот месяц. 3 страница это источник собственно сама выгрузка из стороней программы.</a:t>
          </a: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</a:rPr>
            <a:t>Проблема заключается в том, что мне нужно чтобы формула автоматически смотрела на главной странице дату (которая из той же выгрузки) и сортировала по времени + расчитывала только исполненые заявки, и по определенному тарифу.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E24"/>
  <sheetViews>
    <sheetView tabSelected="1" workbookViewId="0">
      <selection activeCell="E3" sqref="E3"/>
    </sheetView>
  </sheetViews>
  <sheetFormatPr defaultRowHeight="15" x14ac:dyDescent="0.25"/>
  <cols>
    <col min="1" max="1" width="19" bestFit="1" customWidth="1"/>
    <col min="2" max="2" width="13.140625" bestFit="1" customWidth="1"/>
    <col min="3" max="3" width="14.5703125" bestFit="1" customWidth="1"/>
    <col min="4" max="4" width="10.140625" bestFit="1" customWidth="1"/>
    <col min="5" max="5" width="13.28515625" bestFit="1" customWidth="1"/>
  </cols>
  <sheetData>
    <row r="1" spans="1:5" ht="15.75" thickBot="1" x14ac:dyDescent="0.3">
      <c r="A1" s="8" t="s">
        <v>15</v>
      </c>
      <c r="B1" s="4" t="s">
        <v>16</v>
      </c>
      <c r="C1" s="5" t="s">
        <v>17</v>
      </c>
      <c r="D1" s="6">
        <f>TRUNC(Источник!B2)</f>
        <v>41982</v>
      </c>
    </row>
    <row r="2" spans="1:5" x14ac:dyDescent="0.25">
      <c r="A2" s="15" t="s">
        <v>21</v>
      </c>
      <c r="B2" s="16">
        <f>INDEX(План!$A:$D,MATCH(B$1,План!$A:$A,0),3)</f>
        <v>250000</v>
      </c>
      <c r="C2" s="16">
        <f>INDEX(План!$A:$D,MATCH(C$1,План!$A:$A,0),3)</f>
        <v>1000000</v>
      </c>
      <c r="D2" s="7"/>
    </row>
    <row r="3" spans="1:5" x14ac:dyDescent="0.25">
      <c r="A3" s="15" t="s">
        <v>22</v>
      </c>
      <c r="B3" s="17">
        <f>INDEX(План!$A:$D,MATCH(B$1,План!$A:$A,0),4)</f>
        <v>100</v>
      </c>
      <c r="C3" s="17">
        <f>INDEX(План!$A:$D,MATCH(C$1,План!$A:$A,0),4)</f>
        <v>200</v>
      </c>
      <c r="D3" s="7"/>
    </row>
    <row r="4" spans="1:5" x14ac:dyDescent="0.25">
      <c r="A4" s="18" t="s">
        <v>23</v>
      </c>
      <c r="B4" s="19"/>
      <c r="C4" s="20"/>
      <c r="D4" s="7"/>
    </row>
    <row r="5" spans="1:5" x14ac:dyDescent="0.25">
      <c r="A5" s="15" t="s">
        <v>20</v>
      </c>
      <c r="B5" s="16">
        <f>$B$2-(B6+B7)</f>
        <v>217346</v>
      </c>
      <c r="C5" s="16">
        <f>$C$2-(C6+C7)</f>
        <v>989143</v>
      </c>
      <c r="D5" s="7"/>
    </row>
    <row r="6" spans="1:5" x14ac:dyDescent="0.25">
      <c r="A6" s="15" t="s">
        <v>3</v>
      </c>
      <c r="B6" s="16">
        <f t="array" ref="B6">SUMPRODUCT(Источник!$F$2:$F$99*ISNUMBER(SEARCH($A6,Источник!$D$2:$D$99))*(TRUNC(Источник!$B$2:$B$99)=$D$1)*(Источник!$C$2:$C$99&lt;=$D$1+RIGHTB(LOOKUP(2,SEARCH("Отчет",$A$1:$C5),$A$1:$A5),5))*(Источник!$E$2:$E$99="Исполнена")*(ISNUMBER(MATCH(Источник!$A$2:$A$99,IF(План!$A$2:$A$6=B$1,План!$B$2:$B$6),))))</f>
        <v>0</v>
      </c>
      <c r="C6" s="16">
        <f t="array" ref="C6">SUMPRODUCT(Источник!$F$2:$F$99*ISNUMBER(SEARCH($A6,Источник!$D$2:$D$99))*(TRUNC(Источник!$B$2:$B$99)=$D$1)*(Источник!$C$2:$C$99&lt;=$D$1+RIGHTB(LOOKUP(2,SEARCH("Отчет",$A$1:$C5),$A$1:$A5),5))*(Источник!$E$2:$E$99="Исполнена")*(ISNUMBER(MATCH(Источник!$A$2:$A$99,IF(План!$A$2:$A$6=C$1,План!$B$2:$B$6),))))</f>
        <v>0</v>
      </c>
      <c r="D6" s="7"/>
      <c r="E6" s="14"/>
    </row>
    <row r="7" spans="1:5" x14ac:dyDescent="0.25">
      <c r="A7" s="15" t="s">
        <v>25</v>
      </c>
      <c r="B7" s="16">
        <f t="array" ref="B7">SUMPRODUCT(Источник!$F$2:$F$99*ISNUMBER(SEARCH($A7,Источник!$D$2:$D$99))*(TRUNC(Источник!$B$2:$B$99)=$D$1)*(Источник!$C$2:$C$99&lt;=$D$1+RIGHTB(LOOKUP(2,SEARCH("Отчет",$A$1:$C6),$A$1:$A6),5))*(Источник!$E$2:$E$99="Исполнена")*(ISNUMBER(MATCH(Источник!$A$2:$A$99,IF(План!$A$2:$A$6=B$1,План!$B$2:$B$6),))))</f>
        <v>32654</v>
      </c>
      <c r="C7" s="16">
        <f t="array" ref="C7">SUMPRODUCT(Источник!$F$2:$F$99*ISNUMBER(SEARCH($A7,Источник!$D$2:$D$99))*(TRUNC(Источник!$B$2:$B$99)=$D$1)*(Источник!$C$2:$C$99&lt;=$D$1+RIGHTB(LOOKUP(2,SEARCH("Отчет",$A$1:$C6),$A$1:$A6),5))*(Источник!$E$2:$E$99="Исполнена")*(ISNUMBER(MATCH(Источник!$A$2:$A$99,IF(План!$A$2:$A$6=C$1,План!$B$2:$B$6),))))</f>
        <v>10857</v>
      </c>
      <c r="D7" s="7"/>
    </row>
    <row r="8" spans="1:5" x14ac:dyDescent="0.25">
      <c r="A8" s="15" t="s">
        <v>26</v>
      </c>
      <c r="B8" s="17">
        <f>$B$3-(B9+B10)</f>
        <v>99</v>
      </c>
      <c r="C8" s="17">
        <f>$C$3-(C9+C10)</f>
        <v>199</v>
      </c>
      <c r="D8" s="7"/>
    </row>
    <row r="9" spans="1:5" x14ac:dyDescent="0.25">
      <c r="A9" s="15" t="s">
        <v>3</v>
      </c>
      <c r="B9" s="16">
        <f t="array" ref="B9">SUMPRODUCT(ISNUMBER(SEARCH($A9,Источник!$D$2:$D$99))*(TRUNC(Источник!$B$2:$B$99)=$D$1)*(Источник!$C$2:$C$99&lt;=$D$1+RIGHTB(LOOKUP(2,SEARCH("Отчет",$A$1:$C8),$A$1:$A8),5))*(Источник!$E$2:$E$99="Исполнена")*(ISNUMBER(MATCH(Источник!$A$2:$A$99,IF(План!$A$2:$A$6=B$1,План!$B$2:$B$6),))))</f>
        <v>0</v>
      </c>
      <c r="C9" s="16">
        <f t="array" ref="C9">SUMPRODUCT(ISNUMBER(SEARCH($A9,Источник!$D$2:$D$99))*(TRUNC(Источник!$B$2:$B$99)=$D$1)*(Источник!$C$2:$C$99&lt;=$D$1+RIGHTB(LOOKUP(2,SEARCH("Отчет",$A$1:$C8),$A$1:$A8),5))*(Источник!$E$2:$E$99="Исполнена")*(ISNUMBER(MATCH(Источник!$A$2:$A$99,IF(План!$A$2:$A$6=C$1,План!$B$2:$B$6),))))</f>
        <v>0</v>
      </c>
      <c r="D9" s="7"/>
    </row>
    <row r="10" spans="1:5" x14ac:dyDescent="0.25">
      <c r="A10" s="15" t="s">
        <v>25</v>
      </c>
      <c r="B10" s="16">
        <f t="array" ref="B10">SUMPRODUCT(ISNUMBER(SEARCH($A10,Источник!$D$2:$D$99))*(TRUNC(Источник!$B$2:$B$99)=$D$1)*(Источник!$C$2:$C$99&lt;=$D$1+RIGHTB(LOOKUP(2,SEARCH("Отчет",$A$1:$C9),$A$1:$A9),5))*(Источник!$E$2:$E$99="Исполнена")*(ISNUMBER(MATCH(Источник!$A$2:$A$99,IF(План!$A$2:$A$6=B$1,План!$B$2:$B$6),))))</f>
        <v>1</v>
      </c>
      <c r="C10" s="16">
        <f t="array" ref="C10">SUMPRODUCT(ISNUMBER(SEARCH($A10,Источник!$D$2:$D$99))*(TRUNC(Источник!$B$2:$B$99)=$D$1)*(Источник!$C$2:$C$99&lt;=$D$1+RIGHTB(LOOKUP(2,SEARCH("Отчет",$A$1:$C9),$A$1:$A9),5))*(Источник!$E$2:$E$99="Исполнена")*(ISNUMBER(MATCH(Источник!$A$2:$A$99,IF(План!$A$2:$A$6=C$1,План!$B$2:$B$6),))))</f>
        <v>1</v>
      </c>
      <c r="D10" s="7"/>
    </row>
    <row r="11" spans="1:5" x14ac:dyDescent="0.25">
      <c r="A11" s="21" t="s">
        <v>27</v>
      </c>
      <c r="B11" s="21"/>
      <c r="C11" s="21"/>
      <c r="D11" s="7"/>
    </row>
    <row r="12" spans="1:5" x14ac:dyDescent="0.25">
      <c r="A12" s="15" t="s">
        <v>20</v>
      </c>
      <c r="B12" s="16">
        <f>$B$2-(B13+B14)</f>
        <v>171092</v>
      </c>
      <c r="C12" s="16">
        <f>$C$2-(C13+C14)</f>
        <v>978286</v>
      </c>
      <c r="D12" s="7"/>
    </row>
    <row r="13" spans="1:5" x14ac:dyDescent="0.25">
      <c r="A13" s="15" t="s">
        <v>3</v>
      </c>
      <c r="B13" s="16">
        <f t="array" ref="B13">SUMPRODUCT(Источник!$F$2:$F$99*ISNUMBER(SEARCH($A13,Источник!$D$2:$D$99))*(TRUNC(Источник!$B$2:$B$99)=$D$1)*(Источник!$C$2:$C$99&lt;=$D$1+RIGHTB(LOOKUP(2,SEARCH("Отчет",$A$1:$C12),$A$1:$A12),5))*(Источник!$E$2:$E$99="Исполнена")*(ISNUMBER(MATCH(Источник!$A$2:$A$99,IF(План!$A$2:$A$6=B$1,План!$B$2:$B$6),))))</f>
        <v>13600</v>
      </c>
      <c r="C13" s="16">
        <f t="array" ref="C13">SUMPRODUCT(Источник!$F$2:$F$99*ISNUMBER(SEARCH($A13,Источник!$D$2:$D$99))*(TRUNC(Источник!$B$2:$B$99)=$D$1)*(Источник!$C$2:$C$99&lt;=$D$1+RIGHTB(LOOKUP(2,SEARCH("Отчет",$A$1:$C12),$A$1:$A12),5))*(Источник!$E$2:$E$99="Исполнена")*(ISNUMBER(MATCH(Источник!$A$2:$A$99,IF(План!$A$2:$A$6=C$1,План!$B$2:$B$6),))))</f>
        <v>0</v>
      </c>
      <c r="D13" s="7"/>
    </row>
    <row r="14" spans="1:5" x14ac:dyDescent="0.25">
      <c r="A14" s="15" t="s">
        <v>25</v>
      </c>
      <c r="B14" s="16">
        <f t="array" ref="B14">SUMPRODUCT(Источник!$F$2:$F$99*ISNUMBER(SEARCH($A14,Источник!$D$2:$D$99))*(TRUNC(Источник!$B$2:$B$99)=$D$1)*(Источник!$C$2:$C$99&lt;=$D$1+RIGHTB(LOOKUP(2,SEARCH("Отчет",$A$1:$C13),$A$1:$A13),5))*(Источник!$E$2:$E$99="Исполнена")*(ISNUMBER(MATCH(Источник!$A$2:$A$99,IF(План!$A$2:$A$6=B$1,План!$B$2:$B$6),))))</f>
        <v>65308</v>
      </c>
      <c r="C14" s="16">
        <f t="array" ref="C14">SUMPRODUCT(Источник!$F$2:$F$99*ISNUMBER(SEARCH($A14,Источник!$D$2:$D$99))*(TRUNC(Источник!$B$2:$B$99)=$D$1)*(Источник!$C$2:$C$99&lt;=$D$1+RIGHTB(LOOKUP(2,SEARCH("Отчет",$A$1:$C13),$A$1:$A13),5))*(Источник!$E$2:$E$99="Исполнена")*(ISNUMBER(MATCH(Источник!$A$2:$A$99,IF(План!$A$2:$A$6=C$1,План!$B$2:$B$6),))))</f>
        <v>21714</v>
      </c>
      <c r="D14" s="7"/>
    </row>
    <row r="15" spans="1:5" x14ac:dyDescent="0.25">
      <c r="A15" s="15" t="s">
        <v>26</v>
      </c>
      <c r="B15" s="17">
        <f>$B$3-(B16+B17)</f>
        <v>97</v>
      </c>
      <c r="C15" s="17">
        <f>$C$3-(C16+C17)</f>
        <v>198</v>
      </c>
      <c r="D15" s="7"/>
    </row>
    <row r="16" spans="1:5" x14ac:dyDescent="0.25">
      <c r="A16" s="15" t="s">
        <v>3</v>
      </c>
      <c r="B16" s="16">
        <f t="array" ref="B16">SUMPRODUCT(ISNUMBER(SEARCH($A16,Источник!$D$2:$D$99))*(TRUNC(Источник!$B$2:$B$99)=$D$1)*(Источник!$C$2:$C$99&lt;=$D$1+RIGHTB(LOOKUP(2,SEARCH("Отчет",$A$1:$C15),$A$1:$A15),5))*(Источник!$E$2:$E$99="Исполнена")*(ISNUMBER(MATCH(Источник!$A$2:$A$99,IF(План!$A$2:$A$6=B$1,План!$B$2:$B$6),))))</f>
        <v>1</v>
      </c>
      <c r="C16" s="16">
        <f t="array" ref="C16">SUMPRODUCT(ISNUMBER(SEARCH($A16,Источник!$D$2:$D$99))*(TRUNC(Источник!$B$2:$B$99)=$D$1)*(Источник!$C$2:$C$99&lt;=$D$1+RIGHTB(LOOKUP(2,SEARCH("Отчет",$A$1:$C15),$A$1:$A15),5))*(Источник!$E$2:$E$99="Исполнена")*(ISNUMBER(MATCH(Источник!$A$2:$A$99,IF(План!$A$2:$A$6=C$1,План!$B$2:$B$6),))))</f>
        <v>0</v>
      </c>
      <c r="D16" s="7"/>
    </row>
    <row r="17" spans="1:4" x14ac:dyDescent="0.25">
      <c r="A17" s="15" t="s">
        <v>25</v>
      </c>
      <c r="B17" s="16">
        <f t="array" ref="B17">SUMPRODUCT(ISNUMBER(SEARCH($A17,Источник!$D$2:$D$99))*(TRUNC(Источник!$B$2:$B$99)=$D$1)*(Источник!$C$2:$C$99&lt;=$D$1+RIGHTB(LOOKUP(2,SEARCH("Отчет",$A$1:$C16),$A$1:$A16),5))*(Источник!$E$2:$E$99="Исполнена")*(ISNUMBER(MATCH(Источник!$A$2:$A$99,IF(План!$A$2:$A$6=B$1,План!$B$2:$B$6),))))</f>
        <v>2</v>
      </c>
      <c r="C17" s="16">
        <f t="array" ref="C17">SUMPRODUCT(ISNUMBER(SEARCH($A17,Источник!$D$2:$D$99))*(TRUNC(Источник!$B$2:$B$99)=$D$1)*(Источник!$C$2:$C$99&lt;=$D$1+RIGHTB(LOOKUP(2,SEARCH("Отчет",$A$1:$C16),$A$1:$A16),5))*(Источник!$E$2:$E$99="Исполнена")*(ISNUMBER(MATCH(Источник!$A$2:$A$99,IF(План!$A$2:$A$6=C$1,План!$B$2:$B$6),))))</f>
        <v>2</v>
      </c>
      <c r="D17" s="7"/>
    </row>
    <row r="18" spans="1:4" x14ac:dyDescent="0.25">
      <c r="A18" s="21" t="s">
        <v>28</v>
      </c>
      <c r="B18" s="21"/>
      <c r="C18" s="21"/>
      <c r="D18" s="7"/>
    </row>
    <row r="19" spans="1:4" x14ac:dyDescent="0.25">
      <c r="A19" s="15" t="s">
        <v>20</v>
      </c>
      <c r="B19" s="16">
        <f>$B$2-(B20+B21)</f>
        <v>171092</v>
      </c>
      <c r="C19" s="16">
        <f>$C$2-(C20+C21)</f>
        <v>978286</v>
      </c>
      <c r="D19" s="7"/>
    </row>
    <row r="20" spans="1:4" x14ac:dyDescent="0.25">
      <c r="A20" s="15" t="s">
        <v>3</v>
      </c>
      <c r="B20" s="16">
        <f t="array" ref="B20">SUMPRODUCT(Источник!$F$2:$F$99*ISNUMBER(SEARCH($A20,Источник!$D$2:$D$99))*(TRUNC(Источник!$B$2:$B$99)=$D$1)*(Источник!$C$2:$C$99&lt;=$D$1+RIGHTB(LOOKUP(2,SEARCH("Отчет",$A$1:$C19),$A$1:$A19),5))*(Источник!$E$2:$E$99="Исполнена")*(ISNUMBER(MATCH(Источник!$A$2:$A$99,IF(План!$A$2:$A$6=B$1,План!$B$2:$B$6),))))</f>
        <v>13600</v>
      </c>
      <c r="C20" s="16">
        <f t="array" ref="C20">SUMPRODUCT(Источник!$F$2:$F$99*ISNUMBER(SEARCH($A20,Источник!$D$2:$D$99))*(TRUNC(Источник!$B$2:$B$99)=$D$1)*(Источник!$C$2:$C$99&lt;=$D$1+RIGHTB(LOOKUP(2,SEARCH("Отчет",$A$1:$C19),$A$1:$A19),5))*(Источник!$E$2:$E$99="Исполнена")*(ISNUMBER(MATCH(Источник!$A$2:$A$99,IF(План!$A$2:$A$6=C$1,План!$B$2:$B$6),))))</f>
        <v>0</v>
      </c>
      <c r="D20" s="7"/>
    </row>
    <row r="21" spans="1:4" x14ac:dyDescent="0.25">
      <c r="A21" s="15" t="s">
        <v>25</v>
      </c>
      <c r="B21" s="16">
        <f t="array" ref="B21">SUMPRODUCT(Источник!$F$2:$F$99*ISNUMBER(SEARCH($A21,Источник!$D$2:$D$99))*(TRUNC(Источник!$B$2:$B$99)=$D$1)*(Источник!$C$2:$C$99&lt;=$D$1+RIGHTB(LOOKUP(2,SEARCH("Отчет",$A$1:$C20),$A$1:$A20),5))*(Источник!$E$2:$E$99="Исполнена")*(ISNUMBER(MATCH(Источник!$A$2:$A$99,IF(План!$A$2:$A$6=B$1,План!$B$2:$B$6),))))</f>
        <v>65308</v>
      </c>
      <c r="C21" s="16">
        <f t="array" ref="C21">SUMPRODUCT(Источник!$F$2:$F$99*ISNUMBER(SEARCH($A21,Источник!$D$2:$D$99))*(TRUNC(Источник!$B$2:$B$99)=$D$1)*(Источник!$C$2:$C$99&lt;=$D$1+RIGHTB(LOOKUP(2,SEARCH("Отчет",$A$1:$C20),$A$1:$A20),5))*(Источник!$E$2:$E$99="Исполнена")*(ISNUMBER(MATCH(Источник!$A$2:$A$99,IF(План!$A$2:$A$6=C$1,План!$B$2:$B$6),))))</f>
        <v>21714</v>
      </c>
      <c r="D21" s="7"/>
    </row>
    <row r="22" spans="1:4" x14ac:dyDescent="0.25">
      <c r="A22" s="15" t="s">
        <v>26</v>
      </c>
      <c r="B22" s="17">
        <f>$B$3-(B23+B24)</f>
        <v>97</v>
      </c>
      <c r="C22" s="17">
        <f>$C$3-(C23+C24)</f>
        <v>198</v>
      </c>
      <c r="D22" s="7"/>
    </row>
    <row r="23" spans="1:4" x14ac:dyDescent="0.25">
      <c r="A23" s="15" t="s">
        <v>3</v>
      </c>
      <c r="B23" s="16">
        <f t="array" ref="B23">SUMPRODUCT(ISNUMBER(SEARCH($A23,Источник!$D$2:$D$99))*(TRUNC(Источник!$B$2:$B$99)=$D$1)*(Источник!$C$2:$C$99&lt;=$D$1+RIGHTB(LOOKUP(2,SEARCH("Отчет",$A$1:$C22),$A$1:$A22),5))*(Источник!$E$2:$E$99="Исполнена")*(ISNUMBER(MATCH(Источник!$A$2:$A$99,IF(План!$A$2:$A$6=B$1,План!$B$2:$B$6),))))</f>
        <v>1</v>
      </c>
      <c r="C23" s="16">
        <f t="array" ref="C23">SUMPRODUCT(ISNUMBER(SEARCH($A23,Источник!$D$2:$D$99))*(TRUNC(Источник!$B$2:$B$99)=$D$1)*(Источник!$C$2:$C$99&lt;=$D$1+RIGHTB(LOOKUP(2,SEARCH("Отчет",$A$1:$C22),$A$1:$A22),5))*(Источник!$E$2:$E$99="Исполнена")*(ISNUMBER(MATCH(Источник!$A$2:$A$99,IF(План!$A$2:$A$6=C$1,План!$B$2:$B$6),))))</f>
        <v>0</v>
      </c>
      <c r="D23" s="7"/>
    </row>
    <row r="24" spans="1:4" x14ac:dyDescent="0.25">
      <c r="A24" s="15" t="s">
        <v>25</v>
      </c>
      <c r="B24" s="16">
        <f t="array" ref="B24">SUMPRODUCT(ISNUMBER(SEARCH($A24,Источник!$D$2:$D$99))*(TRUNC(Источник!$B$2:$B$99)=$D$1)*(Источник!$C$2:$C$99&lt;=$D$1+RIGHTB(LOOKUP(2,SEARCH("Отчет",$A$1:$C23),$A$1:$A23),5))*(Источник!$E$2:$E$99="Исполнена")*(ISNUMBER(MATCH(Источник!$A$2:$A$99,IF(План!$A$2:$A$6=B$1,План!$B$2:$B$6),))))</f>
        <v>2</v>
      </c>
      <c r="C24" s="16">
        <f t="array" ref="C24">SUMPRODUCT(ISNUMBER(SEARCH($A24,Источник!$D$2:$D$99))*(TRUNC(Источник!$B$2:$B$99)=$D$1)*(Источник!$C$2:$C$99&lt;=$D$1+RIGHTB(LOOKUP(2,SEARCH("Отчет",$A$1:$C23),$A$1:$A23),5))*(Источник!$E$2:$E$99="Исполнена")*(ISNUMBER(MATCH(Источник!$A$2:$A$99,IF(План!$A$2:$A$6=C$1,План!$B$2:$B$6),))))</f>
        <v>2</v>
      </c>
      <c r="D24" s="7"/>
    </row>
  </sheetData>
  <mergeCells count="3">
    <mergeCell ref="A4:C4"/>
    <mergeCell ref="A11:C11"/>
    <mergeCell ref="A18:C18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D6"/>
  <sheetViews>
    <sheetView workbookViewId="0"/>
  </sheetViews>
  <sheetFormatPr defaultRowHeight="15" outlineLevelRow="1" x14ac:dyDescent="0.25"/>
  <cols>
    <col min="1" max="1" width="10.5703125" customWidth="1"/>
    <col min="2" max="2" width="10.7109375" bestFit="1" customWidth="1"/>
    <col min="3" max="3" width="17.140625" customWidth="1"/>
    <col min="4" max="4" width="12.140625" customWidth="1"/>
  </cols>
  <sheetData>
    <row r="1" spans="1:4" ht="48" customHeight="1" x14ac:dyDescent="0.25">
      <c r="A1" s="10" t="s">
        <v>18</v>
      </c>
      <c r="B1" s="10" t="s">
        <v>10</v>
      </c>
      <c r="C1" s="11" t="s">
        <v>20</v>
      </c>
      <c r="D1" s="12" t="s">
        <v>22</v>
      </c>
    </row>
    <row r="2" spans="1:4" x14ac:dyDescent="0.25">
      <c r="A2" s="13"/>
      <c r="B2" s="13" t="s">
        <v>16</v>
      </c>
      <c r="C2" s="9">
        <f>SUMIFS(C:C,A:A,B2)</f>
        <v>500000</v>
      </c>
      <c r="D2" s="3">
        <v>150</v>
      </c>
    </row>
    <row r="3" spans="1:4" outlineLevel="1" x14ac:dyDescent="0.25">
      <c r="A3" s="2" t="s">
        <v>16</v>
      </c>
      <c r="B3" s="3" t="s">
        <v>11</v>
      </c>
      <c r="C3" s="9">
        <v>250000</v>
      </c>
      <c r="D3" s="3">
        <v>100</v>
      </c>
    </row>
    <row r="4" spans="1:4" outlineLevel="1" x14ac:dyDescent="0.25">
      <c r="A4" s="2" t="s">
        <v>16</v>
      </c>
      <c r="B4" s="3" t="s">
        <v>12</v>
      </c>
      <c r="C4" s="9">
        <v>250000</v>
      </c>
      <c r="D4" s="3">
        <v>50</v>
      </c>
    </row>
    <row r="5" spans="1:4" x14ac:dyDescent="0.25">
      <c r="A5" s="13"/>
      <c r="B5" s="13" t="s">
        <v>17</v>
      </c>
      <c r="C5" s="9">
        <f>SUMIFS(C:C,A:A,B5)</f>
        <v>1000000</v>
      </c>
      <c r="D5" s="3">
        <v>200</v>
      </c>
    </row>
    <row r="6" spans="1:4" outlineLevel="1" x14ac:dyDescent="0.25">
      <c r="A6" s="2" t="s">
        <v>17</v>
      </c>
      <c r="B6" s="3" t="s">
        <v>13</v>
      </c>
      <c r="C6" s="9">
        <v>1000000</v>
      </c>
      <c r="D6" s="3">
        <v>200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F15"/>
  <sheetViews>
    <sheetView workbookViewId="0">
      <selection activeCell="B2" sqref="B2"/>
    </sheetView>
  </sheetViews>
  <sheetFormatPr defaultRowHeight="15" x14ac:dyDescent="0.25"/>
  <cols>
    <col min="1" max="1" width="10.7109375" bestFit="1" customWidth="1"/>
    <col min="2" max="3" width="15.28515625" style="1" bestFit="1" customWidth="1"/>
    <col min="4" max="4" width="18.7109375" bestFit="1" customWidth="1"/>
    <col min="5" max="5" width="13.7109375" customWidth="1"/>
    <col min="6" max="6" width="13.28515625" bestFit="1" customWidth="1"/>
  </cols>
  <sheetData>
    <row r="1" spans="1:6" x14ac:dyDescent="0.25">
      <c r="A1" t="s">
        <v>10</v>
      </c>
      <c r="B1" s="1" t="s">
        <v>24</v>
      </c>
      <c r="C1" s="1" t="s">
        <v>0</v>
      </c>
      <c r="D1" t="s">
        <v>2</v>
      </c>
      <c r="E1" t="s">
        <v>1</v>
      </c>
      <c r="F1" t="s">
        <v>19</v>
      </c>
    </row>
    <row r="2" spans="1:6" x14ac:dyDescent="0.25">
      <c r="A2" t="s">
        <v>11</v>
      </c>
      <c r="B2" s="1">
        <v>41982.208333333336</v>
      </c>
      <c r="C2" s="1">
        <v>41982.625</v>
      </c>
      <c r="D2" t="s">
        <v>3</v>
      </c>
      <c r="E2" t="s">
        <v>8</v>
      </c>
      <c r="F2">
        <v>13600</v>
      </c>
    </row>
    <row r="3" spans="1:6" x14ac:dyDescent="0.25">
      <c r="A3" t="s">
        <v>12</v>
      </c>
      <c r="B3" s="1">
        <v>41982.833333333336</v>
      </c>
      <c r="C3" s="1">
        <v>41982.375</v>
      </c>
      <c r="D3" t="s">
        <v>4</v>
      </c>
      <c r="E3" t="s">
        <v>9</v>
      </c>
      <c r="F3">
        <v>13200</v>
      </c>
    </row>
    <row r="4" spans="1:6" x14ac:dyDescent="0.25">
      <c r="A4" t="s">
        <v>11</v>
      </c>
      <c r="B4" s="1">
        <v>41982.833333333336</v>
      </c>
      <c r="C4" s="1">
        <v>41982.385833333334</v>
      </c>
      <c r="D4" t="s">
        <v>5</v>
      </c>
      <c r="E4" t="s">
        <v>9</v>
      </c>
      <c r="F4">
        <v>37536</v>
      </c>
    </row>
    <row r="5" spans="1:6" x14ac:dyDescent="0.25">
      <c r="A5" t="s">
        <v>11</v>
      </c>
      <c r="B5" s="1">
        <v>41982.833333333336</v>
      </c>
      <c r="C5" s="1">
        <v>41983.009143518517</v>
      </c>
      <c r="D5" t="s">
        <v>6</v>
      </c>
      <c r="E5" t="s">
        <v>8</v>
      </c>
      <c r="F5">
        <v>50000</v>
      </c>
    </row>
    <row r="6" spans="1:6" x14ac:dyDescent="0.25">
      <c r="A6" t="s">
        <v>12</v>
      </c>
      <c r="B6" s="1">
        <v>41982.833333333336</v>
      </c>
      <c r="C6" s="1">
        <v>41982.375578703701</v>
      </c>
      <c r="D6" t="s">
        <v>7</v>
      </c>
      <c r="E6" t="s">
        <v>8</v>
      </c>
      <c r="F6">
        <v>32654</v>
      </c>
    </row>
    <row r="7" spans="1:6" x14ac:dyDescent="0.25">
      <c r="A7" t="s">
        <v>13</v>
      </c>
      <c r="B7" s="1">
        <v>41982.833333333336</v>
      </c>
      <c r="C7" s="1">
        <v>41978.541666666664</v>
      </c>
      <c r="D7" t="s">
        <v>14</v>
      </c>
      <c r="E7" t="s">
        <v>8</v>
      </c>
      <c r="F7">
        <v>120000</v>
      </c>
    </row>
    <row r="8" spans="1:6" x14ac:dyDescent="0.25">
      <c r="A8" t="s">
        <v>13</v>
      </c>
      <c r="B8" s="1">
        <v>41982.833333333336</v>
      </c>
      <c r="C8" s="1">
        <v>41982.375578703701</v>
      </c>
      <c r="D8" t="s">
        <v>7</v>
      </c>
      <c r="E8" t="s">
        <v>8</v>
      </c>
      <c r="F8">
        <v>10857</v>
      </c>
    </row>
    <row r="9" spans="1:6" x14ac:dyDescent="0.25">
      <c r="A9" t="s">
        <v>11</v>
      </c>
      <c r="B9" s="1">
        <v>41982.208333333336</v>
      </c>
      <c r="C9" s="1">
        <f>C2+"6:"</f>
        <v>41982.875</v>
      </c>
      <c r="D9" t="s">
        <v>3</v>
      </c>
      <c r="E9" t="s">
        <v>8</v>
      </c>
      <c r="F9">
        <v>13600</v>
      </c>
    </row>
    <row r="10" spans="1:6" x14ac:dyDescent="0.25">
      <c r="A10" t="s">
        <v>12</v>
      </c>
      <c r="B10" s="1">
        <v>41982.833333333336</v>
      </c>
      <c r="C10" s="1">
        <f t="shared" ref="C10:C15" si="0">C3+"6:"</f>
        <v>41982.625</v>
      </c>
      <c r="D10" t="s">
        <v>4</v>
      </c>
      <c r="E10" t="s">
        <v>9</v>
      </c>
      <c r="F10">
        <v>13200</v>
      </c>
    </row>
    <row r="11" spans="1:6" x14ac:dyDescent="0.25">
      <c r="A11" t="s">
        <v>11</v>
      </c>
      <c r="B11" s="1">
        <v>41982.833333333336</v>
      </c>
      <c r="C11" s="1">
        <f t="shared" si="0"/>
        <v>41982.635833333334</v>
      </c>
      <c r="D11" t="s">
        <v>5</v>
      </c>
      <c r="E11" t="s">
        <v>9</v>
      </c>
      <c r="F11">
        <v>37536</v>
      </c>
    </row>
    <row r="12" spans="1:6" x14ac:dyDescent="0.25">
      <c r="A12" t="s">
        <v>11</v>
      </c>
      <c r="B12" s="1">
        <v>41982.833333333336</v>
      </c>
      <c r="C12" s="1">
        <f t="shared" si="0"/>
        <v>41983.259143518517</v>
      </c>
      <c r="D12" t="s">
        <v>6</v>
      </c>
      <c r="E12" t="s">
        <v>8</v>
      </c>
      <c r="F12">
        <v>50000</v>
      </c>
    </row>
    <row r="13" spans="1:6" x14ac:dyDescent="0.25">
      <c r="A13" t="s">
        <v>12</v>
      </c>
      <c r="B13" s="1">
        <v>41982.833333333336</v>
      </c>
      <c r="C13" s="1">
        <f t="shared" si="0"/>
        <v>41982.625578703701</v>
      </c>
      <c r="D13" t="s">
        <v>7</v>
      </c>
      <c r="E13" t="s">
        <v>8</v>
      </c>
      <c r="F13">
        <v>32654</v>
      </c>
    </row>
    <row r="14" spans="1:6" x14ac:dyDescent="0.25">
      <c r="A14" t="s">
        <v>13</v>
      </c>
      <c r="B14" s="1">
        <v>41982.833333333336</v>
      </c>
      <c r="C14" s="1">
        <f t="shared" si="0"/>
        <v>41978.791666666664</v>
      </c>
      <c r="D14" t="s">
        <v>14</v>
      </c>
      <c r="E14" t="s">
        <v>8</v>
      </c>
      <c r="F14">
        <v>120000</v>
      </c>
    </row>
    <row r="15" spans="1:6" x14ac:dyDescent="0.25">
      <c r="A15" t="s">
        <v>13</v>
      </c>
      <c r="B15" s="1">
        <v>41982.833333333336</v>
      </c>
      <c r="C15" s="1">
        <f t="shared" si="0"/>
        <v>41982.625578703701</v>
      </c>
      <c r="D15" t="s">
        <v>7</v>
      </c>
      <c r="E15" t="s">
        <v>8</v>
      </c>
      <c r="F15">
        <v>10857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Главная</vt:lpstr>
      <vt:lpstr>План</vt:lpstr>
      <vt:lpstr>Источник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Владимир Семенов</dc:creator>
  <cp:lastModifiedBy>Александр</cp:lastModifiedBy>
  <dcterms:created xsi:type="dcterms:W3CDTF">2014-10-11T13:43:18Z</dcterms:created>
  <dcterms:modified xsi:type="dcterms:W3CDTF">2014-10-11T16:17:47Z</dcterms:modified>
</cp:coreProperties>
</file>