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120" yWindow="180" windowWidth="9720" windowHeight="7260" tabRatio="762"/>
  </bookViews>
  <sheets>
    <sheet name="∑" sheetId="28" r:id="rId1"/>
    <sheet name="Обзор" sheetId="26" r:id="rId2"/>
    <sheet name="РЧ" sheetId="27" r:id="rId3"/>
    <sheet name="РФ" sheetId="18" r:id="rId4"/>
    <sheet name="ДГР" sheetId="29" r:id="rId5"/>
  </sheets>
  <definedNames>
    <definedName name="_xlnm._FilterDatabase" localSheetId="2" hidden="1">РЧ!$A$4:$N$4</definedName>
  </definedNames>
  <calcPr calcId="145621"/>
</workbook>
</file>

<file path=xl/calcChain.xml><?xml version="1.0" encoding="utf-8"?>
<calcChain xmlns="http://schemas.openxmlformats.org/spreadsheetml/2006/main">
  <c r="D36" i="28" l="1"/>
  <c r="C20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E12" i="28" l="1"/>
  <c r="A23" i="28"/>
  <c r="A22" i="28"/>
  <c r="A21" i="28"/>
  <c r="A20" i="28"/>
  <c r="G2" i="28"/>
  <c r="H2" i="28"/>
  <c r="I2" i="28"/>
  <c r="E5" i="28"/>
  <c r="E6" i="28"/>
  <c r="E7" i="28"/>
  <c r="E8" i="28"/>
  <c r="E9" i="28"/>
  <c r="E10" i="28"/>
  <c r="E11" i="28"/>
  <c r="B38" i="28"/>
  <c r="B39" i="28"/>
  <c r="D14" i="28"/>
  <c r="D13" i="28"/>
  <c r="E13" i="28"/>
  <c r="D8" i="28"/>
  <c r="D11" i="28"/>
  <c r="D9" i="28"/>
  <c r="D12" i="28"/>
  <c r="D7" i="28"/>
  <c r="B6" i="26"/>
  <c r="C3" i="26" s="1"/>
  <c r="H3" i="26" s="1"/>
  <c r="I3" i="26"/>
  <c r="C6" i="28"/>
  <c r="B6" i="28"/>
  <c r="L5" i="29"/>
  <c r="P5" i="29" s="1"/>
  <c r="L6" i="29"/>
  <c r="Q6" i="29" s="1"/>
  <c r="L7" i="29"/>
  <c r="P7" i="29" s="1"/>
  <c r="L8" i="29"/>
  <c r="P8" i="29" s="1"/>
  <c r="L9" i="29"/>
  <c r="P9" i="29" s="1"/>
  <c r="L10" i="29"/>
  <c r="Q10" i="29" s="1"/>
  <c r="L11" i="29"/>
  <c r="P11" i="29" s="1"/>
  <c r="L12" i="29"/>
  <c r="P12" i="29" s="1"/>
  <c r="L13" i="29"/>
  <c r="P13" i="29" s="1"/>
  <c r="L14" i="29"/>
  <c r="Q14" i="29" s="1"/>
  <c r="L15" i="29"/>
  <c r="P15" i="29" s="1"/>
  <c r="L16" i="29"/>
  <c r="P16" i="29" s="1"/>
  <c r="L17" i="29"/>
  <c r="P17" i="29" s="1"/>
  <c r="L18" i="29"/>
  <c r="Q18" i="29" s="1"/>
  <c r="L19" i="29"/>
  <c r="P19" i="29" s="1"/>
  <c r="L20" i="29"/>
  <c r="Q20" i="29" s="1"/>
  <c r="L21" i="29"/>
  <c r="P21" i="29" s="1"/>
  <c r="L22" i="29"/>
  <c r="P22" i="29" s="1"/>
  <c r="L23" i="29"/>
  <c r="P23" i="29" s="1"/>
  <c r="L24" i="29"/>
  <c r="P24" i="29" s="1"/>
  <c r="L25" i="29"/>
  <c r="P25" i="29" s="1"/>
  <c r="L26" i="29"/>
  <c r="Q26" i="29" s="1"/>
  <c r="L27" i="29"/>
  <c r="P27" i="29" s="1"/>
  <c r="L28" i="29"/>
  <c r="Q28" i="29" s="1"/>
  <c r="L29" i="29"/>
  <c r="P29" i="29" s="1"/>
  <c r="L30" i="29"/>
  <c r="P30" i="29" s="1"/>
  <c r="L31" i="29"/>
  <c r="P31" i="29" s="1"/>
  <c r="L32" i="29"/>
  <c r="P32" i="29" s="1"/>
  <c r="L33" i="29"/>
  <c r="P33" i="29" s="1"/>
  <c r="L34" i="29"/>
  <c r="Q34" i="29" s="1"/>
  <c r="L35" i="29"/>
  <c r="P35" i="29" s="1"/>
  <c r="L36" i="29"/>
  <c r="Q36" i="29" s="1"/>
  <c r="L37" i="29"/>
  <c r="P37" i="29" s="1"/>
  <c r="L38" i="29"/>
  <c r="P38" i="29" s="1"/>
  <c r="L39" i="29"/>
  <c r="P39" i="29" s="1"/>
  <c r="L40" i="29"/>
  <c r="P40" i="29" s="1"/>
  <c r="L41" i="29"/>
  <c r="P41" i="29" s="1"/>
  <c r="L42" i="29"/>
  <c r="Q42" i="29" s="1"/>
  <c r="L43" i="29"/>
  <c r="P43" i="29" s="1"/>
  <c r="L44" i="29"/>
  <c r="Q44" i="29" s="1"/>
  <c r="L45" i="29"/>
  <c r="P45" i="29" s="1"/>
  <c r="L46" i="29"/>
  <c r="P46" i="29" s="1"/>
  <c r="L47" i="29"/>
  <c r="P47" i="29" s="1"/>
  <c r="L48" i="29"/>
  <c r="P48" i="29" s="1"/>
  <c r="L49" i="29"/>
  <c r="P49" i="29" s="1"/>
  <c r="L50" i="29"/>
  <c r="Q50" i="29" s="1"/>
  <c r="L51" i="29"/>
  <c r="P51" i="29" s="1"/>
  <c r="L52" i="29"/>
  <c r="Q52" i="29" s="1"/>
  <c r="L4" i="29"/>
  <c r="P4" i="29" s="1"/>
  <c r="Q46" i="29"/>
  <c r="O2" i="29"/>
  <c r="N2" i="29"/>
  <c r="Q30" i="29" l="1"/>
  <c r="D6" i="28"/>
  <c r="Q22" i="29"/>
  <c r="Q38" i="29"/>
  <c r="P20" i="29"/>
  <c r="P28" i="29"/>
  <c r="P36" i="29"/>
  <c r="P44" i="29"/>
  <c r="P52" i="29"/>
  <c r="P6" i="29"/>
  <c r="Q8" i="29"/>
  <c r="P10" i="29"/>
  <c r="Q12" i="29"/>
  <c r="P14" i="29"/>
  <c r="Q16" i="29"/>
  <c r="P18" i="29"/>
  <c r="Q24" i="29"/>
  <c r="P26" i="29"/>
  <c r="Q32" i="29"/>
  <c r="P34" i="29"/>
  <c r="Q40" i="29"/>
  <c r="P42" i="29"/>
  <c r="Q48" i="29"/>
  <c r="P50" i="29"/>
  <c r="Q4" i="29"/>
  <c r="Q1" i="29"/>
  <c r="Q5" i="29"/>
  <c r="Q7" i="29"/>
  <c r="Q9" i="29"/>
  <c r="Q11" i="29"/>
  <c r="Q13" i="29"/>
  <c r="Q15" i="29"/>
  <c r="Q17" i="29"/>
  <c r="Q19" i="29"/>
  <c r="Q21" i="29"/>
  <c r="Q23" i="29"/>
  <c r="Q25" i="29"/>
  <c r="Q27" i="29"/>
  <c r="Q29" i="29"/>
  <c r="Q31" i="29"/>
  <c r="Q33" i="29"/>
  <c r="Q35" i="29"/>
  <c r="Q37" i="29"/>
  <c r="Q39" i="29"/>
  <c r="Q41" i="29"/>
  <c r="Q43" i="29"/>
  <c r="Q45" i="29"/>
  <c r="Q47" i="29"/>
  <c r="Q49" i="29"/>
  <c r="Q51" i="29"/>
  <c r="Q2" i="29" l="1"/>
  <c r="J2" i="28" s="1"/>
  <c r="L53" i="18" l="1"/>
  <c r="L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4" i="18"/>
  <c r="O2" i="18" l="1"/>
  <c r="C61" i="28" s="1"/>
  <c r="C5" i="28" s="1"/>
  <c r="C4" i="28" s="1"/>
  <c r="N2" i="18"/>
  <c r="B61" i="28" s="1"/>
  <c r="B5" i="28" s="1"/>
  <c r="Q4" i="18"/>
  <c r="B4" i="28" l="1"/>
  <c r="D5" i="28"/>
  <c r="D4" i="28" s="1"/>
  <c r="Q1" i="18"/>
  <c r="D61" i="28" s="1"/>
  <c r="E1" i="26" s="1"/>
  <c r="N2" i="27"/>
  <c r="A46" i="27"/>
  <c r="A48" i="27"/>
  <c r="A50" i="27" s="1"/>
  <c r="A52" i="27" s="1"/>
  <c r="A54" i="27" s="1"/>
  <c r="A56" i="27" s="1"/>
  <c r="A32" i="27"/>
  <c r="A34" i="27" s="1"/>
  <c r="A36" i="27" s="1"/>
  <c r="A38" i="27" s="1"/>
  <c r="A40" i="27" s="1"/>
  <c r="A42" i="27" s="1"/>
  <c r="A44" i="27" s="1"/>
  <c r="A31" i="27"/>
  <c r="A9" i="27"/>
  <c r="A11" i="27" s="1"/>
  <c r="A13" i="27" s="1"/>
  <c r="A15" i="27" s="1"/>
  <c r="A17" i="27" s="1"/>
  <c r="A19" i="27" s="1"/>
  <c r="A21" i="27" s="1"/>
  <c r="A23" i="27" s="1"/>
  <c r="A25" i="27" s="1"/>
  <c r="A27" i="27" s="1"/>
  <c r="A7" i="27"/>
  <c r="M56" i="27"/>
  <c r="M57" i="27"/>
  <c r="M58" i="27"/>
  <c r="M59" i="27"/>
  <c r="M60" i="27"/>
  <c r="M61" i="27"/>
  <c r="M62" i="27"/>
  <c r="M63" i="27"/>
  <c r="M64" i="27"/>
  <c r="M65" i="27"/>
  <c r="M110" i="27"/>
  <c r="M111" i="27"/>
  <c r="M112" i="27"/>
  <c r="M113" i="27"/>
  <c r="M114" i="27"/>
  <c r="M115" i="27"/>
  <c r="M116" i="27"/>
  <c r="M117" i="27"/>
  <c r="M118" i="27"/>
  <c r="M119" i="27"/>
  <c r="M120" i="27"/>
  <c r="M121" i="27"/>
  <c r="M122" i="27"/>
  <c r="M203" i="27"/>
  <c r="M202" i="27"/>
  <c r="M201" i="27"/>
  <c r="M200" i="27"/>
  <c r="M199" i="27"/>
  <c r="M198" i="27"/>
  <c r="M197" i="27"/>
  <c r="M196" i="27"/>
  <c r="M195" i="27"/>
  <c r="M194" i="27"/>
  <c r="M193" i="27"/>
  <c r="M192" i="27"/>
  <c r="M191" i="27"/>
  <c r="M190" i="27"/>
  <c r="M189" i="27"/>
  <c r="M188" i="27"/>
  <c r="M187" i="27"/>
  <c r="M186" i="27"/>
  <c r="M185" i="27"/>
  <c r="M184" i="27"/>
  <c r="M183" i="27"/>
  <c r="M182" i="27"/>
  <c r="M181" i="27"/>
  <c r="M180" i="27"/>
  <c r="M179" i="27"/>
  <c r="M178" i="27"/>
  <c r="M177" i="27"/>
  <c r="M176" i="27"/>
  <c r="M175" i="27"/>
  <c r="M174" i="27"/>
  <c r="M173" i="27"/>
  <c r="M172" i="27"/>
  <c r="M171" i="27"/>
  <c r="M170" i="27"/>
  <c r="M169" i="27"/>
  <c r="M168" i="27"/>
  <c r="M167" i="27"/>
  <c r="M166" i="27"/>
  <c r="M165" i="27"/>
  <c r="M164" i="27"/>
  <c r="M163" i="27"/>
  <c r="M162" i="27"/>
  <c r="M161" i="27"/>
  <c r="M160" i="27"/>
  <c r="M159" i="27"/>
  <c r="M158" i="27"/>
  <c r="M157" i="27"/>
  <c r="M156" i="27"/>
  <c r="M155" i="27"/>
  <c r="M154" i="27"/>
  <c r="M153" i="27"/>
  <c r="M152" i="27"/>
  <c r="M151" i="27"/>
  <c r="M150" i="27"/>
  <c r="M149" i="27"/>
  <c r="M148" i="27"/>
  <c r="M147" i="27"/>
  <c r="M146" i="27"/>
  <c r="M145" i="27"/>
  <c r="M144" i="27"/>
  <c r="M143" i="27"/>
  <c r="M142" i="27"/>
  <c r="M141" i="27"/>
  <c r="M140" i="27"/>
  <c r="M139" i="27"/>
  <c r="M138" i="27"/>
  <c r="M137" i="27"/>
  <c r="M136" i="27"/>
  <c r="M135" i="27"/>
  <c r="M134" i="27"/>
  <c r="M133" i="27"/>
  <c r="M132" i="27"/>
  <c r="M131" i="27"/>
  <c r="M130" i="27"/>
  <c r="M129" i="27"/>
  <c r="M128" i="27"/>
  <c r="M127" i="27"/>
  <c r="M126" i="27"/>
  <c r="M125" i="27"/>
  <c r="M124" i="27"/>
  <c r="M123" i="27"/>
  <c r="M104" i="27"/>
  <c r="M105" i="27"/>
  <c r="M106" i="27"/>
  <c r="M107" i="27"/>
  <c r="M108" i="27"/>
  <c r="M109" i="27"/>
  <c r="M103" i="27"/>
  <c r="M102" i="27"/>
  <c r="M101" i="27"/>
  <c r="M100" i="27"/>
  <c r="M99" i="27"/>
  <c r="M98" i="27"/>
  <c r="M97" i="27"/>
  <c r="M96" i="27"/>
  <c r="M95" i="27"/>
  <c r="M94" i="27"/>
  <c r="M93" i="27"/>
  <c r="M92" i="27"/>
  <c r="M91" i="27"/>
  <c r="M90" i="27"/>
  <c r="M89" i="27"/>
  <c r="M88" i="27"/>
  <c r="M87" i="27"/>
  <c r="M86" i="27"/>
  <c r="M85" i="27"/>
  <c r="M84" i="27"/>
  <c r="M83" i="27"/>
  <c r="M82" i="27"/>
  <c r="M8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55" i="27"/>
  <c r="M54" i="27"/>
  <c r="M53" i="27"/>
  <c r="M52" i="27"/>
  <c r="M51" i="27"/>
  <c r="M50" i="27"/>
  <c r="M49" i="27"/>
  <c r="M48" i="27"/>
  <c r="M47" i="27"/>
  <c r="M46" i="27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7" i="27"/>
  <c r="M6" i="27"/>
  <c r="M5" i="27"/>
  <c r="N3" i="27" l="1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3" i="18"/>
  <c r="P5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3" i="18"/>
  <c r="P4" i="18"/>
  <c r="Q2" i="18" l="1"/>
  <c r="E61" i="28" s="1"/>
</calcChain>
</file>

<file path=xl/sharedStrings.xml><?xml version="1.0" encoding="utf-8"?>
<sst xmlns="http://schemas.openxmlformats.org/spreadsheetml/2006/main" count="1648" uniqueCount="264">
  <si>
    <t>СПМД</t>
  </si>
  <si>
    <t>ММД</t>
  </si>
  <si>
    <t>№</t>
  </si>
  <si>
    <t>Тираж</t>
  </si>
  <si>
    <t>Город Москва</t>
  </si>
  <si>
    <t>Российская Федерация</t>
  </si>
  <si>
    <t>Название</t>
  </si>
  <si>
    <t>Выпуск</t>
  </si>
  <si>
    <t>Двор</t>
  </si>
  <si>
    <t xml:space="preserve"> Республика Дагестан</t>
  </si>
  <si>
    <t>На обмен</t>
  </si>
  <si>
    <t>Обновлено:</t>
  </si>
  <si>
    <t>Цена</t>
  </si>
  <si>
    <t>Пензенская область</t>
  </si>
  <si>
    <t>Саратовская область</t>
  </si>
  <si>
    <t>ЦБ РФ</t>
  </si>
  <si>
    <t>Республика Ингушетия</t>
  </si>
  <si>
    <t>5514-0028</t>
  </si>
  <si>
    <t>5514-0029</t>
  </si>
  <si>
    <t>5514-0030</t>
  </si>
  <si>
    <t>5514-0031</t>
  </si>
  <si>
    <t>5514-0032</t>
  </si>
  <si>
    <t>5514-0033</t>
  </si>
  <si>
    <t>5514-0034</t>
  </si>
  <si>
    <t>5514-0035</t>
  </si>
  <si>
    <t>5514-0036</t>
  </si>
  <si>
    <t>5514-0037</t>
  </si>
  <si>
    <t>5514-0038</t>
  </si>
  <si>
    <t>5514-0042</t>
  </si>
  <si>
    <t>5514-0043</t>
  </si>
  <si>
    <t>5514-0044</t>
  </si>
  <si>
    <t>5514-0045</t>
  </si>
  <si>
    <t>5514-0046</t>
  </si>
  <si>
    <t>5514-0047</t>
  </si>
  <si>
    <t>5514-0052</t>
  </si>
  <si>
    <t>5514-0053</t>
  </si>
  <si>
    <t>5514-0054</t>
  </si>
  <si>
    <t>5514-0055</t>
  </si>
  <si>
    <t>5514-0059</t>
  </si>
  <si>
    <t>5514-0063</t>
  </si>
  <si>
    <t>5514-0064</t>
  </si>
  <si>
    <t>5514-0066</t>
  </si>
  <si>
    <t>5514-0067</t>
  </si>
  <si>
    <t>5514-0070</t>
  </si>
  <si>
    <t>5514-0071</t>
  </si>
  <si>
    <t>5514-0073</t>
  </si>
  <si>
    <t>5514-0074</t>
  </si>
  <si>
    <t>5514-0077</t>
  </si>
  <si>
    <t>5514-0078</t>
  </si>
  <si>
    <t>5514-0080</t>
  </si>
  <si>
    <t>5514-0081</t>
  </si>
  <si>
    <t>5514-0083</t>
  </si>
  <si>
    <t>5514-0084</t>
  </si>
  <si>
    <t>5514-0085</t>
  </si>
  <si>
    <t xml:space="preserve">Республика Северная Осетия-Алания </t>
  </si>
  <si>
    <t>Магнитная</t>
  </si>
  <si>
    <t>Коллекция</t>
  </si>
  <si>
    <t>Стоимость</t>
  </si>
  <si>
    <t>Ошибка гурта</t>
  </si>
  <si>
    <t>Номинал</t>
  </si>
  <si>
    <t>10 руб.</t>
  </si>
  <si>
    <t>Диаметр</t>
  </si>
  <si>
    <t>Толщина</t>
  </si>
  <si>
    <t>Тюменская область</t>
  </si>
  <si>
    <t>Челябинская область</t>
  </si>
  <si>
    <t>Масса</t>
  </si>
  <si>
    <t>Монеты регулярного чекана</t>
  </si>
  <si>
    <t>5514-0087</t>
  </si>
  <si>
    <t>5514-0088</t>
  </si>
  <si>
    <t>Ленинградская область</t>
  </si>
  <si>
    <t>Тверская область</t>
  </si>
  <si>
    <t>Орловская область</t>
  </si>
  <si>
    <t>Краснодарский край</t>
  </si>
  <si>
    <t>Республика Татарстан</t>
  </si>
  <si>
    <t>Приморский край</t>
  </si>
  <si>
    <t>Сахалинская область</t>
  </si>
  <si>
    <t>Республика Саха (Якутия)</t>
  </si>
  <si>
    <t>Читинская область</t>
  </si>
  <si>
    <t>Республика Алтай</t>
  </si>
  <si>
    <t>Республика Башкортостан</t>
  </si>
  <si>
    <t>Ростовская область</t>
  </si>
  <si>
    <t xml:space="preserve">Новосибирская область </t>
  </si>
  <si>
    <t>Республика Хакасия</t>
  </si>
  <si>
    <t>Липецкая область</t>
  </si>
  <si>
    <t>Архангельская область</t>
  </si>
  <si>
    <t>Удмуртская Республика</t>
  </si>
  <si>
    <t>Астраханская область</t>
  </si>
  <si>
    <t>Свердловская область</t>
  </si>
  <si>
    <t>Кабардино-Балкарская республика</t>
  </si>
  <si>
    <t xml:space="preserve">Республика Калмыкия </t>
  </si>
  <si>
    <t>Еврейская Автономная область</t>
  </si>
  <si>
    <t>Республика Адыгея</t>
  </si>
  <si>
    <t>Республика Коми</t>
  </si>
  <si>
    <t>Кировская область</t>
  </si>
  <si>
    <t>Пермский край</t>
  </si>
  <si>
    <t>Ненецкий Автономный округ</t>
  </si>
  <si>
    <t>Чеченская Республика</t>
  </si>
  <si>
    <t>Ямало-Ненецкий Автономный округ</t>
  </si>
  <si>
    <t xml:space="preserve">Республика Бурятия </t>
  </si>
  <si>
    <t>Воронежская область</t>
  </si>
  <si>
    <t>В коллекции</t>
  </si>
  <si>
    <t>Стоимость:</t>
  </si>
  <si>
    <t>Стоимость и обмен</t>
  </si>
  <si>
    <t>1 коп.</t>
  </si>
  <si>
    <t>5 коп.</t>
  </si>
  <si>
    <t>10 коп.</t>
  </si>
  <si>
    <t>50 коп.</t>
  </si>
  <si>
    <t>1 руб.</t>
  </si>
  <si>
    <t>2 руб.</t>
  </si>
  <si>
    <t>5 руб.</t>
  </si>
  <si>
    <t>-</t>
  </si>
  <si>
    <t>Регулярный чекан</t>
  </si>
  <si>
    <t>ММД / CuNi</t>
  </si>
  <si>
    <t>СПМД / CuNi</t>
  </si>
  <si>
    <t>ММД / St</t>
  </si>
  <si>
    <t>СПМД / St</t>
  </si>
  <si>
    <t>Всего монет:</t>
  </si>
  <si>
    <t>В коллекции:</t>
  </si>
  <si>
    <t>Заполненность коллекции:</t>
  </si>
  <si>
    <t>ММД / Br</t>
  </si>
  <si>
    <t>СПМД / Br</t>
  </si>
  <si>
    <t>Коллекция:</t>
  </si>
  <si>
    <t>Сумма:</t>
  </si>
  <si>
    <t>1 копейка</t>
  </si>
  <si>
    <t>1,5 г.</t>
  </si>
  <si>
    <t>15,5 мм.</t>
  </si>
  <si>
    <t>1,25 мм.</t>
  </si>
  <si>
    <t>2 рубля</t>
  </si>
  <si>
    <t xml:space="preserve"> 1 руб.</t>
  </si>
  <si>
    <t>1 рубль</t>
  </si>
  <si>
    <t>50 копеек</t>
  </si>
  <si>
    <t>10 копеек</t>
  </si>
  <si>
    <t>5 копеек</t>
  </si>
  <si>
    <t>5 рублей</t>
  </si>
  <si>
    <t>2,6 г.</t>
  </si>
  <si>
    <t>18,5 мм.</t>
  </si>
  <si>
    <t>1,45 мм.</t>
  </si>
  <si>
    <t>Krause</t>
  </si>
  <si>
    <t>Качество</t>
  </si>
  <si>
    <t>Знак</t>
  </si>
  <si>
    <t>Полнота:</t>
  </si>
  <si>
    <t>8,40 г.</t>
  </si>
  <si>
    <t>27,00 мм.</t>
  </si>
  <si>
    <t>2,10 мм.</t>
  </si>
  <si>
    <t>Y#887</t>
  </si>
  <si>
    <t>Y#888</t>
  </si>
  <si>
    <t>Y#891</t>
  </si>
  <si>
    <t>Y#890</t>
  </si>
  <si>
    <t>Y#889</t>
  </si>
  <si>
    <t>Y#886</t>
  </si>
  <si>
    <t>Y#940</t>
  </si>
  <si>
    <t>Y#942</t>
  </si>
  <si>
    <t>Y#941</t>
  </si>
  <si>
    <t>Y#939</t>
  </si>
  <si>
    <t>Y#938</t>
  </si>
  <si>
    <t>Y#972</t>
  </si>
  <si>
    <t>Y#970</t>
  </si>
  <si>
    <t>Y#974</t>
  </si>
  <si>
    <t>Y#971</t>
  </si>
  <si>
    <t>Y#993</t>
  </si>
  <si>
    <t>Y#973</t>
  </si>
  <si>
    <t>Y#975</t>
  </si>
  <si>
    <t>Y#978</t>
  </si>
  <si>
    <t>Y#991</t>
  </si>
  <si>
    <t>Y#977</t>
  </si>
  <si>
    <t>Y#985</t>
  </si>
  <si>
    <t>Y#989</t>
  </si>
  <si>
    <t>Y#987</t>
  </si>
  <si>
    <t>Y#996</t>
  </si>
  <si>
    <t>Y#997</t>
  </si>
  <si>
    <t>Y#1277</t>
  </si>
  <si>
    <t>Y#1278</t>
  </si>
  <si>
    <t>Y#1279</t>
  </si>
  <si>
    <t>Y#1280</t>
  </si>
  <si>
    <t>Y#1292</t>
  </si>
  <si>
    <t>Y#1313</t>
  </si>
  <si>
    <t>Дата</t>
  </si>
  <si>
    <t>Комментарий</t>
  </si>
  <si>
    <t>5514-0006</t>
  </si>
  <si>
    <t>5514-0007</t>
  </si>
  <si>
    <t>5514-0008</t>
  </si>
  <si>
    <t>5514-0016</t>
  </si>
  <si>
    <t>5514-0017</t>
  </si>
  <si>
    <t>5514-0018</t>
  </si>
  <si>
    <t>5514-0019</t>
  </si>
  <si>
    <t>5514-0020</t>
  </si>
  <si>
    <t>5514-0021</t>
  </si>
  <si>
    <t>5514-0022</t>
  </si>
  <si>
    <t>5514-0024</t>
  </si>
  <si>
    <t>5514-0025</t>
  </si>
  <si>
    <t>5514-0026</t>
  </si>
  <si>
    <t>5514-0027</t>
  </si>
  <si>
    <t>5514-0039</t>
  </si>
  <si>
    <t>5514-0040</t>
  </si>
  <si>
    <t>5514-0041</t>
  </si>
  <si>
    <t>5514-0048</t>
  </si>
  <si>
    <t>5514-0049</t>
  </si>
  <si>
    <t>5514-0050</t>
  </si>
  <si>
    <t>5514-0051</t>
  </si>
  <si>
    <t>5514-0056</t>
  </si>
  <si>
    <t>5514-0057</t>
  </si>
  <si>
    <t>5514-0058</t>
  </si>
  <si>
    <t>5514-0060</t>
  </si>
  <si>
    <t>5514-0061</t>
  </si>
  <si>
    <t>5514-0062</t>
  </si>
  <si>
    <t>5514-0065</t>
  </si>
  <si>
    <t>5514-0068</t>
  </si>
  <si>
    <t>5514-0069</t>
  </si>
  <si>
    <t>5514-0075</t>
  </si>
  <si>
    <t>5514-0076</t>
  </si>
  <si>
    <t>5514-0079</t>
  </si>
  <si>
    <t>5514-0082</t>
  </si>
  <si>
    <t>Дербент</t>
  </si>
  <si>
    <t>8,4 г.</t>
  </si>
  <si>
    <t>27 мм.</t>
  </si>
  <si>
    <t>2,1 мм.</t>
  </si>
  <si>
    <t>Кострома</t>
  </si>
  <si>
    <t>Старая Русса</t>
  </si>
  <si>
    <t>Псков</t>
  </si>
  <si>
    <t>Муром</t>
  </si>
  <si>
    <t>Дорогобуж</t>
  </si>
  <si>
    <t>Касимов</t>
  </si>
  <si>
    <t>Дмитров</t>
  </si>
  <si>
    <t>Ряжск</t>
  </si>
  <si>
    <t>Кемь</t>
  </si>
  <si>
    <t>Калининград</t>
  </si>
  <si>
    <t>Казань</t>
  </si>
  <si>
    <t>Мценск</t>
  </si>
  <si>
    <t>Боровск</t>
  </si>
  <si>
    <t>Белгород</t>
  </si>
  <si>
    <t>Торжок</t>
  </si>
  <si>
    <t>Каргополь</t>
  </si>
  <si>
    <t>Вологда</t>
  </si>
  <si>
    <t>Великий Устюг</t>
  </si>
  <si>
    <t>Гдов</t>
  </si>
  <si>
    <t>Владимир</t>
  </si>
  <si>
    <t>Приозерск</t>
  </si>
  <si>
    <t>Смоленск</t>
  </si>
  <si>
    <t>Азов</t>
  </si>
  <si>
    <t>Выборг</t>
  </si>
  <si>
    <t>Галич</t>
  </si>
  <si>
    <t>Калуга</t>
  </si>
  <si>
    <t>Великий Новгород</t>
  </si>
  <si>
    <t>Брянск</t>
  </si>
  <si>
    <t>Юрьевец</t>
  </si>
  <si>
    <t>Елец</t>
  </si>
  <si>
    <t>Соликамск</t>
  </si>
  <si>
    <t>Белозерск</t>
  </si>
  <si>
    <t>Нерехта</t>
  </si>
  <si>
    <t>Древние города России</t>
  </si>
  <si>
    <t>Общая заполненность коллекции</t>
  </si>
  <si>
    <t>Российская Федерация:</t>
  </si>
  <si>
    <t>Древние города России:</t>
  </si>
  <si>
    <t>Города воинской славы:</t>
  </si>
  <si>
    <t>Отечественная война 1812 года:</t>
  </si>
  <si>
    <t>Города герои:</t>
  </si>
  <si>
    <t>XXII Олимпийские зимние игры:</t>
  </si>
  <si>
    <t>События и юбилеи:</t>
  </si>
  <si>
    <t>Монет по номиналу</t>
  </si>
  <si>
    <t>70-летие Победы в ВОВ</t>
  </si>
  <si>
    <t>Общая статистика нумизматической коллекции</t>
  </si>
  <si>
    <t>Монет по годам</t>
  </si>
  <si>
    <t>Монеты по правителям</t>
  </si>
  <si>
    <t>200-летие образования министерств: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</si>
</sst>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16">
    <font>
      <sz val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4"/>
      <name val="Antikva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Courier New"/>
      <family val="3"/>
      <charset val="204"/>
    </font>
    <font>
      <b/>
      <sz val="12"/>
      <name val="Courier New"/>
      <family val="3"/>
      <charset val="204"/>
    </font>
    <font>
      <sz val="1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3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right" vertical="center"/>
    </xf>
    <xf numFmtId="10" fontId="5" fillId="0" borderId="34" xfId="3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right" vertical="center"/>
    </xf>
    <xf numFmtId="14" fontId="2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44" fontId="2" fillId="0" borderId="12" xfId="2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" fontId="2" fillId="0" borderId="36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4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44" fontId="2" fillId="0" borderId="14" xfId="2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4" fontId="5" fillId="0" borderId="35" xfId="2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right" vertical="center"/>
    </xf>
    <xf numFmtId="9" fontId="5" fillId="0" borderId="13" xfId="3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right" vertical="center"/>
    </xf>
    <xf numFmtId="0" fontId="4" fillId="0" borderId="33" xfId="0" applyFont="1" applyFill="1" applyBorder="1" applyAlignment="1" applyProtection="1">
      <alignment horizontal="right" vertical="center"/>
    </xf>
    <xf numFmtId="0" fontId="4" fillId="0" borderId="26" xfId="0" applyFont="1" applyFill="1" applyBorder="1" applyAlignment="1" applyProtection="1">
      <alignment horizontal="center" vertical="center"/>
    </xf>
    <xf numFmtId="3" fontId="5" fillId="0" borderId="32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</xf>
    <xf numFmtId="3" fontId="5" fillId="0" borderId="33" xfId="0" applyNumberFormat="1" applyFont="1" applyFill="1" applyBorder="1" applyAlignment="1" applyProtection="1">
      <alignment horizontal="center" vertical="center"/>
      <protection locked="0"/>
    </xf>
    <xf numFmtId="3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14" fontId="5" fillId="0" borderId="14" xfId="0" applyNumberFormat="1" applyFont="1" applyFill="1" applyBorder="1" applyAlignment="1" applyProtection="1">
      <alignment horizontal="center" vertical="center"/>
      <protection locked="0"/>
    </xf>
    <xf numFmtId="44" fontId="5" fillId="0" borderId="2" xfId="2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36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4" fontId="5" fillId="0" borderId="1" xfId="2" applyFont="1" applyFill="1" applyBorder="1" applyAlignment="1" applyProtection="1">
      <alignment horizontal="center" vertical="center"/>
      <protection locked="0"/>
    </xf>
    <xf numFmtId="44" fontId="5" fillId="0" borderId="1" xfId="2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14" fontId="5" fillId="0" borderId="36" xfId="0" applyNumberFormat="1" applyFont="1" applyFill="1" applyBorder="1" applyAlignment="1" applyProtection="1">
      <alignment horizontal="center"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 wrapText="1"/>
      <protection locked="0"/>
    </xf>
    <xf numFmtId="3" fontId="5" fillId="0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4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4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9" fontId="8" fillId="0" borderId="12" xfId="0" applyNumberFormat="1" applyFont="1" applyBorder="1" applyAlignment="1">
      <alignment horizontal="center" vertical="center"/>
    </xf>
    <xf numFmtId="44" fontId="8" fillId="0" borderId="13" xfId="2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4" fontId="2" fillId="0" borderId="36" xfId="0" applyNumberFormat="1" applyFont="1" applyFill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5" fillId="0" borderId="41" xfId="0" applyNumberFormat="1" applyFont="1" applyFill="1" applyBorder="1" applyAlignment="1" applyProtection="1">
      <alignment horizontal="center" vertical="center"/>
      <protection locked="0"/>
    </xf>
    <xf numFmtId="164" fontId="5" fillId="0" borderId="36" xfId="0" applyNumberFormat="1" applyFont="1" applyFill="1" applyBorder="1" applyAlignment="1" applyProtection="1">
      <alignment horizontal="center" vertical="center"/>
    </xf>
    <xf numFmtId="164" fontId="5" fillId="0" borderId="37" xfId="0" applyNumberFormat="1" applyFont="1" applyFill="1" applyBorder="1" applyAlignment="1" applyProtection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5" fillId="0" borderId="2" xfId="3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15" fillId="0" borderId="48" xfId="0" applyFont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9" fontId="15" fillId="0" borderId="1" xfId="3" applyFont="1" applyBorder="1" applyAlignment="1">
      <alignment horizontal="center" vertical="center"/>
    </xf>
    <xf numFmtId="9" fontId="14" fillId="0" borderId="2" xfId="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36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14" fontId="2" fillId="0" borderId="36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14" fontId="5" fillId="0" borderId="12" xfId="0" applyNumberFormat="1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36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11" fillId="0" borderId="10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4">
    <cellStyle name="Гиперссылка" xfId="1" builtinId="8"/>
    <cellStyle name="Денежный" xfId="2" builtinId="4"/>
    <cellStyle name="Обычный" xfId="0" builtinId="0"/>
    <cellStyle name="Процентный" xfId="3" builtinId="5"/>
  </cellStyles>
  <dxfs count="19"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D757"/>
        </patternFill>
      </fill>
    </dxf>
    <dxf>
      <fill>
        <patternFill>
          <bgColor rgb="FFE2AC00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D757"/>
        </patternFill>
      </fill>
    </dxf>
    <dxf>
      <fill>
        <patternFill>
          <bgColor rgb="FFE2AC00"/>
        </patternFill>
      </fill>
    </dxf>
    <dxf>
      <fill>
        <patternFill>
          <bgColor theme="1" tint="0.499984740745262"/>
        </patternFill>
      </fill>
    </dxf>
    <dxf>
      <fill>
        <patternFill>
          <bgColor rgb="FF92D05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E2AC00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br.ru/Bank-notes_coins/Base_of_memorable_coins/ShowCoins.aspx?cat_num=5514-0031" TargetMode="External"/><Relationship Id="rId13" Type="http://schemas.openxmlformats.org/officeDocument/2006/relationships/hyperlink" Target="http://www.cbr.ru/Bank-notes_coins/Base_of_memorable_coins/ShowCoins.aspx?cat_num=5514-0043" TargetMode="External"/><Relationship Id="rId18" Type="http://schemas.openxmlformats.org/officeDocument/2006/relationships/hyperlink" Target="http://www.cbr.ru/Bank-notes_coins/Base_of_memorable_coins/ShowCoins.aspx?cat_num=5514-0066" TargetMode="External"/><Relationship Id="rId26" Type="http://schemas.openxmlformats.org/officeDocument/2006/relationships/hyperlink" Target="http://www.cbr.ru/Bank-notes_coins/Base_of_memorable_coins/ShowCoins.aspx?cat_num=5514-0080" TargetMode="External"/><Relationship Id="rId3" Type="http://schemas.openxmlformats.org/officeDocument/2006/relationships/hyperlink" Target="http://www.cbr.ru/Bank-notes_coins/Base_of_memorable_coins/ShowCoins.aspx?cat_num=5514-0032" TargetMode="External"/><Relationship Id="rId21" Type="http://schemas.openxmlformats.org/officeDocument/2006/relationships/hyperlink" Target="http://www.cbr.ru/Bank-notes_coins/Base_of_memorable_coins/ShowCoins.aspx?cat_num=5514-0071" TargetMode="External"/><Relationship Id="rId7" Type="http://schemas.openxmlformats.org/officeDocument/2006/relationships/hyperlink" Target="http://www.cbr.ru/Bank-notes_coins/Base_of_memorable_coins/ShowCoins.aspx?cat_num=5514-0023" TargetMode="External"/><Relationship Id="rId12" Type="http://schemas.openxmlformats.org/officeDocument/2006/relationships/hyperlink" Target="http://www.cbr.ru/Bank-notes_coins/Base_of_memorable_coins/ShowCoins.aspx?cat_num=5514-0042" TargetMode="External"/><Relationship Id="rId17" Type="http://schemas.openxmlformats.org/officeDocument/2006/relationships/hyperlink" Target="http://www.cbr.ru/Bank-notes_coins/Base_of_memorable_coins/ShowCoins.aspx?cat_num=5514-0047" TargetMode="External"/><Relationship Id="rId25" Type="http://schemas.openxmlformats.org/officeDocument/2006/relationships/hyperlink" Target="http://www.cbr.ru/Bank-notes_coins/Base_of_memorable_coins/ShowCoins.aspx?cat_num=5514-0078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http://www.cbr.ru/Bank-notes_coins/Base_of_memorable_coins/ShowCoins.aspx?cat_num=5514-0030" TargetMode="External"/><Relationship Id="rId16" Type="http://schemas.openxmlformats.org/officeDocument/2006/relationships/hyperlink" Target="http://www.cbr.ru/Bank-notes_coins/Base_of_memorable_coins/ShowCoins.aspx?cat_num=5514-0046" TargetMode="External"/><Relationship Id="rId20" Type="http://schemas.openxmlformats.org/officeDocument/2006/relationships/hyperlink" Target="http://www.cbr.ru/Bank-notes_coins/Base_of_memorable_coins/ShowCoins.aspx?cat_num=5514-0070" TargetMode="External"/><Relationship Id="rId29" Type="http://schemas.openxmlformats.org/officeDocument/2006/relationships/hyperlink" Target="http://www.cbr.ru/Bank-notes_coins/Base_of_memorable_coins/ShowCoins.aspx?cat_num=5514-0084" TargetMode="External"/><Relationship Id="rId1" Type="http://schemas.openxmlformats.org/officeDocument/2006/relationships/hyperlink" Target="http://www.cbr.ru/Bank-notes_coins/Base_of_memorable_coins/ShowCoins.aspx?cat_num=5514-0028" TargetMode="External"/><Relationship Id="rId6" Type="http://schemas.openxmlformats.org/officeDocument/2006/relationships/hyperlink" Target="http://www.cbr.ru/Bank-notes_coins/Base_of_memorable_coins/ShowCoins.aspx?cat_num=5514-0038" TargetMode="External"/><Relationship Id="rId11" Type="http://schemas.openxmlformats.org/officeDocument/2006/relationships/hyperlink" Target="http://www.cbr.ru/Bank-notes_coins/Base_of_memorable_coins/ShowCoins.aspx?cat_num=5514-0037" TargetMode="External"/><Relationship Id="rId24" Type="http://schemas.openxmlformats.org/officeDocument/2006/relationships/hyperlink" Target="http://www.cbr.ru/Bank-notes_coins/Base_of_memorable_coins/ShowCoins.aspx?cat_num=5514-0077" TargetMode="External"/><Relationship Id="rId32" Type="http://schemas.openxmlformats.org/officeDocument/2006/relationships/hyperlink" Target="http://www.cbr.ru/Bank-notes_coins/Base_of_memorable_coins/ShowCoins.aspx?cat_num=5514-0088" TargetMode="External"/><Relationship Id="rId5" Type="http://schemas.openxmlformats.org/officeDocument/2006/relationships/hyperlink" Target="http://www.cbr.ru/Bank-notes_coins/Base_of_memorable_coins/ShowCoins.aspx?cat_num=5514-0036" TargetMode="External"/><Relationship Id="rId15" Type="http://schemas.openxmlformats.org/officeDocument/2006/relationships/hyperlink" Target="http://www.cbr.ru/Bank-notes_coins/Base_of_memorable_coins/ShowCoins.aspx?cat_num=5514-0045" TargetMode="External"/><Relationship Id="rId23" Type="http://schemas.openxmlformats.org/officeDocument/2006/relationships/hyperlink" Target="http://www.cbr.ru/Bank-notes_coins/Base_of_memorable_coins/ShowCoins.aspx?cat_num=5514-0074" TargetMode="External"/><Relationship Id="rId28" Type="http://schemas.openxmlformats.org/officeDocument/2006/relationships/hyperlink" Target="http://www.cbr.ru/Bank-notes_coins/Base_of_memorable_coins/ShowCoins.aspx?cat_num=5514-0083" TargetMode="External"/><Relationship Id="rId10" Type="http://schemas.openxmlformats.org/officeDocument/2006/relationships/hyperlink" Target="http://www.cbr.ru/Bank-notes_coins/Base_of_memorable_coins/ShowCoins.aspx?cat_num=5514-0035" TargetMode="External"/><Relationship Id="rId19" Type="http://schemas.openxmlformats.org/officeDocument/2006/relationships/hyperlink" Target="http://www.cbr.ru/Bank-notes_coins/Base_of_memorable_coins/ShowCoins.aspx?cat_num=5514-0067" TargetMode="External"/><Relationship Id="rId31" Type="http://schemas.openxmlformats.org/officeDocument/2006/relationships/hyperlink" Target="http://www.cbr.ru/Bank-notes_coins/Base_of_memorable_coins/ShowCoins.aspx?cat_num=5514-0087" TargetMode="External"/><Relationship Id="rId4" Type="http://schemas.openxmlformats.org/officeDocument/2006/relationships/hyperlink" Target="http://www.cbr.ru/Bank-notes_coins/Base_of_memorable_coins/ShowCoins.aspx?cat_num=5514-0034" TargetMode="External"/><Relationship Id="rId9" Type="http://schemas.openxmlformats.org/officeDocument/2006/relationships/hyperlink" Target="http://www.cbr.ru/Bank-notes_coins/Base_of_memorable_coins/ShowCoins.aspx?cat_num=5514-0033" TargetMode="External"/><Relationship Id="rId14" Type="http://schemas.openxmlformats.org/officeDocument/2006/relationships/hyperlink" Target="http://www.cbr.ru/Bank-notes_coins/Base_of_memorable_coins/ShowCoins.aspx?cat_num=5514-0044" TargetMode="External"/><Relationship Id="rId22" Type="http://schemas.openxmlformats.org/officeDocument/2006/relationships/hyperlink" Target="http://www.cbr.ru/Bank-notes_coins/Base_of_memorable_coins/ShowCoins.aspx?cat_num=5514-0073" TargetMode="External"/><Relationship Id="rId27" Type="http://schemas.openxmlformats.org/officeDocument/2006/relationships/hyperlink" Target="http://www.cbr.ru/Bank-notes_coins/Base_of_memorable_coins/ShowCoins.aspx?cat_num=5514-0081" TargetMode="External"/><Relationship Id="rId30" Type="http://schemas.openxmlformats.org/officeDocument/2006/relationships/hyperlink" Target="http://www.cbr.ru/Bank-notes_coins/Base_of_memorable_coins/ShowCoins.aspx?cat_num=5514-0085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cbr.ru/bank-notes_coins/base_of_memorable_coins/coins1.asp?cat_num=5514-0024" TargetMode="External"/><Relationship Id="rId13" Type="http://schemas.openxmlformats.org/officeDocument/2006/relationships/hyperlink" Target="http://cbr.ru/bank-notes_coins/base_of_memorable_coins/coins1.asp?cat_num=5514-0021" TargetMode="External"/><Relationship Id="rId18" Type="http://schemas.openxmlformats.org/officeDocument/2006/relationships/hyperlink" Target="http://cbr.ru/bank-notes_coins/base_of_memorable_coins/coins1.asp?cat_num=5514-0039" TargetMode="External"/><Relationship Id="rId26" Type="http://schemas.openxmlformats.org/officeDocument/2006/relationships/hyperlink" Target="http://cbr.ru/bank-notes_coins/base_of_memorable_coins/coins1.asp?cat_num=5514-0057" TargetMode="External"/><Relationship Id="rId3" Type="http://schemas.openxmlformats.org/officeDocument/2006/relationships/hyperlink" Target="http://cbr.ru/bank-notes_coins/base_of_memorable_coins/coins1.asp?cat_num=5514-0008" TargetMode="External"/><Relationship Id="rId21" Type="http://schemas.openxmlformats.org/officeDocument/2006/relationships/hyperlink" Target="http://cbr.ru/bank-notes_coins/base_of_memorable_coins/coins1.asp?cat_num=5514-0048" TargetMode="External"/><Relationship Id="rId34" Type="http://schemas.openxmlformats.org/officeDocument/2006/relationships/hyperlink" Target="http://cbr.ru/bank-notes_coins/base_of_memorable_coins/coins1.asp?cat_num=5514-0075" TargetMode="External"/><Relationship Id="rId7" Type="http://schemas.openxmlformats.org/officeDocument/2006/relationships/hyperlink" Target="http://cbr.ru/bank-notes_coins/base_of_memorable_coins/coins1.asp?cat_num=5514-0008" TargetMode="External"/><Relationship Id="rId12" Type="http://schemas.openxmlformats.org/officeDocument/2006/relationships/hyperlink" Target="http://cbr.ru/bank-notes_coins/base_of_memorable_coins/coins1.asp?cat_num=5514-0019" TargetMode="External"/><Relationship Id="rId17" Type="http://schemas.openxmlformats.org/officeDocument/2006/relationships/hyperlink" Target="http://cbr.ru/bank-notes_coins/base_of_memorable_coins/coins1.asp?cat_num=5514-0027" TargetMode="External"/><Relationship Id="rId25" Type="http://schemas.openxmlformats.org/officeDocument/2006/relationships/hyperlink" Target="http://cbr.ru/bank-notes_coins/base_of_memorable_coins/coins1.asp?cat_num=5514-0056" TargetMode="External"/><Relationship Id="rId33" Type="http://schemas.openxmlformats.org/officeDocument/2006/relationships/hyperlink" Target="http://cbr.ru/bank-notes_coins/base_of_memorable_coins/coins1.asp?cat_num=5514-0069" TargetMode="External"/><Relationship Id="rId38" Type="http://schemas.openxmlformats.org/officeDocument/2006/relationships/printerSettings" Target="../printerSettings/printerSettings5.bin"/><Relationship Id="rId2" Type="http://schemas.openxmlformats.org/officeDocument/2006/relationships/hyperlink" Target="http://cbr.ru/bank-notes_coins/base_of_memorable_coins/coins1.asp?cat_num=5514-0007" TargetMode="External"/><Relationship Id="rId16" Type="http://schemas.openxmlformats.org/officeDocument/2006/relationships/hyperlink" Target="http://cbr.ru/bank-notes_coins/base_of_memorable_coins/coins1.asp?cat_num=5514-0026" TargetMode="External"/><Relationship Id="rId20" Type="http://schemas.openxmlformats.org/officeDocument/2006/relationships/hyperlink" Target="http://cbr.ru/bank-notes_coins/base_of_memorable_coins/coins1.asp?cat_num=5514-0041" TargetMode="External"/><Relationship Id="rId29" Type="http://schemas.openxmlformats.org/officeDocument/2006/relationships/hyperlink" Target="http://cbr.ru/bank-notes_coins/base_of_memorable_coins/coins1.asp?cat_num=5514-0061" TargetMode="External"/><Relationship Id="rId1" Type="http://schemas.openxmlformats.org/officeDocument/2006/relationships/hyperlink" Target="http://cbr.ru/bank-notes_coins/base_of_memorable_coins/coins1.asp?cat_num=5514-0006" TargetMode="External"/><Relationship Id="rId6" Type="http://schemas.openxmlformats.org/officeDocument/2006/relationships/hyperlink" Target="http://cbr.ru/bank-notes_coins/base_of_memorable_coins/coins1.asp?cat_num=5514-0020" TargetMode="External"/><Relationship Id="rId11" Type="http://schemas.openxmlformats.org/officeDocument/2006/relationships/hyperlink" Target="http://cbr.ru/bank-notes_coins/base_of_memorable_coins/coins1.asp?cat_num=5514-0018" TargetMode="External"/><Relationship Id="rId24" Type="http://schemas.openxmlformats.org/officeDocument/2006/relationships/hyperlink" Target="http://cbr.ru/bank-notes_coins/base_of_memorable_coins/coins1.asp?cat_num=5514-0051" TargetMode="External"/><Relationship Id="rId32" Type="http://schemas.openxmlformats.org/officeDocument/2006/relationships/hyperlink" Target="http://cbr.ru/bank-notes_coins/base_of_memorable_coins/coins1.asp?cat_num=5514-0068" TargetMode="External"/><Relationship Id="rId37" Type="http://schemas.openxmlformats.org/officeDocument/2006/relationships/hyperlink" Target="http://cbr.ru/bank-notes_coins/base_of_memorable_coins/coins1.asp?cat_num=5514-0082" TargetMode="External"/><Relationship Id="rId5" Type="http://schemas.openxmlformats.org/officeDocument/2006/relationships/hyperlink" Target="http://cbr.ru/bank-notes_coins/base_of_memorable_coins/coins1.asp?cat_num=5514-0008" TargetMode="External"/><Relationship Id="rId15" Type="http://schemas.openxmlformats.org/officeDocument/2006/relationships/hyperlink" Target="http://cbr.ru/bank-notes_coins/base_of_memorable_coins/coins1.asp?cat_num=5514-0025" TargetMode="External"/><Relationship Id="rId23" Type="http://schemas.openxmlformats.org/officeDocument/2006/relationships/hyperlink" Target="http://cbr.ru/bank-notes_coins/base_of_memorable_coins/coins1.asp?cat_num=5514-0050" TargetMode="External"/><Relationship Id="rId28" Type="http://schemas.openxmlformats.org/officeDocument/2006/relationships/hyperlink" Target="http://cbr.ru/bank-notes_coins/base_of_memorable_coins/coins1.asp?cat_num=5514-0060" TargetMode="External"/><Relationship Id="rId36" Type="http://schemas.openxmlformats.org/officeDocument/2006/relationships/hyperlink" Target="http://cbr.ru/bank-notes_coins/base_of_memorable_coins/coins1.asp?cat_num=5514-0079" TargetMode="External"/><Relationship Id="rId10" Type="http://schemas.openxmlformats.org/officeDocument/2006/relationships/hyperlink" Target="http://cbr.ru/bank-notes_coins/base_of_memorable_coins/coins1.asp?cat_num=5514-0017" TargetMode="External"/><Relationship Id="rId19" Type="http://schemas.openxmlformats.org/officeDocument/2006/relationships/hyperlink" Target="http://cbr.ru/bank-notes_coins/base_of_memorable_coins/coins1.asp?cat_num=5514-0040" TargetMode="External"/><Relationship Id="rId31" Type="http://schemas.openxmlformats.org/officeDocument/2006/relationships/hyperlink" Target="http://cbr.ru/bank-notes_coins/base_of_memorable_coins/coins1.asp?cat_num=5514-0065" TargetMode="External"/><Relationship Id="rId4" Type="http://schemas.openxmlformats.org/officeDocument/2006/relationships/hyperlink" Target="http://cbr.ru/bank-notes_coins/base_of_memorable_coins/coins1.asp?cat_num=5514-0016" TargetMode="External"/><Relationship Id="rId9" Type="http://schemas.openxmlformats.org/officeDocument/2006/relationships/hyperlink" Target="http://cbr.ru/bank-notes_coins/base_of_memorable_coins/coins1.asp?cat_num=5514-0008" TargetMode="External"/><Relationship Id="rId14" Type="http://schemas.openxmlformats.org/officeDocument/2006/relationships/hyperlink" Target="http://cbr.ru/bank-notes_coins/base_of_memorable_coins/coins1.asp?cat_num=5514-0022" TargetMode="External"/><Relationship Id="rId22" Type="http://schemas.openxmlformats.org/officeDocument/2006/relationships/hyperlink" Target="http://cbr.ru/bank-notes_coins/base_of_memorable_coins/coins1.asp?cat_num=5514-0049" TargetMode="External"/><Relationship Id="rId27" Type="http://schemas.openxmlformats.org/officeDocument/2006/relationships/hyperlink" Target="http://cbr.ru/bank-notes_coins/base_of_memorable_coins/coins1.asp?cat_num=5514-0058" TargetMode="External"/><Relationship Id="rId30" Type="http://schemas.openxmlformats.org/officeDocument/2006/relationships/hyperlink" Target="http://cbr.ru/bank-notes_coins/base_of_memorable_coins/coins1.asp?cat_num=5514-0062" TargetMode="External"/><Relationship Id="rId35" Type="http://schemas.openxmlformats.org/officeDocument/2006/relationships/hyperlink" Target="http://cbr.ru/bank-notes_coins/base_of_memorable_coins/coins1.asp?cat_num=5514-0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topLeftCell="A13" zoomScale="85" zoomScaleNormal="85" zoomScaleSheetLayoutView="85" workbookViewId="0">
      <selection activeCell="C45" sqref="C45"/>
    </sheetView>
  </sheetViews>
  <sheetFormatPr defaultRowHeight="12.75"/>
  <cols>
    <col min="1" max="1" width="40.7109375" style="1" customWidth="1"/>
    <col min="2" max="4" width="11.7109375" style="1" customWidth="1"/>
    <col min="5" max="5" width="25.7109375" style="1" customWidth="1"/>
    <col min="6" max="6" width="40.7109375" style="1" customWidth="1"/>
    <col min="7" max="9" width="11.7109375" style="1" customWidth="1"/>
    <col min="10" max="10" width="25.7109375" style="1" customWidth="1"/>
    <col min="11" max="16384" width="9.140625" style="1"/>
  </cols>
  <sheetData>
    <row r="1" spans="1:10" s="138" customFormat="1" ht="16.5" thickBot="1">
      <c r="A1" s="202" t="s">
        <v>260</v>
      </c>
      <c r="B1" s="203"/>
      <c r="C1" s="203"/>
      <c r="D1" s="203"/>
      <c r="E1" s="204"/>
    </row>
    <row r="2" spans="1:10" s="2" customFormat="1" ht="16.5" thickBot="1">
      <c r="A2" s="205"/>
      <c r="B2" s="206"/>
      <c r="C2" s="206"/>
      <c r="D2" s="206"/>
      <c r="E2" s="207"/>
      <c r="F2" s="175" t="s">
        <v>249</v>
      </c>
      <c r="G2" s="174">
        <f>ДГР!N2</f>
        <v>15</v>
      </c>
      <c r="H2" s="174">
        <f>ДГР!O2</f>
        <v>45</v>
      </c>
      <c r="I2" s="166">
        <f>ДГР!Q1</f>
        <v>0.33333333333333331</v>
      </c>
      <c r="J2" s="167">
        <f>ДГР!Q2</f>
        <v>2210</v>
      </c>
    </row>
    <row r="3" spans="1:10" s="138" customFormat="1" ht="17.25" thickBot="1">
      <c r="A3" s="208"/>
      <c r="B3" s="208"/>
      <c r="C3" s="208"/>
      <c r="D3" s="208"/>
      <c r="E3" s="208"/>
      <c r="F3" s="136" t="s">
        <v>6</v>
      </c>
      <c r="G3" s="133" t="s">
        <v>176</v>
      </c>
      <c r="H3" s="133" t="s">
        <v>139</v>
      </c>
      <c r="I3" s="133" t="s">
        <v>57</v>
      </c>
      <c r="J3" s="169" t="s">
        <v>177</v>
      </c>
    </row>
    <row r="4" spans="1:10" s="2" customFormat="1" ht="16.5">
      <c r="A4" s="197" t="s">
        <v>116</v>
      </c>
      <c r="B4" s="198">
        <f>SUM(B5:B13)</f>
        <v>36</v>
      </c>
      <c r="C4" s="198">
        <f>SUM(C5:C13)</f>
        <v>91</v>
      </c>
      <c r="D4" s="200">
        <f>IFERROR(AVERAGE(D5:D13),0)</f>
        <v>9.8731884057971009E-2</v>
      </c>
      <c r="E4" s="185" t="s">
        <v>258</v>
      </c>
      <c r="F4" s="161" t="s">
        <v>212</v>
      </c>
      <c r="G4" s="123">
        <v>37434</v>
      </c>
      <c r="H4" s="124" t="s">
        <v>1</v>
      </c>
      <c r="I4" s="160">
        <v>150</v>
      </c>
      <c r="J4" s="142"/>
    </row>
    <row r="5" spans="1:10" ht="13.5">
      <c r="A5" s="193" t="s">
        <v>251</v>
      </c>
      <c r="B5" s="186">
        <f>B61</f>
        <v>21</v>
      </c>
      <c r="C5" s="186">
        <f>C61</f>
        <v>46</v>
      </c>
      <c r="D5" s="187">
        <f t="shared" ref="D5:D9" si="0">IFERROR(B5/C5,0)</f>
        <v>0.45652173913043476</v>
      </c>
      <c r="E5" s="188" t="str">
        <f>"1 копейка  - "&amp;" шт."</f>
        <v>1 копейка  -  шт.</v>
      </c>
      <c r="F5" s="161" t="s">
        <v>216</v>
      </c>
      <c r="G5" s="123">
        <v>37434</v>
      </c>
      <c r="H5" s="124" t="s">
        <v>0</v>
      </c>
      <c r="I5" s="160">
        <v>150</v>
      </c>
      <c r="J5" s="142"/>
    </row>
    <row r="6" spans="1:10" ht="13.5">
      <c r="A6" s="193" t="s">
        <v>252</v>
      </c>
      <c r="B6" s="186">
        <f>G2</f>
        <v>15</v>
      </c>
      <c r="C6" s="186">
        <f>H2</f>
        <v>45</v>
      </c>
      <c r="D6" s="187">
        <f t="shared" si="0"/>
        <v>0.33333333333333331</v>
      </c>
      <c r="E6" s="188" t="str">
        <f>"5 копеек   - "&amp;" шт."</f>
        <v>5 копеек   -  шт.</v>
      </c>
      <c r="F6" s="161" t="s">
        <v>217</v>
      </c>
      <c r="G6" s="123">
        <v>37434</v>
      </c>
      <c r="H6" s="124" t="s">
        <v>0</v>
      </c>
      <c r="I6" s="160">
        <v>150</v>
      </c>
      <c r="J6" s="142"/>
    </row>
    <row r="7" spans="1:10" ht="13.5">
      <c r="A7" s="193" t="s">
        <v>253</v>
      </c>
      <c r="B7" s="186"/>
      <c r="C7" s="186"/>
      <c r="D7" s="187">
        <f t="shared" si="0"/>
        <v>0</v>
      </c>
      <c r="E7" s="188" t="str">
        <f>"10 копеек  - "&amp;" шт."</f>
        <v>10 копеек  -  шт.</v>
      </c>
      <c r="F7" s="161" t="s">
        <v>218</v>
      </c>
      <c r="G7" s="123">
        <v>37677</v>
      </c>
      <c r="H7" s="124" t="s">
        <v>0</v>
      </c>
      <c r="I7" s="160">
        <v>150</v>
      </c>
      <c r="J7" s="142"/>
    </row>
    <row r="8" spans="1:10" ht="13.5">
      <c r="A8" s="193" t="s">
        <v>263</v>
      </c>
      <c r="B8" s="186"/>
      <c r="C8" s="186"/>
      <c r="D8" s="187">
        <f t="shared" si="0"/>
        <v>0</v>
      </c>
      <c r="E8" s="188" t="str">
        <f>"50 копеек  - "&amp;" шт."</f>
        <v>50 копеек  -  шт.</v>
      </c>
      <c r="F8" s="161" t="s">
        <v>219</v>
      </c>
      <c r="G8" s="123">
        <v>37900</v>
      </c>
      <c r="H8" s="124" t="s">
        <v>0</v>
      </c>
      <c r="I8" s="160">
        <v>150</v>
      </c>
      <c r="J8" s="142"/>
    </row>
    <row r="9" spans="1:10" ht="13.5">
      <c r="A9" s="193" t="s">
        <v>254</v>
      </c>
      <c r="B9" s="186"/>
      <c r="C9" s="186"/>
      <c r="D9" s="187">
        <f t="shared" si="0"/>
        <v>0</v>
      </c>
      <c r="E9" s="188" t="str">
        <f>"1 рубль    - "&amp;" шт."</f>
        <v>1 рубль    -  шт.</v>
      </c>
      <c r="F9" s="161" t="s">
        <v>220</v>
      </c>
      <c r="G9" s="123">
        <v>37900</v>
      </c>
      <c r="H9" s="124" t="s">
        <v>1</v>
      </c>
      <c r="I9" s="160">
        <v>150</v>
      </c>
      <c r="J9" s="142"/>
    </row>
    <row r="10" spans="1:10" ht="13.5">
      <c r="A10" s="137"/>
      <c r="B10" s="137"/>
      <c r="C10" s="137"/>
      <c r="D10" s="201"/>
      <c r="E10" s="188" t="str">
        <f>"2 рубля    - "&amp;" шт."</f>
        <v>2 рубля    -  шт.</v>
      </c>
      <c r="F10" s="161" t="s">
        <v>221</v>
      </c>
      <c r="G10" s="123">
        <v>37900</v>
      </c>
      <c r="H10" s="124" t="s">
        <v>0</v>
      </c>
      <c r="I10" s="160">
        <v>150</v>
      </c>
      <c r="J10" s="142"/>
    </row>
    <row r="11" spans="1:10" ht="13.5">
      <c r="A11" s="193" t="s">
        <v>255</v>
      </c>
      <c r="B11" s="186"/>
      <c r="C11" s="186"/>
      <c r="D11" s="187">
        <f>IFERROR(B11/C11,0)</f>
        <v>0</v>
      </c>
      <c r="E11" s="188" t="str">
        <f>"5 рублей   - "&amp;" шт."</f>
        <v>5 рублей   -  шт.</v>
      </c>
      <c r="F11" s="161" t="s">
        <v>222</v>
      </c>
      <c r="G11" s="123">
        <v>38252</v>
      </c>
      <c r="H11" s="124" t="s">
        <v>0</v>
      </c>
      <c r="I11" s="160">
        <v>150</v>
      </c>
      <c r="J11" s="142"/>
    </row>
    <row r="12" spans="1:10" ht="13.5">
      <c r="A12" s="193" t="s">
        <v>256</v>
      </c>
      <c r="B12" s="186"/>
      <c r="C12" s="186"/>
      <c r="D12" s="187">
        <f>IFERROR(B12/C12,0)</f>
        <v>0</v>
      </c>
      <c r="E12" s="188" t="str">
        <f>"10 рублей  - "&amp;SUM(B5:B8)&amp;" шт."</f>
        <v>10 рублей  - 36 шт.</v>
      </c>
      <c r="F12" s="161" t="s">
        <v>223</v>
      </c>
      <c r="G12" s="123">
        <v>38252</v>
      </c>
      <c r="H12" s="124" t="s">
        <v>1</v>
      </c>
      <c r="I12" s="160">
        <v>150</v>
      </c>
      <c r="J12" s="142"/>
    </row>
    <row r="13" spans="1:10" ht="14.25" thickBot="1">
      <c r="A13" s="193" t="s">
        <v>259</v>
      </c>
      <c r="B13" s="186"/>
      <c r="C13" s="186"/>
      <c r="D13" s="187">
        <f>IFERROR(B13/C13,0)</f>
        <v>0</v>
      </c>
      <c r="E13" s="189" t="str">
        <f>"25 рублей  - "&amp;" шт."</f>
        <v>25 рублей  -  шт.</v>
      </c>
      <c r="F13" s="161" t="s">
        <v>224</v>
      </c>
      <c r="G13" s="123">
        <v>38252</v>
      </c>
      <c r="H13" s="124" t="s">
        <v>0</v>
      </c>
      <c r="I13" s="160">
        <v>150</v>
      </c>
      <c r="J13" s="142"/>
    </row>
    <row r="14" spans="1:10" ht="13.5">
      <c r="A14" s="193" t="s">
        <v>257</v>
      </c>
      <c r="B14" s="186"/>
      <c r="C14" s="186"/>
      <c r="D14" s="199">
        <f>IFERROR(B14/C14,0)</f>
        <v>0</v>
      </c>
      <c r="F14" s="161" t="s">
        <v>225</v>
      </c>
      <c r="G14" s="123">
        <v>38491</v>
      </c>
      <c r="H14" s="124" t="s">
        <v>1</v>
      </c>
      <c r="I14" s="160">
        <v>150</v>
      </c>
      <c r="J14" s="142"/>
    </row>
    <row r="15" spans="1:10" s="181" customFormat="1" ht="15.75">
      <c r="F15" s="161" t="s">
        <v>226</v>
      </c>
      <c r="G15" s="123">
        <v>38491</v>
      </c>
      <c r="H15" s="124" t="s">
        <v>0</v>
      </c>
      <c r="I15" s="160">
        <v>150</v>
      </c>
      <c r="J15" s="142"/>
    </row>
    <row r="16" spans="1:10">
      <c r="F16" s="161" t="s">
        <v>227</v>
      </c>
      <c r="G16" s="123">
        <v>38629</v>
      </c>
      <c r="H16" s="124" t="s">
        <v>1</v>
      </c>
      <c r="I16" s="160">
        <v>150</v>
      </c>
      <c r="J16" s="142"/>
    </row>
    <row r="17" spans="1:10" s="180" customFormat="1">
      <c r="F17" s="161" t="s">
        <v>228</v>
      </c>
      <c r="G17" s="123">
        <v>38629</v>
      </c>
      <c r="H17" s="124" t="s">
        <v>0</v>
      </c>
      <c r="I17" s="160">
        <v>100</v>
      </c>
      <c r="J17" s="142"/>
    </row>
    <row r="18" spans="1:10" ht="13.5" thickBot="1">
      <c r="F18" s="161" t="s">
        <v>229</v>
      </c>
      <c r="G18" s="123">
        <v>38992</v>
      </c>
      <c r="H18" s="124" t="s">
        <v>1</v>
      </c>
      <c r="I18" s="160">
        <v>150</v>
      </c>
      <c r="J18" s="142"/>
    </row>
    <row r="19" spans="1:10" ht="16.5">
      <c r="A19" s="185" t="s">
        <v>262</v>
      </c>
      <c r="B19" s="209" t="s">
        <v>261</v>
      </c>
      <c r="C19" s="210"/>
      <c r="D19" s="210"/>
      <c r="E19" s="211"/>
      <c r="F19" s="161" t="s">
        <v>230</v>
      </c>
      <c r="G19" s="123">
        <v>38992</v>
      </c>
      <c r="H19" s="124" t="s">
        <v>0</v>
      </c>
      <c r="I19" s="160">
        <v>150</v>
      </c>
      <c r="J19" s="142"/>
    </row>
    <row r="20" spans="1:10" ht="13.5">
      <c r="A20" s="188" t="str">
        <f>"Ельцин Б.Н.   -"</f>
        <v>Ельцин Б.Н.   -</v>
      </c>
      <c r="B20" s="195">
        <v>1997</v>
      </c>
      <c r="C20" s="186">
        <f>SUMPRODUCT(--(YEAR(B$63:B$110)=B20))</f>
        <v>0</v>
      </c>
      <c r="D20" s="193">
        <v>1998</v>
      </c>
      <c r="E20" s="186">
        <f>SUMPRODUCT(--(YEAR(D$63:D$110)=D20))</f>
        <v>0</v>
      </c>
      <c r="F20" s="161" t="s">
        <v>231</v>
      </c>
      <c r="G20" s="123">
        <v>38992</v>
      </c>
      <c r="H20" s="124" t="s">
        <v>1</v>
      </c>
      <c r="I20" s="160">
        <v>150</v>
      </c>
      <c r="J20" s="142"/>
    </row>
    <row r="21" spans="1:10" ht="13.5">
      <c r="A21" s="188" t="str">
        <f>"Путин В.В.    -"</f>
        <v>Путин В.В.    -</v>
      </c>
      <c r="B21" s="195">
        <v>1999</v>
      </c>
      <c r="C21" s="186">
        <f t="shared" ref="C21:E33" si="1">SUMPRODUCT(--(YEAR(B$63:B$110)=B21))</f>
        <v>0</v>
      </c>
      <c r="D21" s="193">
        <v>2000</v>
      </c>
      <c r="E21" s="186">
        <f t="shared" si="1"/>
        <v>0</v>
      </c>
      <c r="F21" s="161" t="s">
        <v>232</v>
      </c>
      <c r="G21" s="178">
        <v>39356</v>
      </c>
      <c r="H21" s="124" t="s">
        <v>0</v>
      </c>
      <c r="I21" s="160">
        <v>250</v>
      </c>
      <c r="J21" s="142"/>
    </row>
    <row r="22" spans="1:10" ht="13.5">
      <c r="A22" s="188" t="str">
        <f>"Медведев Д.А. -"</f>
        <v>Медведев Д.А. -</v>
      </c>
      <c r="B22" s="195">
        <v>2001</v>
      </c>
      <c r="C22" s="186">
        <f t="shared" si="1"/>
        <v>0</v>
      </c>
      <c r="D22" s="193">
        <v>2002</v>
      </c>
      <c r="E22" s="186">
        <f t="shared" si="1"/>
        <v>0</v>
      </c>
      <c r="F22" s="161" t="s">
        <v>232</v>
      </c>
      <c r="G22" s="178">
        <v>39356</v>
      </c>
      <c r="H22" s="124" t="s">
        <v>1</v>
      </c>
      <c r="I22" s="160">
        <v>250</v>
      </c>
      <c r="J22" s="142"/>
    </row>
    <row r="23" spans="1:10" ht="13.5">
      <c r="A23" s="188" t="str">
        <f>"Путин В.В.    -"</f>
        <v>Путин В.В.    -</v>
      </c>
      <c r="B23" s="195">
        <v>2003</v>
      </c>
      <c r="C23" s="186">
        <f t="shared" si="1"/>
        <v>0</v>
      </c>
      <c r="D23" s="193">
        <v>2004</v>
      </c>
      <c r="E23" s="186">
        <f t="shared" si="1"/>
        <v>0</v>
      </c>
      <c r="F23" s="161" t="s">
        <v>233</v>
      </c>
      <c r="G23" s="178">
        <v>39356</v>
      </c>
      <c r="H23" s="124" t="s">
        <v>0</v>
      </c>
      <c r="I23" s="160">
        <v>250</v>
      </c>
      <c r="J23" s="142"/>
    </row>
    <row r="24" spans="1:10" ht="13.5">
      <c r="A24" s="188"/>
      <c r="B24" s="195">
        <v>2005</v>
      </c>
      <c r="C24" s="186">
        <f t="shared" si="1"/>
        <v>6</v>
      </c>
      <c r="D24" s="193">
        <v>2006</v>
      </c>
      <c r="E24" s="186">
        <f t="shared" si="1"/>
        <v>0</v>
      </c>
      <c r="F24" s="161" t="s">
        <v>233</v>
      </c>
      <c r="G24" s="178">
        <v>39356</v>
      </c>
      <c r="H24" s="124" t="s">
        <v>1</v>
      </c>
      <c r="I24" s="160">
        <v>250</v>
      </c>
      <c r="J24" s="142"/>
    </row>
    <row r="25" spans="1:10" ht="13.5">
      <c r="A25" s="188"/>
      <c r="B25" s="195">
        <v>2007</v>
      </c>
      <c r="C25" s="186">
        <f t="shared" si="1"/>
        <v>6</v>
      </c>
      <c r="D25" s="193">
        <v>2008</v>
      </c>
      <c r="E25" s="186">
        <f t="shared" si="1"/>
        <v>0</v>
      </c>
      <c r="F25" s="161" t="s">
        <v>234</v>
      </c>
      <c r="G25" s="178">
        <v>39356</v>
      </c>
      <c r="H25" s="124" t="s">
        <v>0</v>
      </c>
      <c r="I25" s="160">
        <v>250</v>
      </c>
      <c r="J25" s="142"/>
    </row>
    <row r="26" spans="1:10" ht="13.5">
      <c r="A26" s="188"/>
      <c r="B26" s="195">
        <v>2009</v>
      </c>
      <c r="C26" s="186">
        <f t="shared" si="1"/>
        <v>8</v>
      </c>
      <c r="D26" s="193">
        <v>2010</v>
      </c>
      <c r="E26" s="186">
        <f t="shared" si="1"/>
        <v>0</v>
      </c>
      <c r="F26" s="161" t="s">
        <v>234</v>
      </c>
      <c r="G26" s="178">
        <v>39356</v>
      </c>
      <c r="H26" s="124" t="s">
        <v>1</v>
      </c>
      <c r="I26" s="160">
        <v>250</v>
      </c>
      <c r="J26" s="142"/>
    </row>
    <row r="27" spans="1:10" s="181" customFormat="1" ht="15.75">
      <c r="A27" s="188"/>
      <c r="B27" s="195">
        <v>2011</v>
      </c>
      <c r="C27" s="186">
        <f t="shared" si="1"/>
        <v>2</v>
      </c>
      <c r="D27" s="193">
        <v>2012</v>
      </c>
      <c r="E27" s="186">
        <f t="shared" si="1"/>
        <v>0</v>
      </c>
      <c r="F27" s="161" t="s">
        <v>235</v>
      </c>
      <c r="G27" s="178">
        <v>39479</v>
      </c>
      <c r="H27" s="124" t="s">
        <v>0</v>
      </c>
      <c r="I27" s="160">
        <v>250</v>
      </c>
      <c r="J27" s="142"/>
    </row>
    <row r="28" spans="1:10" ht="13.5">
      <c r="A28" s="188"/>
      <c r="B28" s="195">
        <v>2013</v>
      </c>
      <c r="C28" s="186">
        <f t="shared" si="1"/>
        <v>4</v>
      </c>
      <c r="D28" s="193">
        <v>2014</v>
      </c>
      <c r="E28" s="186">
        <f t="shared" si="1"/>
        <v>0</v>
      </c>
      <c r="F28" s="161" t="s">
        <v>235</v>
      </c>
      <c r="G28" s="178">
        <v>39479</v>
      </c>
      <c r="H28" s="124" t="s">
        <v>1</v>
      </c>
      <c r="I28" s="160">
        <v>250</v>
      </c>
      <c r="J28" s="142"/>
    </row>
    <row r="29" spans="1:10" ht="13.5">
      <c r="A29" s="188"/>
      <c r="B29" s="195">
        <v>2015</v>
      </c>
      <c r="C29" s="186">
        <f t="shared" si="1"/>
        <v>0</v>
      </c>
      <c r="D29" s="193">
        <v>2016</v>
      </c>
      <c r="E29" s="186">
        <f t="shared" si="1"/>
        <v>0</v>
      </c>
      <c r="F29" s="161" t="s">
        <v>236</v>
      </c>
      <c r="G29" s="178">
        <v>39661</v>
      </c>
      <c r="H29" s="124" t="s">
        <v>0</v>
      </c>
      <c r="I29" s="160">
        <v>250</v>
      </c>
      <c r="J29" s="142"/>
    </row>
    <row r="30" spans="1:10" ht="13.5">
      <c r="A30" s="188"/>
      <c r="B30" s="195">
        <v>2017</v>
      </c>
      <c r="C30" s="186">
        <f t="shared" si="1"/>
        <v>0</v>
      </c>
      <c r="D30" s="193">
        <v>2018</v>
      </c>
      <c r="E30" s="186">
        <f t="shared" si="1"/>
        <v>0</v>
      </c>
      <c r="F30" s="161" t="s">
        <v>236</v>
      </c>
      <c r="G30" s="178">
        <v>39661</v>
      </c>
      <c r="H30" s="124" t="s">
        <v>1</v>
      </c>
      <c r="I30" s="160">
        <v>250</v>
      </c>
      <c r="J30" s="142"/>
    </row>
    <row r="31" spans="1:10" ht="13.5">
      <c r="A31" s="188"/>
      <c r="B31" s="195">
        <v>2019</v>
      </c>
      <c r="C31" s="186">
        <f t="shared" si="1"/>
        <v>0</v>
      </c>
      <c r="D31" s="193">
        <v>2020</v>
      </c>
      <c r="E31" s="186">
        <f t="shared" si="1"/>
        <v>0</v>
      </c>
      <c r="F31" s="161" t="s">
        <v>237</v>
      </c>
      <c r="G31" s="178">
        <v>39722</v>
      </c>
      <c r="H31" s="124" t="s">
        <v>0</v>
      </c>
      <c r="I31" s="160">
        <v>250</v>
      </c>
      <c r="J31" s="142"/>
    </row>
    <row r="32" spans="1:10" ht="13.5">
      <c r="A32" s="188"/>
      <c r="B32" s="195">
        <v>2021</v>
      </c>
      <c r="C32" s="186">
        <f t="shared" si="1"/>
        <v>0</v>
      </c>
      <c r="D32" s="193">
        <v>2022</v>
      </c>
      <c r="E32" s="186">
        <f t="shared" si="1"/>
        <v>0</v>
      </c>
      <c r="F32" s="161" t="s">
        <v>237</v>
      </c>
      <c r="G32" s="178">
        <v>39722</v>
      </c>
      <c r="H32" s="124" t="s">
        <v>1</v>
      </c>
      <c r="I32" s="160">
        <v>250</v>
      </c>
      <c r="J32" s="142"/>
    </row>
    <row r="33" spans="1:10" ht="14.25" thickBot="1">
      <c r="A33" s="189"/>
      <c r="B33" s="196">
        <v>2023</v>
      </c>
      <c r="C33" s="186">
        <f t="shared" si="1"/>
        <v>0</v>
      </c>
      <c r="D33" s="194">
        <v>2024</v>
      </c>
      <c r="E33" s="186">
        <f t="shared" si="1"/>
        <v>0</v>
      </c>
      <c r="F33" s="161" t="s">
        <v>238</v>
      </c>
      <c r="G33" s="178">
        <v>39753</v>
      </c>
      <c r="H33" s="124" t="s">
        <v>0</v>
      </c>
      <c r="I33" s="160">
        <v>250</v>
      </c>
      <c r="J33" s="142"/>
    </row>
    <row r="34" spans="1:10" ht="13.5">
      <c r="A34" s="191"/>
      <c r="B34" s="191"/>
      <c r="C34" s="191"/>
      <c r="D34" s="191"/>
      <c r="E34" s="191"/>
      <c r="F34" s="161" t="s">
        <v>238</v>
      </c>
      <c r="G34" s="178">
        <v>39753</v>
      </c>
      <c r="H34" s="124" t="s">
        <v>1</v>
      </c>
      <c r="I34" s="160">
        <v>250</v>
      </c>
      <c r="J34" s="142"/>
    </row>
    <row r="35" spans="1:10" ht="13.5">
      <c r="A35" s="191"/>
      <c r="B35" s="191"/>
      <c r="C35" s="190"/>
      <c r="D35" s="191"/>
      <c r="E35" s="191"/>
      <c r="F35" s="161" t="s">
        <v>239</v>
      </c>
      <c r="G35" s="178">
        <v>39874</v>
      </c>
      <c r="H35" s="124" t="s">
        <v>0</v>
      </c>
      <c r="I35" s="160">
        <v>150</v>
      </c>
      <c r="J35" s="142"/>
    </row>
    <row r="36" spans="1:10" ht="13.5">
      <c r="A36" s="191"/>
      <c r="B36" s="191"/>
      <c r="C36" s="191"/>
      <c r="D36" s="292">
        <f>SUMPRODUCT((YEAR(B$63:B$110)&gt;=2007)*(YEAR(B$63:B$110)&lt;=2011))</f>
        <v>28</v>
      </c>
      <c r="E36" s="191"/>
      <c r="F36" s="161" t="s">
        <v>239</v>
      </c>
      <c r="G36" s="178">
        <v>39874</v>
      </c>
      <c r="H36" s="124" t="s">
        <v>1</v>
      </c>
      <c r="I36" s="160">
        <v>150</v>
      </c>
      <c r="J36" s="142"/>
    </row>
    <row r="37" spans="1:10" ht="13.5">
      <c r="A37" s="191"/>
      <c r="B37" s="191"/>
      <c r="C37" s="191"/>
      <c r="D37" s="191"/>
      <c r="E37" s="191"/>
      <c r="F37" s="161" t="s">
        <v>240</v>
      </c>
      <c r="G37" s="178">
        <v>39965</v>
      </c>
      <c r="H37" s="124" t="s">
        <v>0</v>
      </c>
      <c r="I37" s="160">
        <v>150</v>
      </c>
      <c r="J37" s="142"/>
    </row>
    <row r="38" spans="1:10" ht="13.5">
      <c r="A38" s="191"/>
      <c r="B38" s="192" t="str">
        <f>"ММД  - "&amp;COUNTIF(C63:C125,"ММД")</f>
        <v>ММД  - 15</v>
      </c>
      <c r="C38" s="191"/>
      <c r="D38" s="191"/>
      <c r="E38" s="191"/>
      <c r="F38" s="161" t="s">
        <v>240</v>
      </c>
      <c r="G38" s="178">
        <v>39965</v>
      </c>
      <c r="H38" s="124" t="s">
        <v>1</v>
      </c>
      <c r="I38" s="160">
        <v>150</v>
      </c>
      <c r="J38" s="142"/>
    </row>
    <row r="39" spans="1:10" ht="13.5">
      <c r="A39" s="191"/>
      <c r="B39" s="192" t="str">
        <f>"СПМД - "&amp;COUNTIF(C63:C125,"СПМД")</f>
        <v>СПМД - 33</v>
      </c>
      <c r="C39" s="191"/>
      <c r="D39" s="191"/>
      <c r="E39" s="191"/>
      <c r="F39" s="161" t="s">
        <v>241</v>
      </c>
      <c r="G39" s="178">
        <v>39965</v>
      </c>
      <c r="H39" s="124" t="s">
        <v>0</v>
      </c>
      <c r="I39" s="160">
        <v>150</v>
      </c>
      <c r="J39" s="142"/>
    </row>
    <row r="40" spans="1:10" ht="13.5">
      <c r="A40" s="191"/>
      <c r="B40" s="191"/>
      <c r="C40" s="191"/>
      <c r="D40" s="191"/>
      <c r="E40" s="191"/>
      <c r="F40" s="161" t="s">
        <v>241</v>
      </c>
      <c r="G40" s="178">
        <v>39965</v>
      </c>
      <c r="H40" s="124" t="s">
        <v>1</v>
      </c>
      <c r="I40" s="160">
        <v>150</v>
      </c>
      <c r="J40" s="142"/>
    </row>
    <row r="41" spans="1:10" ht="13.5">
      <c r="A41" s="191"/>
      <c r="B41" s="191"/>
      <c r="C41" s="191"/>
      <c r="D41" s="191"/>
      <c r="E41" s="191"/>
      <c r="F41" s="161" t="s">
        <v>242</v>
      </c>
      <c r="G41" s="178">
        <v>40028</v>
      </c>
      <c r="H41" s="124" t="s">
        <v>0</v>
      </c>
      <c r="I41" s="160">
        <v>200</v>
      </c>
      <c r="J41" s="142"/>
    </row>
    <row r="42" spans="1:10" ht="13.5">
      <c r="A42" s="191"/>
      <c r="B42" s="191"/>
      <c r="C42" s="191"/>
      <c r="D42" s="191"/>
      <c r="E42" s="191"/>
      <c r="F42" s="161" t="s">
        <v>242</v>
      </c>
      <c r="G42" s="178">
        <v>40028</v>
      </c>
      <c r="H42" s="124" t="s">
        <v>1</v>
      </c>
      <c r="I42" s="160">
        <v>200</v>
      </c>
      <c r="J42" s="142"/>
    </row>
    <row r="43" spans="1:10" ht="13.5">
      <c r="A43" s="191"/>
      <c r="B43" s="191"/>
      <c r="C43" s="191"/>
      <c r="D43" s="191"/>
      <c r="E43" s="191"/>
      <c r="F43" s="162" t="s">
        <v>243</v>
      </c>
      <c r="G43" s="123">
        <v>40238</v>
      </c>
      <c r="H43" s="124" t="s">
        <v>0</v>
      </c>
      <c r="I43" s="160">
        <v>100</v>
      </c>
      <c r="J43" s="142"/>
    </row>
    <row r="44" spans="1:10" ht="13.5">
      <c r="A44" s="191"/>
      <c r="B44" s="191"/>
      <c r="C44" s="191"/>
      <c r="D44" s="191"/>
      <c r="E44" s="191"/>
      <c r="F44" s="162" t="s">
        <v>244</v>
      </c>
      <c r="G44" s="157">
        <v>40238</v>
      </c>
      <c r="H44" s="124" t="s">
        <v>0</v>
      </c>
      <c r="I44" s="160">
        <v>100</v>
      </c>
      <c r="J44" s="142"/>
    </row>
    <row r="45" spans="1:10" ht="13.5">
      <c r="A45" s="191"/>
      <c r="B45" s="191"/>
      <c r="C45" s="191"/>
      <c r="D45" s="191"/>
      <c r="E45" s="191"/>
      <c r="F45" s="162" t="s">
        <v>245</v>
      </c>
      <c r="G45" s="157">
        <v>40603</v>
      </c>
      <c r="H45" s="124" t="s">
        <v>0</v>
      </c>
      <c r="I45" s="160">
        <v>80</v>
      </c>
      <c r="J45" s="142"/>
    </row>
    <row r="46" spans="1:10" ht="13.5">
      <c r="A46" s="191"/>
      <c r="B46" s="191"/>
      <c r="C46" s="191"/>
      <c r="D46" s="191"/>
      <c r="E46" s="191"/>
      <c r="F46" s="161" t="s">
        <v>246</v>
      </c>
      <c r="G46" s="123">
        <v>40603</v>
      </c>
      <c r="H46" s="124" t="s">
        <v>0</v>
      </c>
      <c r="I46" s="160">
        <v>80</v>
      </c>
      <c r="J46" s="142"/>
    </row>
    <row r="47" spans="1:10" ht="13.5">
      <c r="A47" s="191"/>
      <c r="B47" s="191"/>
      <c r="C47" s="191"/>
      <c r="D47" s="191"/>
      <c r="E47" s="191"/>
      <c r="F47" s="161" t="s">
        <v>247</v>
      </c>
      <c r="G47" s="123">
        <v>41061</v>
      </c>
      <c r="H47" s="124" t="s">
        <v>0</v>
      </c>
      <c r="I47" s="160">
        <v>100</v>
      </c>
      <c r="J47" s="142"/>
    </row>
    <row r="48" spans="1:10" ht="13.5">
      <c r="A48" s="191"/>
      <c r="B48" s="191"/>
      <c r="C48" s="191"/>
      <c r="D48" s="191"/>
      <c r="E48" s="191"/>
      <c r="F48" s="161" t="s">
        <v>248</v>
      </c>
      <c r="G48" s="119">
        <v>41649</v>
      </c>
      <c r="H48" s="124" t="s">
        <v>0</v>
      </c>
      <c r="I48" s="160">
        <v>60</v>
      </c>
      <c r="J48" s="142"/>
    </row>
    <row r="49" spans="1:10" ht="13.5">
      <c r="A49" s="191"/>
      <c r="B49" s="191"/>
      <c r="C49" s="191"/>
      <c r="D49" s="191"/>
      <c r="E49" s="191"/>
      <c r="F49" s="176"/>
      <c r="G49" s="137"/>
      <c r="H49" s="137"/>
      <c r="I49" s="137"/>
      <c r="J49" s="142"/>
    </row>
    <row r="50" spans="1:10" ht="13.5">
      <c r="A50" s="191"/>
      <c r="B50" s="191"/>
      <c r="C50" s="191"/>
      <c r="D50" s="191"/>
      <c r="E50" s="191"/>
      <c r="F50" s="176"/>
      <c r="G50" s="137"/>
      <c r="H50" s="137"/>
      <c r="I50" s="137"/>
      <c r="J50" s="142"/>
    </row>
    <row r="51" spans="1:10" ht="13.5">
      <c r="A51" s="191"/>
      <c r="B51" s="191"/>
      <c r="C51" s="191"/>
      <c r="D51" s="191"/>
      <c r="E51" s="191"/>
      <c r="F51" s="176"/>
      <c r="G51" s="137"/>
      <c r="H51" s="137"/>
      <c r="I51" s="137"/>
      <c r="J51" s="142"/>
    </row>
    <row r="52" spans="1:10" ht="13.5">
      <c r="A52" s="191"/>
      <c r="B52" s="191"/>
      <c r="C52" s="191"/>
      <c r="D52" s="191"/>
      <c r="E52" s="191"/>
      <c r="F52" s="176"/>
      <c r="G52" s="137"/>
      <c r="H52" s="137"/>
      <c r="I52" s="137"/>
      <c r="J52" s="142"/>
    </row>
    <row r="53" spans="1:10" ht="13.5">
      <c r="A53" s="191"/>
      <c r="B53" s="191"/>
      <c r="C53" s="191"/>
      <c r="D53" s="191"/>
      <c r="E53" s="191"/>
      <c r="F53" s="176"/>
      <c r="G53" s="137"/>
      <c r="H53" s="137"/>
      <c r="I53" s="137"/>
      <c r="J53" s="142"/>
    </row>
    <row r="54" spans="1:10" ht="13.5">
      <c r="A54" s="191"/>
      <c r="B54" s="191"/>
      <c r="C54" s="191"/>
      <c r="D54" s="191"/>
      <c r="E54" s="191"/>
      <c r="F54" s="176"/>
      <c r="G54" s="137"/>
      <c r="H54" s="137"/>
      <c r="I54" s="137"/>
      <c r="J54" s="142"/>
    </row>
    <row r="55" spans="1:10" ht="13.5">
      <c r="A55" s="191"/>
      <c r="B55" s="191"/>
      <c r="C55" s="191"/>
      <c r="D55" s="191"/>
      <c r="E55" s="191"/>
      <c r="F55" s="176"/>
      <c r="G55" s="137"/>
      <c r="H55" s="137"/>
      <c r="I55" s="137"/>
      <c r="J55" s="142"/>
    </row>
    <row r="56" spans="1:10" ht="13.5">
      <c r="A56" s="191"/>
      <c r="B56" s="191"/>
      <c r="C56" s="191"/>
      <c r="D56" s="191"/>
      <c r="E56" s="191"/>
      <c r="F56" s="176"/>
      <c r="G56" s="137"/>
      <c r="H56" s="137"/>
      <c r="I56" s="137"/>
      <c r="J56" s="142"/>
    </row>
    <row r="57" spans="1:10" ht="13.5">
      <c r="A57" s="191"/>
      <c r="B57" s="191"/>
      <c r="C57" s="191"/>
      <c r="D57" s="191"/>
      <c r="E57" s="191"/>
      <c r="F57" s="176"/>
      <c r="G57" s="137"/>
      <c r="H57" s="137"/>
      <c r="I57" s="137"/>
      <c r="J57" s="142"/>
    </row>
    <row r="58" spans="1:10" ht="13.5">
      <c r="A58" s="191"/>
      <c r="B58" s="191"/>
      <c r="C58" s="191"/>
      <c r="D58" s="191"/>
      <c r="E58" s="191"/>
      <c r="F58" s="176"/>
      <c r="G58" s="137"/>
      <c r="H58" s="137"/>
      <c r="I58" s="137"/>
      <c r="J58" s="142"/>
    </row>
    <row r="59" spans="1:10" ht="13.5">
      <c r="A59" s="191"/>
      <c r="B59" s="191"/>
      <c r="C59" s="191"/>
      <c r="D59" s="191"/>
      <c r="E59" s="191"/>
      <c r="F59" s="176"/>
      <c r="G59" s="137"/>
      <c r="H59" s="137"/>
      <c r="I59" s="137"/>
      <c r="J59" s="142"/>
    </row>
    <row r="60" spans="1:10" ht="14.25" thickBot="1">
      <c r="A60" s="191"/>
      <c r="B60" s="191"/>
      <c r="C60" s="191"/>
      <c r="D60" s="191"/>
      <c r="E60" s="191"/>
      <c r="F60" s="176"/>
      <c r="G60" s="137"/>
      <c r="H60" s="137"/>
      <c r="I60" s="137"/>
      <c r="J60" s="142"/>
    </row>
    <row r="61" spans="1:10" ht="15.75">
      <c r="A61" s="163" t="s">
        <v>5</v>
      </c>
      <c r="B61" s="164">
        <f>РФ!N2</f>
        <v>21</v>
      </c>
      <c r="C61" s="165">
        <f>РФ!O2</f>
        <v>46</v>
      </c>
      <c r="D61" s="166">
        <f>РФ!Q1</f>
        <v>0.45652173913043476</v>
      </c>
      <c r="E61" s="167">
        <f>РФ!Q2</f>
        <v>900</v>
      </c>
      <c r="F61" s="176"/>
      <c r="G61" s="137"/>
      <c r="H61" s="137"/>
      <c r="I61" s="137"/>
      <c r="J61" s="142"/>
    </row>
    <row r="62" spans="1:10">
      <c r="A62" s="168" t="s">
        <v>6</v>
      </c>
      <c r="B62" s="133" t="s">
        <v>176</v>
      </c>
      <c r="C62" s="133" t="s">
        <v>139</v>
      </c>
      <c r="D62" s="133" t="s">
        <v>57</v>
      </c>
      <c r="E62" s="169" t="s">
        <v>177</v>
      </c>
      <c r="F62" s="176"/>
      <c r="G62" s="137"/>
      <c r="H62" s="137"/>
      <c r="I62" s="137"/>
      <c r="J62" s="142"/>
    </row>
    <row r="63" spans="1:10">
      <c r="A63" s="144" t="s">
        <v>69</v>
      </c>
      <c r="B63" s="129">
        <v>38713</v>
      </c>
      <c r="C63" s="126" t="s">
        <v>0</v>
      </c>
      <c r="D63" s="134">
        <v>30</v>
      </c>
      <c r="E63" s="142"/>
      <c r="F63" s="176"/>
      <c r="G63" s="137"/>
      <c r="H63" s="137"/>
      <c r="I63" s="137"/>
      <c r="J63" s="142"/>
    </row>
    <row r="64" spans="1:10">
      <c r="A64" s="144" t="s">
        <v>70</v>
      </c>
      <c r="B64" s="129">
        <v>38713</v>
      </c>
      <c r="C64" s="126" t="s">
        <v>1</v>
      </c>
      <c r="D64" s="134">
        <v>40</v>
      </c>
      <c r="E64" s="142"/>
      <c r="F64" s="176"/>
      <c r="G64" s="137"/>
      <c r="H64" s="137"/>
      <c r="I64" s="137"/>
      <c r="J64" s="142"/>
    </row>
    <row r="65" spans="1:10">
      <c r="A65" s="144" t="s">
        <v>71</v>
      </c>
      <c r="B65" s="129">
        <v>38713</v>
      </c>
      <c r="C65" s="126" t="s">
        <v>1</v>
      </c>
      <c r="D65" s="134">
        <v>40</v>
      </c>
      <c r="E65" s="142"/>
      <c r="F65" s="176"/>
      <c r="G65" s="137"/>
      <c r="H65" s="137"/>
      <c r="I65" s="137"/>
      <c r="J65" s="142"/>
    </row>
    <row r="66" spans="1:10" ht="13.5" thickBot="1">
      <c r="A66" s="144" t="s">
        <v>72</v>
      </c>
      <c r="B66" s="129">
        <v>38713</v>
      </c>
      <c r="C66" s="126" t="s">
        <v>1</v>
      </c>
      <c r="D66" s="134">
        <v>40</v>
      </c>
      <c r="E66" s="142"/>
      <c r="F66" s="177"/>
      <c r="G66" s="172"/>
      <c r="H66" s="172"/>
      <c r="I66" s="172"/>
      <c r="J66" s="173"/>
    </row>
    <row r="67" spans="1:10">
      <c r="A67" s="144" t="s">
        <v>73</v>
      </c>
      <c r="B67" s="129">
        <v>38713</v>
      </c>
      <c r="C67" s="126" t="s">
        <v>0</v>
      </c>
      <c r="D67" s="134">
        <v>40</v>
      </c>
      <c r="E67" s="142"/>
    </row>
    <row r="68" spans="1:10">
      <c r="A68" s="144" t="s">
        <v>4</v>
      </c>
      <c r="B68" s="129">
        <v>38713</v>
      </c>
      <c r="C68" s="126" t="s">
        <v>0</v>
      </c>
      <c r="D68" s="134">
        <v>40</v>
      </c>
      <c r="E68" s="142"/>
    </row>
    <row r="69" spans="1:10">
      <c r="A69" s="144" t="s">
        <v>74</v>
      </c>
      <c r="B69" s="129">
        <v>38930</v>
      </c>
      <c r="C69" s="126" t="s">
        <v>1</v>
      </c>
      <c r="D69" s="134">
        <v>30</v>
      </c>
      <c r="E69" s="142"/>
    </row>
    <row r="70" spans="1:10">
      <c r="A70" s="144" t="s">
        <v>75</v>
      </c>
      <c r="B70" s="129">
        <v>38930</v>
      </c>
      <c r="C70" s="126" t="s">
        <v>1</v>
      </c>
      <c r="D70" s="134">
        <v>30</v>
      </c>
      <c r="E70" s="142"/>
    </row>
    <row r="71" spans="1:10">
      <c r="A71" s="144" t="s">
        <v>76</v>
      </c>
      <c r="B71" s="129">
        <v>38930</v>
      </c>
      <c r="C71" s="126" t="s">
        <v>1</v>
      </c>
      <c r="D71" s="134">
        <v>30</v>
      </c>
      <c r="E71" s="142"/>
    </row>
    <row r="72" spans="1:10">
      <c r="A72" s="144" t="s">
        <v>77</v>
      </c>
      <c r="B72" s="129">
        <v>38930</v>
      </c>
      <c r="C72" s="126" t="s">
        <v>0</v>
      </c>
      <c r="D72" s="134">
        <v>30</v>
      </c>
      <c r="E72" s="142"/>
    </row>
    <row r="73" spans="1:10">
      <c r="A73" s="144" t="s">
        <v>78</v>
      </c>
      <c r="B73" s="129">
        <v>38930</v>
      </c>
      <c r="C73" s="126" t="s">
        <v>0</v>
      </c>
      <c r="D73" s="134">
        <v>30</v>
      </c>
      <c r="E73" s="142"/>
    </row>
    <row r="74" spans="1:10">
      <c r="A74" s="144" t="s">
        <v>79</v>
      </c>
      <c r="B74" s="129">
        <v>39174</v>
      </c>
      <c r="C74" s="126" t="s">
        <v>1</v>
      </c>
      <c r="D74" s="134">
        <v>40</v>
      </c>
      <c r="E74" s="142"/>
    </row>
    <row r="75" spans="1:10">
      <c r="A75" s="144" t="s">
        <v>80</v>
      </c>
      <c r="B75" s="129">
        <v>39174</v>
      </c>
      <c r="C75" s="126" t="s">
        <v>0</v>
      </c>
      <c r="D75" s="134">
        <v>40</v>
      </c>
      <c r="E75" s="142"/>
    </row>
    <row r="76" spans="1:10">
      <c r="A76" s="144" t="s">
        <v>81</v>
      </c>
      <c r="B76" s="129">
        <v>39174</v>
      </c>
      <c r="C76" s="126" t="s">
        <v>0</v>
      </c>
      <c r="D76" s="134">
        <v>40</v>
      </c>
      <c r="E76" s="142"/>
    </row>
    <row r="77" spans="1:10">
      <c r="A77" s="144" t="s">
        <v>82</v>
      </c>
      <c r="B77" s="129">
        <v>39265</v>
      </c>
      <c r="C77" s="126" t="s">
        <v>0</v>
      </c>
      <c r="D77" s="134">
        <v>40</v>
      </c>
      <c r="E77" s="142"/>
    </row>
    <row r="78" spans="1:10">
      <c r="A78" s="144" t="s">
        <v>83</v>
      </c>
      <c r="B78" s="129">
        <v>39265</v>
      </c>
      <c r="C78" s="126" t="s">
        <v>1</v>
      </c>
      <c r="D78" s="134">
        <v>40</v>
      </c>
      <c r="E78" s="142"/>
    </row>
    <row r="79" spans="1:10">
      <c r="A79" s="144" t="s">
        <v>84</v>
      </c>
      <c r="B79" s="129">
        <v>39265</v>
      </c>
      <c r="C79" s="126" t="s">
        <v>0</v>
      </c>
      <c r="D79" s="134">
        <v>40</v>
      </c>
      <c r="E79" s="142"/>
    </row>
    <row r="80" spans="1:10">
      <c r="A80" s="144" t="s">
        <v>85</v>
      </c>
      <c r="B80" s="129">
        <v>39479</v>
      </c>
      <c r="C80" s="126" t="s">
        <v>0</v>
      </c>
      <c r="D80" s="134">
        <v>70</v>
      </c>
      <c r="E80" s="142"/>
    </row>
    <row r="81" spans="1:5">
      <c r="A81" s="144" t="s">
        <v>85</v>
      </c>
      <c r="B81" s="129">
        <v>39479</v>
      </c>
      <c r="C81" s="126" t="s">
        <v>1</v>
      </c>
      <c r="D81" s="134">
        <v>30</v>
      </c>
      <c r="E81" s="142"/>
    </row>
    <row r="82" spans="1:5">
      <c r="A82" s="144" t="s">
        <v>86</v>
      </c>
      <c r="B82" s="129">
        <v>39539</v>
      </c>
      <c r="C82" s="126" t="s">
        <v>0</v>
      </c>
      <c r="D82" s="134">
        <v>70</v>
      </c>
      <c r="E82" s="142"/>
    </row>
    <row r="83" spans="1:5">
      <c r="A83" s="144" t="s">
        <v>86</v>
      </c>
      <c r="B83" s="129">
        <v>39539</v>
      </c>
      <c r="C83" s="126" t="s">
        <v>1</v>
      </c>
      <c r="D83" s="134">
        <v>30</v>
      </c>
      <c r="E83" s="142"/>
    </row>
    <row r="84" spans="1:5">
      <c r="A84" s="144" t="s">
        <v>87</v>
      </c>
      <c r="B84" s="129">
        <v>39601</v>
      </c>
      <c r="C84" s="126" t="s">
        <v>0</v>
      </c>
      <c r="D84" s="134">
        <v>70</v>
      </c>
      <c r="E84" s="142"/>
    </row>
    <row r="85" spans="1:5">
      <c r="A85" s="144" t="s">
        <v>87</v>
      </c>
      <c r="B85" s="129">
        <v>39601</v>
      </c>
      <c r="C85" s="126" t="s">
        <v>1</v>
      </c>
      <c r="D85" s="134">
        <v>30</v>
      </c>
      <c r="E85" s="142"/>
    </row>
    <row r="86" spans="1:5">
      <c r="A86" s="144" t="s">
        <v>88</v>
      </c>
      <c r="B86" s="129">
        <v>39661</v>
      </c>
      <c r="C86" s="126" t="s">
        <v>0</v>
      </c>
      <c r="D86" s="134">
        <v>70</v>
      </c>
      <c r="E86" s="142"/>
    </row>
    <row r="87" spans="1:5">
      <c r="A87" s="144" t="s">
        <v>88</v>
      </c>
      <c r="B87" s="129">
        <v>39661</v>
      </c>
      <c r="C87" s="126" t="s">
        <v>1</v>
      </c>
      <c r="D87" s="134">
        <v>30</v>
      </c>
      <c r="E87" s="142"/>
    </row>
    <row r="88" spans="1:5">
      <c r="A88" s="144" t="s">
        <v>89</v>
      </c>
      <c r="B88" s="129">
        <v>39874</v>
      </c>
      <c r="C88" s="126" t="s">
        <v>0</v>
      </c>
      <c r="D88" s="134">
        <v>100</v>
      </c>
      <c r="E88" s="142"/>
    </row>
    <row r="89" spans="1:5">
      <c r="A89" s="144" t="s">
        <v>89</v>
      </c>
      <c r="B89" s="129">
        <v>39874</v>
      </c>
      <c r="C89" s="126" t="s">
        <v>1</v>
      </c>
      <c r="D89" s="134">
        <v>50</v>
      </c>
      <c r="E89" s="142"/>
    </row>
    <row r="90" spans="1:5">
      <c r="A90" s="144" t="s">
        <v>90</v>
      </c>
      <c r="B90" s="129">
        <v>39965</v>
      </c>
      <c r="C90" s="126" t="s">
        <v>0</v>
      </c>
      <c r="D90" s="134">
        <v>50</v>
      </c>
      <c r="E90" s="142"/>
    </row>
    <row r="91" spans="1:5">
      <c r="A91" s="144" t="s">
        <v>90</v>
      </c>
      <c r="B91" s="129">
        <v>39965</v>
      </c>
      <c r="C91" s="126" t="s">
        <v>1</v>
      </c>
      <c r="D91" s="134">
        <v>50</v>
      </c>
      <c r="E91" s="142"/>
    </row>
    <row r="92" spans="1:5">
      <c r="A92" s="144" t="s">
        <v>91</v>
      </c>
      <c r="B92" s="129">
        <v>39995</v>
      </c>
      <c r="C92" s="126" t="s">
        <v>0</v>
      </c>
      <c r="D92" s="134">
        <v>100</v>
      </c>
      <c r="E92" s="142"/>
    </row>
    <row r="93" spans="1:5">
      <c r="A93" s="144" t="s">
        <v>91</v>
      </c>
      <c r="B93" s="129">
        <v>39995</v>
      </c>
      <c r="C93" s="126" t="s">
        <v>1</v>
      </c>
      <c r="D93" s="134">
        <v>50</v>
      </c>
      <c r="E93" s="142"/>
    </row>
    <row r="94" spans="1:5">
      <c r="A94" s="144" t="s">
        <v>92</v>
      </c>
      <c r="B94" s="129">
        <v>40087</v>
      </c>
      <c r="C94" s="126" t="s">
        <v>0</v>
      </c>
      <c r="D94" s="134">
        <v>50</v>
      </c>
      <c r="E94" s="142"/>
    </row>
    <row r="95" spans="1:5">
      <c r="A95" s="144" t="s">
        <v>93</v>
      </c>
      <c r="B95" s="129">
        <v>40119</v>
      </c>
      <c r="C95" s="126" t="s">
        <v>0</v>
      </c>
      <c r="D95" s="134">
        <v>50</v>
      </c>
      <c r="E95" s="142"/>
    </row>
    <row r="96" spans="1:5">
      <c r="A96" s="144" t="s">
        <v>94</v>
      </c>
      <c r="B96" s="129">
        <v>40360</v>
      </c>
      <c r="C96" s="126" t="s">
        <v>0</v>
      </c>
      <c r="D96" s="134">
        <v>3000</v>
      </c>
      <c r="E96" s="142"/>
    </row>
    <row r="97" spans="1:5">
      <c r="A97" s="144" t="s">
        <v>95</v>
      </c>
      <c r="B97" s="129">
        <v>40360</v>
      </c>
      <c r="C97" s="126" t="s">
        <v>0</v>
      </c>
      <c r="D97" s="134">
        <v>500</v>
      </c>
      <c r="E97" s="142"/>
    </row>
    <row r="98" spans="1:5">
      <c r="A98" s="144" t="s">
        <v>96</v>
      </c>
      <c r="B98" s="129">
        <v>40452</v>
      </c>
      <c r="C98" s="126" t="s">
        <v>0</v>
      </c>
      <c r="D98" s="134">
        <v>6000</v>
      </c>
      <c r="E98" s="142"/>
    </row>
    <row r="99" spans="1:5">
      <c r="A99" s="144" t="s">
        <v>97</v>
      </c>
      <c r="B99" s="129">
        <v>40452</v>
      </c>
      <c r="C99" s="126" t="s">
        <v>0</v>
      </c>
      <c r="D99" s="134">
        <v>12000</v>
      </c>
      <c r="E99" s="142"/>
    </row>
    <row r="100" spans="1:5">
      <c r="A100" s="144" t="s">
        <v>98</v>
      </c>
      <c r="B100" s="129">
        <v>40634</v>
      </c>
      <c r="C100" s="126" t="s">
        <v>0</v>
      </c>
      <c r="D100" s="134">
        <v>50</v>
      </c>
      <c r="E100" s="142"/>
    </row>
    <row r="101" spans="1:5">
      <c r="A101" s="144" t="s">
        <v>99</v>
      </c>
      <c r="B101" s="129">
        <v>40725</v>
      </c>
      <c r="C101" s="126" t="s">
        <v>0</v>
      </c>
      <c r="D101" s="134">
        <v>50</v>
      </c>
      <c r="E101" s="142"/>
    </row>
    <row r="102" spans="1:5">
      <c r="A102" s="145" t="s">
        <v>54</v>
      </c>
      <c r="B102" s="129">
        <v>41519</v>
      </c>
      <c r="C102" s="126" t="s">
        <v>0</v>
      </c>
      <c r="D102" s="134">
        <v>80</v>
      </c>
      <c r="E102" s="142"/>
    </row>
    <row r="103" spans="1:5">
      <c r="A103" s="145" t="s">
        <v>54</v>
      </c>
      <c r="B103" s="129">
        <v>41519</v>
      </c>
      <c r="C103" s="126" t="s">
        <v>0</v>
      </c>
      <c r="D103" s="134">
        <v>9000</v>
      </c>
      <c r="E103" s="143" t="s">
        <v>55</v>
      </c>
    </row>
    <row r="104" spans="1:5">
      <c r="A104" s="145" t="s">
        <v>54</v>
      </c>
      <c r="B104" s="129">
        <v>41519</v>
      </c>
      <c r="C104" s="126" t="s">
        <v>0</v>
      </c>
      <c r="D104" s="134">
        <v>800</v>
      </c>
      <c r="E104" s="143" t="s">
        <v>58</v>
      </c>
    </row>
    <row r="105" spans="1:5">
      <c r="A105" s="144" t="s">
        <v>9</v>
      </c>
      <c r="B105" s="129">
        <v>41564</v>
      </c>
      <c r="C105" s="126" t="s">
        <v>0</v>
      </c>
      <c r="D105" s="134">
        <v>40</v>
      </c>
      <c r="E105" s="142"/>
    </row>
    <row r="106" spans="1:5">
      <c r="A106" s="144" t="s">
        <v>13</v>
      </c>
      <c r="B106" s="129">
        <v>41673</v>
      </c>
      <c r="C106" s="126" t="s">
        <v>0</v>
      </c>
      <c r="D106" s="134">
        <v>60</v>
      </c>
      <c r="E106" s="142"/>
    </row>
    <row r="107" spans="1:5">
      <c r="A107" s="144" t="s">
        <v>14</v>
      </c>
      <c r="B107" s="129">
        <v>41701</v>
      </c>
      <c r="C107" s="126" t="s">
        <v>0</v>
      </c>
      <c r="D107" s="134">
        <v>60</v>
      </c>
      <c r="E107" s="142"/>
    </row>
    <row r="108" spans="1:5">
      <c r="A108" s="144" t="s">
        <v>16</v>
      </c>
      <c r="B108" s="129">
        <v>41764</v>
      </c>
      <c r="C108" s="126" t="s">
        <v>0</v>
      </c>
      <c r="D108" s="134">
        <v>40</v>
      </c>
      <c r="E108" s="142"/>
    </row>
    <row r="109" spans="1:5">
      <c r="A109" s="144" t="s">
        <v>63</v>
      </c>
      <c r="B109" s="129">
        <v>41858</v>
      </c>
      <c r="C109" s="126" t="s">
        <v>0</v>
      </c>
      <c r="D109" s="135">
        <v>30</v>
      </c>
      <c r="E109" s="142"/>
    </row>
    <row r="110" spans="1:5">
      <c r="A110" s="144" t="s">
        <v>64</v>
      </c>
      <c r="B110" s="129">
        <v>41887</v>
      </c>
      <c r="C110" s="126" t="s">
        <v>0</v>
      </c>
      <c r="D110" s="135">
        <v>30</v>
      </c>
      <c r="E110" s="142"/>
    </row>
    <row r="111" spans="1:5">
      <c r="A111" s="170"/>
      <c r="B111" s="137"/>
      <c r="C111" s="137"/>
      <c r="D111" s="137"/>
      <c r="E111" s="142"/>
    </row>
    <row r="112" spans="1:5">
      <c r="A112" s="170"/>
      <c r="B112" s="137"/>
      <c r="C112" s="137"/>
      <c r="D112" s="137"/>
      <c r="E112" s="142"/>
    </row>
    <row r="113" spans="1:5">
      <c r="A113" s="170"/>
      <c r="B113" s="137"/>
      <c r="C113" s="137"/>
      <c r="D113" s="137"/>
      <c r="E113" s="142"/>
    </row>
    <row r="114" spans="1:5">
      <c r="A114" s="170"/>
      <c r="B114" s="137"/>
      <c r="C114" s="137"/>
      <c r="D114" s="137"/>
      <c r="E114" s="142"/>
    </row>
    <row r="115" spans="1:5">
      <c r="A115" s="170"/>
      <c r="B115" s="137"/>
      <c r="C115" s="137"/>
      <c r="D115" s="137"/>
      <c r="E115" s="142"/>
    </row>
    <row r="116" spans="1:5">
      <c r="A116" s="170"/>
      <c r="B116" s="137"/>
      <c r="C116" s="137"/>
      <c r="D116" s="137"/>
      <c r="E116" s="142"/>
    </row>
    <row r="117" spans="1:5">
      <c r="A117" s="170"/>
      <c r="B117" s="137"/>
      <c r="C117" s="137"/>
      <c r="D117" s="137"/>
      <c r="E117" s="142"/>
    </row>
    <row r="118" spans="1:5">
      <c r="A118" s="170"/>
      <c r="B118" s="137"/>
      <c r="C118" s="137"/>
      <c r="D118" s="137"/>
      <c r="E118" s="142"/>
    </row>
    <row r="119" spans="1:5">
      <c r="A119" s="170"/>
      <c r="B119" s="137"/>
      <c r="C119" s="137"/>
      <c r="D119" s="137"/>
      <c r="E119" s="142"/>
    </row>
    <row r="120" spans="1:5">
      <c r="A120" s="170"/>
      <c r="B120" s="137"/>
      <c r="C120" s="137"/>
      <c r="D120" s="137"/>
      <c r="E120" s="142"/>
    </row>
    <row r="121" spans="1:5">
      <c r="A121" s="170"/>
      <c r="B121" s="137"/>
      <c r="C121" s="137"/>
      <c r="D121" s="137"/>
      <c r="E121" s="142"/>
    </row>
    <row r="122" spans="1:5">
      <c r="A122" s="170"/>
      <c r="B122" s="137"/>
      <c r="C122" s="137"/>
      <c r="D122" s="137"/>
      <c r="E122" s="142"/>
    </row>
    <row r="123" spans="1:5">
      <c r="A123" s="170"/>
      <c r="B123" s="137"/>
      <c r="C123" s="137"/>
      <c r="D123" s="137"/>
      <c r="E123" s="142"/>
    </row>
    <row r="124" spans="1:5">
      <c r="A124" s="170"/>
      <c r="B124" s="137"/>
      <c r="C124" s="137"/>
      <c r="D124" s="137"/>
      <c r="E124" s="142"/>
    </row>
    <row r="125" spans="1:5" ht="13.5" thickBot="1">
      <c r="A125" s="171"/>
      <c r="B125" s="172"/>
      <c r="C125" s="172"/>
      <c r="D125" s="172"/>
      <c r="E125" s="173"/>
    </row>
  </sheetData>
  <mergeCells count="3">
    <mergeCell ref="A1:E2"/>
    <mergeCell ref="A3:E3"/>
    <mergeCell ref="B19:E19"/>
  </mergeCells>
  <pageMargins left="0.19685039370078741" right="0.19685039370078741" top="0.19685039370078741" bottom="0.19685039370078741" header="0.51181102362204722" footer="0.5118110236220472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9675598-E327-47BB-843A-1E36A22C93F3}">
            <xm:f>ДГР!M4:M52=1</xm:f>
            <x14:dxf>
              <fill>
                <patternFill>
                  <bgColor theme="8" tint="0.79998168889431442"/>
                </patternFill>
              </fill>
            </x14:dxf>
          </x14:cfRule>
          <xm:sqref>F4:J66</xm:sqref>
        </x14:conditionalFormatting>
        <x14:conditionalFormatting xmlns:xm="http://schemas.microsoft.com/office/excel/2006/main">
          <x14:cfRule type="expression" priority="12" id="{30C1106E-3438-4A08-A22E-647802A38849}">
            <xm:f>РФ!M4:M53=1</xm:f>
            <x14:dxf>
              <fill>
                <patternFill>
                  <bgColor theme="8" tint="0.79998168889431442"/>
                </patternFill>
              </fill>
            </x14:dxf>
          </x14:cfRule>
          <xm:sqref>A63:C110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42"/>
  <sheetViews>
    <sheetView workbookViewId="0">
      <selection activeCell="B30" sqref="B30"/>
    </sheetView>
  </sheetViews>
  <sheetFormatPr defaultRowHeight="12.75"/>
  <cols>
    <col min="1" max="1" width="5" style="1" customWidth="1"/>
    <col min="2" max="9" width="12" style="1" customWidth="1"/>
    <col min="10" max="16384" width="9.140625" style="1"/>
  </cols>
  <sheetData>
    <row r="1" spans="1:9" s="2" customFormat="1" ht="13.5" thickBot="1">
      <c r="A1" s="212" t="s">
        <v>250</v>
      </c>
      <c r="B1" s="212"/>
      <c r="C1" s="212"/>
      <c r="D1" s="212"/>
      <c r="E1" s="179">
        <f>∑!D61+∑!I2/2</f>
        <v>0.62318840579710144</v>
      </c>
    </row>
    <row r="2" spans="1:9" ht="15.75">
      <c r="A2" s="223" t="s">
        <v>111</v>
      </c>
      <c r="B2" s="224"/>
      <c r="C2" s="224"/>
      <c r="D2" s="224"/>
      <c r="E2" s="224"/>
      <c r="F2" s="224"/>
      <c r="G2" s="224"/>
      <c r="H2" s="224"/>
      <c r="I2" s="225"/>
    </row>
    <row r="3" spans="1:9" ht="13.5" thickBot="1">
      <c r="A3" s="213" t="s">
        <v>116</v>
      </c>
      <c r="B3" s="214"/>
      <c r="C3" s="16">
        <f>COUNTA(B5:I42)-COUNTIF(B5:I39,"-")</f>
        <v>190</v>
      </c>
      <c r="D3" s="17" t="s">
        <v>117</v>
      </c>
      <c r="E3" s="16">
        <v>135</v>
      </c>
      <c r="F3" s="214" t="s">
        <v>118</v>
      </c>
      <c r="G3" s="214"/>
      <c r="H3" s="18">
        <f>IFERROR(E3/C3,0)</f>
        <v>0.71052631578947367</v>
      </c>
      <c r="I3" s="84">
        <f>РЧ!N3</f>
        <v>170</v>
      </c>
    </row>
    <row r="4" spans="1:9" s="2" customFormat="1" ht="13.5" thickBot="1">
      <c r="A4" s="12"/>
      <c r="B4" s="19" t="s">
        <v>103</v>
      </c>
      <c r="C4" s="19" t="s">
        <v>104</v>
      </c>
      <c r="D4" s="19" t="s">
        <v>105</v>
      </c>
      <c r="E4" s="19" t="s">
        <v>106</v>
      </c>
      <c r="F4" s="19" t="s">
        <v>107</v>
      </c>
      <c r="G4" s="19" t="s">
        <v>108</v>
      </c>
      <c r="H4" s="19" t="s">
        <v>109</v>
      </c>
      <c r="I4" s="20" t="s">
        <v>60</v>
      </c>
    </row>
    <row r="5" spans="1:9" s="2" customFormat="1" ht="13.5" thickBot="1">
      <c r="A5" s="85">
        <v>2015</v>
      </c>
      <c r="B5" s="86" t="s">
        <v>110</v>
      </c>
      <c r="C5" s="87" t="s">
        <v>110</v>
      </c>
      <c r="D5" s="87" t="s">
        <v>110</v>
      </c>
      <c r="E5" s="87" t="s">
        <v>110</v>
      </c>
      <c r="F5" s="87" t="s">
        <v>110</v>
      </c>
      <c r="G5" s="87" t="s">
        <v>110</v>
      </c>
      <c r="H5" s="87" t="s">
        <v>110</v>
      </c>
      <c r="I5" s="88" t="s">
        <v>110</v>
      </c>
    </row>
    <row r="6" spans="1:9" ht="13.5" thickBot="1">
      <c r="A6" s="14">
        <v>2014</v>
      </c>
      <c r="B6" s="21" t="str">
        <f>IF(РЧ!K31,РЧ!F31,"")</f>
        <v/>
      </c>
      <c r="C6" s="28" t="s">
        <v>1</v>
      </c>
      <c r="D6" s="28" t="s">
        <v>1</v>
      </c>
      <c r="E6" s="28" t="s">
        <v>1</v>
      </c>
      <c r="F6" s="28" t="s">
        <v>1</v>
      </c>
      <c r="G6" s="28" t="s">
        <v>1</v>
      </c>
      <c r="H6" s="28" t="s">
        <v>1</v>
      </c>
      <c r="I6" s="34" t="s">
        <v>110</v>
      </c>
    </row>
    <row r="7" spans="1:9">
      <c r="A7" s="226">
        <v>2013</v>
      </c>
      <c r="B7" s="221" t="s">
        <v>110</v>
      </c>
      <c r="C7" s="217" t="s">
        <v>110</v>
      </c>
      <c r="D7" s="22" t="s">
        <v>1</v>
      </c>
      <c r="E7" s="22" t="s">
        <v>1</v>
      </c>
      <c r="F7" s="22" t="s">
        <v>1</v>
      </c>
      <c r="G7" s="22" t="s">
        <v>1</v>
      </c>
      <c r="H7" s="22" t="s">
        <v>1</v>
      </c>
      <c r="I7" s="228" t="s">
        <v>1</v>
      </c>
    </row>
    <row r="8" spans="1:9" ht="13.5" thickBot="1">
      <c r="A8" s="227"/>
      <c r="B8" s="220"/>
      <c r="C8" s="216"/>
      <c r="D8" s="23" t="s">
        <v>0</v>
      </c>
      <c r="E8" s="23" t="s">
        <v>0</v>
      </c>
      <c r="F8" s="23" t="s">
        <v>0</v>
      </c>
      <c r="G8" s="23" t="s">
        <v>0</v>
      </c>
      <c r="H8" s="23" t="s">
        <v>0</v>
      </c>
      <c r="I8" s="229"/>
    </row>
    <row r="9" spans="1:9" ht="13.5" thickBot="1">
      <c r="A9" s="13">
        <v>2012</v>
      </c>
      <c r="B9" s="24" t="s">
        <v>110</v>
      </c>
      <c r="C9" s="25" t="s">
        <v>110</v>
      </c>
      <c r="D9" s="25" t="s">
        <v>1</v>
      </c>
      <c r="E9" s="25" t="s">
        <v>1</v>
      </c>
      <c r="F9" s="25" t="s">
        <v>1</v>
      </c>
      <c r="G9" s="25" t="s">
        <v>1</v>
      </c>
      <c r="H9" s="25" t="s">
        <v>1</v>
      </c>
      <c r="I9" s="26" t="s">
        <v>1</v>
      </c>
    </row>
    <row r="10" spans="1:9" ht="13.5" thickBot="1">
      <c r="A10" s="15">
        <v>2011</v>
      </c>
      <c r="B10" s="21" t="s">
        <v>110</v>
      </c>
      <c r="C10" s="28" t="s">
        <v>110</v>
      </c>
      <c r="D10" s="28" t="s">
        <v>1</v>
      </c>
      <c r="E10" s="28" t="s">
        <v>1</v>
      </c>
      <c r="F10" s="28" t="s">
        <v>1</v>
      </c>
      <c r="G10" s="28" t="s">
        <v>1</v>
      </c>
      <c r="H10" s="28" t="s">
        <v>1</v>
      </c>
      <c r="I10" s="34" t="s">
        <v>1</v>
      </c>
    </row>
    <row r="11" spans="1:9">
      <c r="A11" s="226">
        <v>2010</v>
      </c>
      <c r="B11" s="221" t="s">
        <v>110</v>
      </c>
      <c r="C11" s="217" t="s">
        <v>110</v>
      </c>
      <c r="D11" s="22" t="s">
        <v>1</v>
      </c>
      <c r="E11" s="22" t="s">
        <v>1</v>
      </c>
      <c r="F11" s="22" t="s">
        <v>1</v>
      </c>
      <c r="G11" s="22" t="s">
        <v>1</v>
      </c>
      <c r="H11" s="22" t="s">
        <v>1</v>
      </c>
      <c r="I11" s="27" t="s">
        <v>1</v>
      </c>
    </row>
    <row r="12" spans="1:9" ht="13.5" thickBot="1">
      <c r="A12" s="227"/>
      <c r="B12" s="220"/>
      <c r="C12" s="216"/>
      <c r="D12" s="35" t="s">
        <v>0</v>
      </c>
      <c r="E12" s="35" t="s">
        <v>0</v>
      </c>
      <c r="F12" s="35" t="s">
        <v>0</v>
      </c>
      <c r="G12" s="35" t="s">
        <v>0</v>
      </c>
      <c r="H12" s="35" t="s">
        <v>0</v>
      </c>
      <c r="I12" s="29" t="s">
        <v>0</v>
      </c>
    </row>
    <row r="13" spans="1:9">
      <c r="A13" s="226">
        <v>2009</v>
      </c>
      <c r="B13" s="221" t="s">
        <v>1</v>
      </c>
      <c r="C13" s="217" t="s">
        <v>1</v>
      </c>
      <c r="D13" s="217" t="s">
        <v>1</v>
      </c>
      <c r="E13" s="217" t="s">
        <v>1</v>
      </c>
      <c r="F13" s="22" t="s">
        <v>112</v>
      </c>
      <c r="G13" s="22" t="s">
        <v>112</v>
      </c>
      <c r="H13" s="22" t="s">
        <v>112</v>
      </c>
      <c r="I13" s="228" t="s">
        <v>1</v>
      </c>
    </row>
    <row r="14" spans="1:9">
      <c r="A14" s="230"/>
      <c r="B14" s="222"/>
      <c r="C14" s="218"/>
      <c r="D14" s="218"/>
      <c r="E14" s="218"/>
      <c r="F14" s="30" t="s">
        <v>113</v>
      </c>
      <c r="G14" s="30" t="s">
        <v>113</v>
      </c>
      <c r="H14" s="30" t="s">
        <v>113</v>
      </c>
      <c r="I14" s="231"/>
    </row>
    <row r="15" spans="1:9">
      <c r="A15" s="230"/>
      <c r="B15" s="219" t="s">
        <v>0</v>
      </c>
      <c r="C15" s="215" t="s">
        <v>0</v>
      </c>
      <c r="D15" s="215" t="s">
        <v>0</v>
      </c>
      <c r="E15" s="215" t="s">
        <v>0</v>
      </c>
      <c r="F15" s="30" t="s">
        <v>114</v>
      </c>
      <c r="G15" s="30" t="s">
        <v>114</v>
      </c>
      <c r="H15" s="30" t="s">
        <v>114</v>
      </c>
      <c r="I15" s="231"/>
    </row>
    <row r="16" spans="1:9" ht="13.5" thickBot="1">
      <c r="A16" s="227"/>
      <c r="B16" s="220"/>
      <c r="C16" s="216"/>
      <c r="D16" s="216"/>
      <c r="E16" s="216"/>
      <c r="F16" s="23" t="s">
        <v>115</v>
      </c>
      <c r="G16" s="23" t="s">
        <v>115</v>
      </c>
      <c r="H16" s="23" t="s">
        <v>115</v>
      </c>
      <c r="I16" s="229"/>
    </row>
    <row r="17" spans="1:9">
      <c r="A17" s="226">
        <v>2008</v>
      </c>
      <c r="B17" s="31" t="s">
        <v>1</v>
      </c>
      <c r="C17" s="22" t="s">
        <v>1</v>
      </c>
      <c r="D17" s="22" t="s">
        <v>1</v>
      </c>
      <c r="E17" s="22" t="s">
        <v>1</v>
      </c>
      <c r="F17" s="22" t="s">
        <v>1</v>
      </c>
      <c r="G17" s="22" t="s">
        <v>1</v>
      </c>
      <c r="H17" s="22" t="s">
        <v>1</v>
      </c>
      <c r="I17" s="228" t="s">
        <v>110</v>
      </c>
    </row>
    <row r="18" spans="1:9" ht="13.5" thickBot="1">
      <c r="A18" s="227"/>
      <c r="B18" s="32" t="s">
        <v>0</v>
      </c>
      <c r="C18" s="23" t="s">
        <v>0</v>
      </c>
      <c r="D18" s="23" t="s">
        <v>0</v>
      </c>
      <c r="E18" s="23" t="s">
        <v>0</v>
      </c>
      <c r="F18" s="23" t="s">
        <v>0</v>
      </c>
      <c r="G18" s="23" t="s">
        <v>0</v>
      </c>
      <c r="H18" s="23" t="s">
        <v>0</v>
      </c>
      <c r="I18" s="229"/>
    </row>
    <row r="19" spans="1:9">
      <c r="A19" s="226">
        <v>2007</v>
      </c>
      <c r="B19" s="31" t="s">
        <v>1</v>
      </c>
      <c r="C19" s="22" t="s">
        <v>1</v>
      </c>
      <c r="D19" s="22" t="s">
        <v>1</v>
      </c>
      <c r="E19" s="22" t="s">
        <v>1</v>
      </c>
      <c r="F19" s="22" t="s">
        <v>1</v>
      </c>
      <c r="G19" s="22" t="s">
        <v>1</v>
      </c>
      <c r="H19" s="217" t="s">
        <v>110</v>
      </c>
      <c r="I19" s="228" t="s">
        <v>110</v>
      </c>
    </row>
    <row r="20" spans="1:9" ht="13.5" thickBot="1">
      <c r="A20" s="227"/>
      <c r="B20" s="32" t="s">
        <v>0</v>
      </c>
      <c r="C20" s="23" t="s">
        <v>0</v>
      </c>
      <c r="D20" s="23" t="s">
        <v>0</v>
      </c>
      <c r="E20" s="23" t="s">
        <v>0</v>
      </c>
      <c r="F20" s="23" t="s">
        <v>0</v>
      </c>
      <c r="G20" s="23" t="s">
        <v>0</v>
      </c>
      <c r="H20" s="216"/>
      <c r="I20" s="229"/>
    </row>
    <row r="21" spans="1:9">
      <c r="A21" s="226">
        <v>2006</v>
      </c>
      <c r="B21" s="221" t="s">
        <v>1</v>
      </c>
      <c r="C21" s="217" t="s">
        <v>1</v>
      </c>
      <c r="D21" s="22" t="s">
        <v>119</v>
      </c>
      <c r="E21" s="22" t="s">
        <v>119</v>
      </c>
      <c r="F21" s="217" t="s">
        <v>1</v>
      </c>
      <c r="G21" s="217" t="s">
        <v>1</v>
      </c>
      <c r="H21" s="217" t="s">
        <v>110</v>
      </c>
      <c r="I21" s="228" t="s">
        <v>110</v>
      </c>
    </row>
    <row r="22" spans="1:9">
      <c r="A22" s="230"/>
      <c r="B22" s="222"/>
      <c r="C22" s="218"/>
      <c r="D22" s="33" t="s">
        <v>120</v>
      </c>
      <c r="E22" s="33" t="s">
        <v>120</v>
      </c>
      <c r="F22" s="218"/>
      <c r="G22" s="218"/>
      <c r="H22" s="232"/>
      <c r="I22" s="231"/>
    </row>
    <row r="23" spans="1:9">
      <c r="A23" s="230"/>
      <c r="B23" s="219" t="s">
        <v>0</v>
      </c>
      <c r="C23" s="215" t="s">
        <v>0</v>
      </c>
      <c r="D23" s="33" t="s">
        <v>1</v>
      </c>
      <c r="E23" s="33" t="s">
        <v>1</v>
      </c>
      <c r="F23" s="215" t="s">
        <v>0</v>
      </c>
      <c r="G23" s="215" t="s">
        <v>0</v>
      </c>
      <c r="H23" s="232"/>
      <c r="I23" s="231"/>
    </row>
    <row r="24" spans="1:9" ht="13.5" thickBot="1">
      <c r="A24" s="227"/>
      <c r="B24" s="220"/>
      <c r="C24" s="216"/>
      <c r="D24" s="36" t="s">
        <v>0</v>
      </c>
      <c r="E24" s="36" t="s">
        <v>0</v>
      </c>
      <c r="F24" s="216"/>
      <c r="G24" s="216"/>
      <c r="H24" s="216"/>
      <c r="I24" s="229"/>
    </row>
    <row r="25" spans="1:9">
      <c r="A25" s="226">
        <v>2005</v>
      </c>
      <c r="B25" s="31" t="s">
        <v>1</v>
      </c>
      <c r="C25" s="22" t="s">
        <v>1</v>
      </c>
      <c r="D25" s="22" t="s">
        <v>1</v>
      </c>
      <c r="E25" s="22" t="s">
        <v>1</v>
      </c>
      <c r="F25" s="22" t="s">
        <v>1</v>
      </c>
      <c r="G25" s="217" t="s">
        <v>110</v>
      </c>
      <c r="H25" s="217" t="s">
        <v>110</v>
      </c>
      <c r="I25" s="228" t="s">
        <v>110</v>
      </c>
    </row>
    <row r="26" spans="1:9" ht="13.5" thickBot="1">
      <c r="A26" s="227"/>
      <c r="B26" s="21" t="s">
        <v>0</v>
      </c>
      <c r="C26" s="35" t="s">
        <v>0</v>
      </c>
      <c r="D26" s="35" t="s">
        <v>0</v>
      </c>
      <c r="E26" s="35" t="s">
        <v>0</v>
      </c>
      <c r="F26" s="35" t="s">
        <v>0</v>
      </c>
      <c r="G26" s="216"/>
      <c r="H26" s="216"/>
      <c r="I26" s="229"/>
    </row>
    <row r="27" spans="1:9">
      <c r="A27" s="226">
        <v>2004</v>
      </c>
      <c r="B27" s="31" t="s">
        <v>1</v>
      </c>
      <c r="C27" s="22" t="s">
        <v>1</v>
      </c>
      <c r="D27" s="22" t="s">
        <v>1</v>
      </c>
      <c r="E27" s="22" t="s">
        <v>1</v>
      </c>
      <c r="F27" s="217" t="s">
        <v>110</v>
      </c>
      <c r="G27" s="217" t="s">
        <v>110</v>
      </c>
      <c r="H27" s="217" t="s">
        <v>110</v>
      </c>
      <c r="I27" s="228" t="s">
        <v>110</v>
      </c>
    </row>
    <row r="28" spans="1:9" ht="13.5" thickBot="1">
      <c r="A28" s="227"/>
      <c r="B28" s="32" t="s">
        <v>0</v>
      </c>
      <c r="C28" s="23" t="s">
        <v>0</v>
      </c>
      <c r="D28" s="23" t="s">
        <v>0</v>
      </c>
      <c r="E28" s="23" t="s">
        <v>0</v>
      </c>
      <c r="F28" s="216"/>
      <c r="G28" s="216"/>
      <c r="H28" s="216"/>
      <c r="I28" s="229"/>
    </row>
    <row r="29" spans="1:9">
      <c r="A29" s="226">
        <v>2003</v>
      </c>
      <c r="B29" s="31" t="s">
        <v>1</v>
      </c>
      <c r="C29" s="22" t="s">
        <v>1</v>
      </c>
      <c r="D29" s="22" t="s">
        <v>1</v>
      </c>
      <c r="E29" s="22" t="s">
        <v>1</v>
      </c>
      <c r="F29" s="217" t="s">
        <v>110</v>
      </c>
      <c r="G29" s="217" t="s">
        <v>110</v>
      </c>
      <c r="H29" s="217" t="s">
        <v>110</v>
      </c>
      <c r="I29" s="228" t="s">
        <v>110</v>
      </c>
    </row>
    <row r="30" spans="1:9" ht="13.5" thickBot="1">
      <c r="A30" s="227"/>
      <c r="B30" s="32" t="s">
        <v>0</v>
      </c>
      <c r="C30" s="23" t="s">
        <v>0</v>
      </c>
      <c r="D30" s="23" t="s">
        <v>0</v>
      </c>
      <c r="E30" s="23" t="s">
        <v>0</v>
      </c>
      <c r="F30" s="216"/>
      <c r="G30" s="216"/>
      <c r="H30" s="216"/>
      <c r="I30" s="229"/>
    </row>
    <row r="31" spans="1:9">
      <c r="A31" s="226">
        <v>2002</v>
      </c>
      <c r="B31" s="31" t="s">
        <v>1</v>
      </c>
      <c r="C31" s="22" t="s">
        <v>1</v>
      </c>
      <c r="D31" s="22" t="s">
        <v>1</v>
      </c>
      <c r="E31" s="22" t="s">
        <v>1</v>
      </c>
      <c r="F31" s="217" t="s">
        <v>110</v>
      </c>
      <c r="G31" s="217" t="s">
        <v>110</v>
      </c>
      <c r="H31" s="217" t="s">
        <v>110</v>
      </c>
      <c r="I31" s="228" t="s">
        <v>110</v>
      </c>
    </row>
    <row r="32" spans="1:9" ht="13.5" thickBot="1">
      <c r="A32" s="227"/>
      <c r="B32" s="32" t="s">
        <v>0</v>
      </c>
      <c r="C32" s="23" t="s">
        <v>0</v>
      </c>
      <c r="D32" s="23" t="s">
        <v>0</v>
      </c>
      <c r="E32" s="23" t="s">
        <v>0</v>
      </c>
      <c r="F32" s="216"/>
      <c r="G32" s="216"/>
      <c r="H32" s="216"/>
      <c r="I32" s="229"/>
    </row>
    <row r="33" spans="1:9">
      <c r="A33" s="226">
        <v>2001</v>
      </c>
      <c r="B33" s="31" t="s">
        <v>1</v>
      </c>
      <c r="C33" s="22" t="s">
        <v>1</v>
      </c>
      <c r="D33" s="22" t="s">
        <v>1</v>
      </c>
      <c r="E33" s="217" t="s">
        <v>110</v>
      </c>
      <c r="F33" s="217" t="s">
        <v>110</v>
      </c>
      <c r="G33" s="217" t="s">
        <v>110</v>
      </c>
      <c r="H33" s="217" t="s">
        <v>110</v>
      </c>
      <c r="I33" s="228" t="s">
        <v>110</v>
      </c>
    </row>
    <row r="34" spans="1:9" ht="13.5" thickBot="1">
      <c r="A34" s="227"/>
      <c r="B34" s="32" t="s">
        <v>0</v>
      </c>
      <c r="C34" s="23" t="s">
        <v>0</v>
      </c>
      <c r="D34" s="23" t="s">
        <v>0</v>
      </c>
      <c r="E34" s="216"/>
      <c r="F34" s="216"/>
      <c r="G34" s="216"/>
      <c r="H34" s="216"/>
      <c r="I34" s="229"/>
    </row>
    <row r="35" spans="1:9">
      <c r="A35" s="226">
        <v>2000</v>
      </c>
      <c r="B35" s="31" t="s">
        <v>1</v>
      </c>
      <c r="C35" s="22" t="s">
        <v>1</v>
      </c>
      <c r="D35" s="22" t="s">
        <v>1</v>
      </c>
      <c r="E35" s="217" t="s">
        <v>110</v>
      </c>
      <c r="F35" s="217" t="s">
        <v>110</v>
      </c>
      <c r="G35" s="217" t="s">
        <v>110</v>
      </c>
      <c r="H35" s="217" t="s">
        <v>110</v>
      </c>
      <c r="I35" s="228" t="s">
        <v>110</v>
      </c>
    </row>
    <row r="36" spans="1:9" ht="13.5" thickBot="1">
      <c r="A36" s="227"/>
      <c r="B36" s="32" t="s">
        <v>0</v>
      </c>
      <c r="C36" s="23" t="s">
        <v>0</v>
      </c>
      <c r="D36" s="23" t="s">
        <v>0</v>
      </c>
      <c r="E36" s="216"/>
      <c r="F36" s="216"/>
      <c r="G36" s="216"/>
      <c r="H36" s="216"/>
      <c r="I36" s="229"/>
    </row>
    <row r="37" spans="1:9">
      <c r="A37" s="226">
        <v>1999</v>
      </c>
      <c r="B37" s="31" t="s">
        <v>1</v>
      </c>
      <c r="C37" s="217" t="s">
        <v>110</v>
      </c>
      <c r="D37" s="22" t="s">
        <v>1</v>
      </c>
      <c r="E37" s="22" t="s">
        <v>1</v>
      </c>
      <c r="F37" s="22" t="s">
        <v>1</v>
      </c>
      <c r="G37" s="22" t="s">
        <v>1</v>
      </c>
      <c r="H37" s="217" t="s">
        <v>110</v>
      </c>
      <c r="I37" s="228" t="s">
        <v>110</v>
      </c>
    </row>
    <row r="38" spans="1:9" ht="13.5" thickBot="1">
      <c r="A38" s="227"/>
      <c r="B38" s="32" t="s">
        <v>0</v>
      </c>
      <c r="C38" s="216"/>
      <c r="D38" s="23" t="s">
        <v>0</v>
      </c>
      <c r="E38" s="23" t="s">
        <v>0</v>
      </c>
      <c r="F38" s="23" t="s">
        <v>0</v>
      </c>
      <c r="G38" s="23" t="s">
        <v>0</v>
      </c>
      <c r="H38" s="216"/>
      <c r="I38" s="229"/>
    </row>
    <row r="39" spans="1:9">
      <c r="A39" s="226">
        <v>1998</v>
      </c>
      <c r="B39" s="31" t="s">
        <v>1</v>
      </c>
      <c r="C39" s="22" t="s">
        <v>1</v>
      </c>
      <c r="D39" s="22" t="s">
        <v>1</v>
      </c>
      <c r="E39" s="22" t="s">
        <v>1</v>
      </c>
      <c r="F39" s="22" t="s">
        <v>1</v>
      </c>
      <c r="G39" s="22" t="s">
        <v>1</v>
      </c>
      <c r="H39" s="22" t="s">
        <v>1</v>
      </c>
      <c r="I39" s="228" t="s">
        <v>110</v>
      </c>
    </row>
    <row r="40" spans="1:9" ht="13.5" thickBot="1">
      <c r="A40" s="227"/>
      <c r="B40" s="32" t="s">
        <v>0</v>
      </c>
      <c r="C40" s="23" t="s">
        <v>0</v>
      </c>
      <c r="D40" s="23" t="s">
        <v>0</v>
      </c>
      <c r="E40" s="23" t="s">
        <v>0</v>
      </c>
      <c r="F40" s="23" t="s">
        <v>0</v>
      </c>
      <c r="G40" s="23" t="s">
        <v>0</v>
      </c>
      <c r="H40" s="23" t="s">
        <v>0</v>
      </c>
      <c r="I40" s="229"/>
    </row>
    <row r="41" spans="1:9">
      <c r="A41" s="226">
        <v>1997</v>
      </c>
      <c r="B41" s="31" t="s">
        <v>1</v>
      </c>
      <c r="C41" s="22" t="s">
        <v>1</v>
      </c>
      <c r="D41" s="22" t="s">
        <v>1</v>
      </c>
      <c r="E41" s="22" t="s">
        <v>1</v>
      </c>
      <c r="F41" s="22" t="s">
        <v>1</v>
      </c>
      <c r="G41" s="22" t="s">
        <v>1</v>
      </c>
      <c r="H41" s="22" t="s">
        <v>1</v>
      </c>
      <c r="I41" s="228" t="s">
        <v>110</v>
      </c>
    </row>
    <row r="42" spans="1:9" ht="13.5" thickBot="1">
      <c r="A42" s="227"/>
      <c r="B42" s="32" t="s">
        <v>0</v>
      </c>
      <c r="C42" s="23" t="s">
        <v>0</v>
      </c>
      <c r="D42" s="23" t="s">
        <v>0</v>
      </c>
      <c r="E42" s="23" t="s">
        <v>0</v>
      </c>
      <c r="F42" s="23" t="s">
        <v>0</v>
      </c>
      <c r="G42" s="23" t="s">
        <v>0</v>
      </c>
      <c r="H42" s="23" t="s">
        <v>0</v>
      </c>
      <c r="I42" s="229"/>
    </row>
  </sheetData>
  <mergeCells count="76">
    <mergeCell ref="F27:F28"/>
    <mergeCell ref="E35:E36"/>
    <mergeCell ref="I41:I42"/>
    <mergeCell ref="I39:I40"/>
    <mergeCell ref="E33:E34"/>
    <mergeCell ref="H35:H36"/>
    <mergeCell ref="G35:G36"/>
    <mergeCell ref="F35:F36"/>
    <mergeCell ref="F33:F34"/>
    <mergeCell ref="G33:G34"/>
    <mergeCell ref="H33:H34"/>
    <mergeCell ref="C37:C38"/>
    <mergeCell ref="H37:H38"/>
    <mergeCell ref="I27:I28"/>
    <mergeCell ref="I29:I30"/>
    <mergeCell ref="I31:I32"/>
    <mergeCell ref="I33:I34"/>
    <mergeCell ref="I35:I36"/>
    <mergeCell ref="I37:I38"/>
    <mergeCell ref="H31:H32"/>
    <mergeCell ref="G31:G32"/>
    <mergeCell ref="F31:F32"/>
    <mergeCell ref="F29:F30"/>
    <mergeCell ref="G29:G30"/>
    <mergeCell ref="H29:H30"/>
    <mergeCell ref="H27:H28"/>
    <mergeCell ref="G27:G28"/>
    <mergeCell ref="A27:A28"/>
    <mergeCell ref="A41:A42"/>
    <mergeCell ref="A39:A40"/>
    <mergeCell ref="A37:A38"/>
    <mergeCell ref="A35:A36"/>
    <mergeCell ref="A33:A34"/>
    <mergeCell ref="A31:A32"/>
    <mergeCell ref="A29:A30"/>
    <mergeCell ref="A11:A12"/>
    <mergeCell ref="A25:A26"/>
    <mergeCell ref="I25:I26"/>
    <mergeCell ref="H25:H26"/>
    <mergeCell ref="G25:G26"/>
    <mergeCell ref="E15:E16"/>
    <mergeCell ref="I13:I16"/>
    <mergeCell ref="I19:I20"/>
    <mergeCell ref="A21:A24"/>
    <mergeCell ref="I21:I24"/>
    <mergeCell ref="F21:F22"/>
    <mergeCell ref="F23:F24"/>
    <mergeCell ref="H21:H24"/>
    <mergeCell ref="A19:A20"/>
    <mergeCell ref="H19:H20"/>
    <mergeCell ref="A7:A8"/>
    <mergeCell ref="C7:C8"/>
    <mergeCell ref="B7:B8"/>
    <mergeCell ref="F3:G3"/>
    <mergeCell ref="I7:I8"/>
    <mergeCell ref="D13:D14"/>
    <mergeCell ref="C15:C16"/>
    <mergeCell ref="C13:C14"/>
    <mergeCell ref="B15:B16"/>
    <mergeCell ref="B13:B14"/>
    <mergeCell ref="A1:D1"/>
    <mergeCell ref="A3:B3"/>
    <mergeCell ref="G23:G24"/>
    <mergeCell ref="G21:G22"/>
    <mergeCell ref="C23:C24"/>
    <mergeCell ref="C21:C22"/>
    <mergeCell ref="B23:B24"/>
    <mergeCell ref="B21:B22"/>
    <mergeCell ref="C11:C12"/>
    <mergeCell ref="B11:B12"/>
    <mergeCell ref="E13:E14"/>
    <mergeCell ref="A2:I2"/>
    <mergeCell ref="A17:A18"/>
    <mergeCell ref="I17:I18"/>
    <mergeCell ref="A13:A16"/>
    <mergeCell ref="D15:D16"/>
  </mergeCells>
  <conditionalFormatting sqref="H3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203"/>
  <sheetViews>
    <sheetView workbookViewId="0">
      <selection activeCell="N2" sqref="N2"/>
    </sheetView>
  </sheetViews>
  <sheetFormatPr defaultRowHeight="12.75"/>
  <cols>
    <col min="1" max="1" width="5.7109375" style="39" customWidth="1"/>
    <col min="2" max="3" width="10.7109375" style="39" customWidth="1"/>
    <col min="4" max="4" width="35.7109375" style="39" customWidth="1"/>
    <col min="5" max="5" width="10.7109375" style="39" customWidth="1"/>
    <col min="6" max="6" width="6.7109375" style="39" customWidth="1"/>
    <col min="7" max="7" width="12.7109375" style="39" customWidth="1"/>
    <col min="8" max="10" width="10.7109375" style="39" customWidth="1"/>
    <col min="11" max="13" width="12.7109375" style="39" customWidth="1"/>
    <col min="14" max="14" width="16.7109375" style="39" customWidth="1"/>
    <col min="15" max="15" width="9.140625" style="39"/>
    <col min="16" max="16" width="3.85546875" style="39" bestFit="1" customWidth="1"/>
    <col min="17" max="16384" width="9.140625" style="39"/>
  </cols>
  <sheetData>
    <row r="1" spans="1:18" ht="12.75" customHeight="1">
      <c r="A1" s="233" t="s">
        <v>66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  <c r="M1" s="37" t="s">
        <v>11</v>
      </c>
      <c r="N1" s="38">
        <v>41832</v>
      </c>
    </row>
    <row r="2" spans="1:18" ht="12.75" customHeight="1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40" t="s">
        <v>121</v>
      </c>
      <c r="N2" s="41" t="str">
        <f>COUNTIF(K5:K203,1)&amp;" / "&amp;COUNTA(F5:F203) &amp;" - "&amp; ROUND(COUNTIF(K5:K103,1)/COUNTA(F5:F103)*100,2)&amp;"%"</f>
        <v>21 / 64 - 20,75%</v>
      </c>
    </row>
    <row r="3" spans="1:18" ht="12.75" customHeight="1" thickBot="1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1"/>
      <c r="M3" s="42" t="s">
        <v>122</v>
      </c>
      <c r="N3" s="43">
        <f>SUM(M5:M103)</f>
        <v>170</v>
      </c>
      <c r="O3" s="44"/>
      <c r="P3" s="45"/>
    </row>
    <row r="4" spans="1:18" s="51" customFormat="1" ht="13.5" thickBot="1">
      <c r="A4" s="46" t="s">
        <v>2</v>
      </c>
      <c r="B4" s="47" t="s">
        <v>15</v>
      </c>
      <c r="C4" s="47" t="s">
        <v>59</v>
      </c>
      <c r="D4" s="48" t="s">
        <v>6</v>
      </c>
      <c r="E4" s="48" t="s">
        <v>7</v>
      </c>
      <c r="F4" s="48" t="s">
        <v>8</v>
      </c>
      <c r="G4" s="48" t="s">
        <v>3</v>
      </c>
      <c r="H4" s="49" t="s">
        <v>65</v>
      </c>
      <c r="I4" s="49" t="s">
        <v>61</v>
      </c>
      <c r="J4" s="49" t="s">
        <v>62</v>
      </c>
      <c r="K4" s="49" t="s">
        <v>56</v>
      </c>
      <c r="L4" s="49" t="s">
        <v>57</v>
      </c>
      <c r="M4" s="49" t="s">
        <v>12</v>
      </c>
      <c r="N4" s="50" t="s">
        <v>10</v>
      </c>
      <c r="O4" s="39"/>
      <c r="P4" s="39"/>
      <c r="Q4" s="39"/>
      <c r="R4" s="39"/>
    </row>
    <row r="5" spans="1:18" ht="12.75" customHeight="1">
      <c r="A5" s="242">
        <v>1</v>
      </c>
      <c r="B5" s="244" t="s">
        <v>110</v>
      </c>
      <c r="C5" s="246" t="s">
        <v>103</v>
      </c>
      <c r="D5" s="248" t="s">
        <v>123</v>
      </c>
      <c r="E5" s="250">
        <v>35431</v>
      </c>
      <c r="F5" s="52" t="s">
        <v>0</v>
      </c>
      <c r="G5" s="53" t="s">
        <v>110</v>
      </c>
      <c r="H5" s="252" t="s">
        <v>124</v>
      </c>
      <c r="I5" s="252" t="s">
        <v>125</v>
      </c>
      <c r="J5" s="252" t="s">
        <v>126</v>
      </c>
      <c r="K5" s="54"/>
      <c r="L5" s="55">
        <v>50</v>
      </c>
      <c r="M5" s="56">
        <f t="shared" ref="M5:M103" si="0">K5*L5</f>
        <v>0</v>
      </c>
      <c r="N5" s="57"/>
    </row>
    <row r="6" spans="1:18" ht="12.75" customHeight="1">
      <c r="A6" s="243"/>
      <c r="B6" s="245"/>
      <c r="C6" s="247"/>
      <c r="D6" s="249"/>
      <c r="E6" s="251"/>
      <c r="F6" s="58" t="s">
        <v>1</v>
      </c>
      <c r="G6" s="59" t="s">
        <v>110</v>
      </c>
      <c r="H6" s="253"/>
      <c r="I6" s="253"/>
      <c r="J6" s="253"/>
      <c r="K6" s="60"/>
      <c r="L6" s="61">
        <v>30</v>
      </c>
      <c r="M6" s="62">
        <f t="shared" si="0"/>
        <v>0</v>
      </c>
      <c r="N6" s="63"/>
    </row>
    <row r="7" spans="1:18" ht="12.75" customHeight="1">
      <c r="A7" s="255">
        <f>1+A5</f>
        <v>2</v>
      </c>
      <c r="B7" s="256" t="s">
        <v>110</v>
      </c>
      <c r="C7" s="257" t="s">
        <v>103</v>
      </c>
      <c r="D7" s="258" t="s">
        <v>123</v>
      </c>
      <c r="E7" s="259">
        <v>35796</v>
      </c>
      <c r="F7" s="58" t="s">
        <v>0</v>
      </c>
      <c r="G7" s="59" t="s">
        <v>110</v>
      </c>
      <c r="H7" s="254" t="s">
        <v>124</v>
      </c>
      <c r="I7" s="254" t="s">
        <v>125</v>
      </c>
      <c r="J7" s="254" t="s">
        <v>126</v>
      </c>
      <c r="K7" s="64"/>
      <c r="L7" s="61">
        <v>20</v>
      </c>
      <c r="M7" s="62">
        <f t="shared" si="0"/>
        <v>0</v>
      </c>
      <c r="N7" s="63"/>
    </row>
    <row r="8" spans="1:18" ht="12.75" customHeight="1">
      <c r="A8" s="243"/>
      <c r="B8" s="245"/>
      <c r="C8" s="247"/>
      <c r="D8" s="249"/>
      <c r="E8" s="251"/>
      <c r="F8" s="58" t="s">
        <v>1</v>
      </c>
      <c r="G8" s="59" t="s">
        <v>110</v>
      </c>
      <c r="H8" s="253"/>
      <c r="I8" s="253"/>
      <c r="J8" s="253"/>
      <c r="K8" s="60">
        <v>1</v>
      </c>
      <c r="L8" s="61">
        <v>10</v>
      </c>
      <c r="M8" s="62">
        <f t="shared" si="0"/>
        <v>10</v>
      </c>
      <c r="N8" s="63"/>
    </row>
    <row r="9" spans="1:18" ht="12.75" customHeight="1">
      <c r="A9" s="255">
        <f t="shared" ref="A9" si="1">1+A7</f>
        <v>3</v>
      </c>
      <c r="B9" s="256" t="s">
        <v>110</v>
      </c>
      <c r="C9" s="257" t="s">
        <v>103</v>
      </c>
      <c r="D9" s="258" t="s">
        <v>123</v>
      </c>
      <c r="E9" s="259">
        <v>36161</v>
      </c>
      <c r="F9" s="58" t="s">
        <v>0</v>
      </c>
      <c r="G9" s="59" t="s">
        <v>110</v>
      </c>
      <c r="H9" s="254" t="s">
        <v>124</v>
      </c>
      <c r="I9" s="254" t="s">
        <v>125</v>
      </c>
      <c r="J9" s="254" t="s">
        <v>126</v>
      </c>
      <c r="K9" s="60"/>
      <c r="L9" s="61">
        <v>40</v>
      </c>
      <c r="M9" s="62">
        <f t="shared" si="0"/>
        <v>0</v>
      </c>
      <c r="N9" s="63"/>
    </row>
    <row r="10" spans="1:18" ht="12.75" customHeight="1">
      <c r="A10" s="243"/>
      <c r="B10" s="245"/>
      <c r="C10" s="247"/>
      <c r="D10" s="249"/>
      <c r="E10" s="251"/>
      <c r="F10" s="58" t="s">
        <v>1</v>
      </c>
      <c r="G10" s="59" t="s">
        <v>110</v>
      </c>
      <c r="H10" s="253"/>
      <c r="I10" s="253"/>
      <c r="J10" s="253"/>
      <c r="K10" s="60">
        <v>1</v>
      </c>
      <c r="L10" s="61">
        <v>20</v>
      </c>
      <c r="M10" s="62">
        <f t="shared" si="0"/>
        <v>20</v>
      </c>
      <c r="N10" s="63"/>
    </row>
    <row r="11" spans="1:18" ht="12.75" customHeight="1">
      <c r="A11" s="255">
        <f t="shared" ref="A11" si="2">1+A9</f>
        <v>4</v>
      </c>
      <c r="B11" s="256" t="s">
        <v>110</v>
      </c>
      <c r="C11" s="257" t="s">
        <v>103</v>
      </c>
      <c r="D11" s="258" t="s">
        <v>123</v>
      </c>
      <c r="E11" s="259">
        <v>36526</v>
      </c>
      <c r="F11" s="58" t="s">
        <v>0</v>
      </c>
      <c r="G11" s="59" t="s">
        <v>110</v>
      </c>
      <c r="H11" s="254" t="s">
        <v>124</v>
      </c>
      <c r="I11" s="254" t="s">
        <v>125</v>
      </c>
      <c r="J11" s="254" t="s">
        <v>126</v>
      </c>
      <c r="K11" s="60"/>
      <c r="L11" s="61">
        <v>40</v>
      </c>
      <c r="M11" s="62">
        <f t="shared" si="0"/>
        <v>0</v>
      </c>
      <c r="N11" s="63"/>
    </row>
    <row r="12" spans="1:18" ht="12.75" customHeight="1">
      <c r="A12" s="243"/>
      <c r="B12" s="245"/>
      <c r="C12" s="247"/>
      <c r="D12" s="249"/>
      <c r="E12" s="251"/>
      <c r="F12" s="58" t="s">
        <v>1</v>
      </c>
      <c r="G12" s="59" t="s">
        <v>110</v>
      </c>
      <c r="H12" s="253"/>
      <c r="I12" s="253"/>
      <c r="J12" s="253"/>
      <c r="K12" s="60"/>
      <c r="L12" s="61">
        <v>10</v>
      </c>
      <c r="M12" s="62">
        <f t="shared" si="0"/>
        <v>0</v>
      </c>
      <c r="N12" s="63"/>
    </row>
    <row r="13" spans="1:18" ht="12.75" customHeight="1">
      <c r="A13" s="255">
        <f t="shared" ref="A13" si="3">1+A11</f>
        <v>5</v>
      </c>
      <c r="B13" s="256" t="s">
        <v>110</v>
      </c>
      <c r="C13" s="257" t="s">
        <v>103</v>
      </c>
      <c r="D13" s="258" t="s">
        <v>123</v>
      </c>
      <c r="E13" s="259">
        <v>36892</v>
      </c>
      <c r="F13" s="58" t="s">
        <v>0</v>
      </c>
      <c r="G13" s="59" t="s">
        <v>110</v>
      </c>
      <c r="H13" s="254" t="s">
        <v>124</v>
      </c>
      <c r="I13" s="254" t="s">
        <v>125</v>
      </c>
      <c r="J13" s="254" t="s">
        <v>126</v>
      </c>
      <c r="K13" s="60">
        <v>1</v>
      </c>
      <c r="L13" s="61">
        <v>50</v>
      </c>
      <c r="M13" s="62">
        <f t="shared" si="0"/>
        <v>50</v>
      </c>
      <c r="N13" s="63"/>
    </row>
    <row r="14" spans="1:18" ht="12.75" customHeight="1">
      <c r="A14" s="243"/>
      <c r="B14" s="245"/>
      <c r="C14" s="247"/>
      <c r="D14" s="249"/>
      <c r="E14" s="251"/>
      <c r="F14" s="58" t="s">
        <v>1</v>
      </c>
      <c r="G14" s="59" t="s">
        <v>110</v>
      </c>
      <c r="H14" s="253"/>
      <c r="I14" s="253"/>
      <c r="J14" s="253"/>
      <c r="K14" s="60"/>
      <c r="L14" s="61">
        <v>10</v>
      </c>
      <c r="M14" s="62">
        <f t="shared" si="0"/>
        <v>0</v>
      </c>
      <c r="N14" s="63"/>
    </row>
    <row r="15" spans="1:18" ht="12.75" customHeight="1">
      <c r="A15" s="255">
        <f t="shared" ref="A15" si="4">1+A13</f>
        <v>6</v>
      </c>
      <c r="B15" s="256" t="s">
        <v>110</v>
      </c>
      <c r="C15" s="257" t="s">
        <v>103</v>
      </c>
      <c r="D15" s="258" t="s">
        <v>123</v>
      </c>
      <c r="E15" s="259">
        <v>37257</v>
      </c>
      <c r="F15" s="58" t="s">
        <v>0</v>
      </c>
      <c r="G15" s="59" t="s">
        <v>110</v>
      </c>
      <c r="H15" s="254" t="s">
        <v>124</v>
      </c>
      <c r="I15" s="254" t="s">
        <v>125</v>
      </c>
      <c r="J15" s="254" t="s">
        <v>126</v>
      </c>
      <c r="K15" s="60"/>
      <c r="L15" s="61">
        <v>30</v>
      </c>
      <c r="M15" s="62">
        <f t="shared" si="0"/>
        <v>0</v>
      </c>
      <c r="N15" s="63"/>
    </row>
    <row r="16" spans="1:18">
      <c r="A16" s="243"/>
      <c r="B16" s="245"/>
      <c r="C16" s="247"/>
      <c r="D16" s="249"/>
      <c r="E16" s="251"/>
      <c r="F16" s="58" t="s">
        <v>1</v>
      </c>
      <c r="G16" s="59" t="s">
        <v>110</v>
      </c>
      <c r="H16" s="253"/>
      <c r="I16" s="253"/>
      <c r="J16" s="253"/>
      <c r="K16" s="60">
        <v>1</v>
      </c>
      <c r="L16" s="61">
        <v>10</v>
      </c>
      <c r="M16" s="62">
        <f t="shared" si="0"/>
        <v>10</v>
      </c>
      <c r="N16" s="63"/>
    </row>
    <row r="17" spans="1:14">
      <c r="A17" s="255">
        <f t="shared" ref="A17" si="5">1+A15</f>
        <v>7</v>
      </c>
      <c r="B17" s="256" t="s">
        <v>110</v>
      </c>
      <c r="C17" s="257" t="s">
        <v>103</v>
      </c>
      <c r="D17" s="258" t="s">
        <v>123</v>
      </c>
      <c r="E17" s="259">
        <v>37622</v>
      </c>
      <c r="F17" s="58" t="s">
        <v>0</v>
      </c>
      <c r="G17" s="59" t="s">
        <v>110</v>
      </c>
      <c r="H17" s="254" t="s">
        <v>124</v>
      </c>
      <c r="I17" s="254" t="s">
        <v>125</v>
      </c>
      <c r="J17" s="254" t="s">
        <v>126</v>
      </c>
      <c r="K17" s="60"/>
      <c r="L17" s="61">
        <v>30</v>
      </c>
      <c r="M17" s="62">
        <f t="shared" si="0"/>
        <v>0</v>
      </c>
      <c r="N17" s="63"/>
    </row>
    <row r="18" spans="1:14">
      <c r="A18" s="243"/>
      <c r="B18" s="245"/>
      <c r="C18" s="247"/>
      <c r="D18" s="249"/>
      <c r="E18" s="251"/>
      <c r="F18" s="58" t="s">
        <v>1</v>
      </c>
      <c r="G18" s="59" t="s">
        <v>110</v>
      </c>
      <c r="H18" s="253"/>
      <c r="I18" s="253"/>
      <c r="J18" s="253"/>
      <c r="K18" s="60">
        <v>1</v>
      </c>
      <c r="L18" s="61">
        <v>10</v>
      </c>
      <c r="M18" s="62">
        <f t="shared" si="0"/>
        <v>10</v>
      </c>
      <c r="N18" s="63"/>
    </row>
    <row r="19" spans="1:14">
      <c r="A19" s="255">
        <f t="shared" ref="A19" si="6">1+A17</f>
        <v>8</v>
      </c>
      <c r="B19" s="256" t="s">
        <v>110</v>
      </c>
      <c r="C19" s="257" t="s">
        <v>103</v>
      </c>
      <c r="D19" s="258" t="s">
        <v>123</v>
      </c>
      <c r="E19" s="259">
        <v>37987</v>
      </c>
      <c r="F19" s="58" t="s">
        <v>0</v>
      </c>
      <c r="G19" s="59" t="s">
        <v>110</v>
      </c>
      <c r="H19" s="254" t="s">
        <v>124</v>
      </c>
      <c r="I19" s="254" t="s">
        <v>125</v>
      </c>
      <c r="J19" s="254" t="s">
        <v>126</v>
      </c>
      <c r="K19" s="60"/>
      <c r="L19" s="61">
        <v>30</v>
      </c>
      <c r="M19" s="62">
        <f t="shared" si="0"/>
        <v>0</v>
      </c>
      <c r="N19" s="63"/>
    </row>
    <row r="20" spans="1:14">
      <c r="A20" s="243"/>
      <c r="B20" s="245"/>
      <c r="C20" s="247"/>
      <c r="D20" s="249"/>
      <c r="E20" s="251"/>
      <c r="F20" s="58" t="s">
        <v>1</v>
      </c>
      <c r="G20" s="59" t="s">
        <v>110</v>
      </c>
      <c r="H20" s="253"/>
      <c r="I20" s="253"/>
      <c r="J20" s="253"/>
      <c r="K20" s="60">
        <v>1</v>
      </c>
      <c r="L20" s="61">
        <v>10</v>
      </c>
      <c r="M20" s="62">
        <f t="shared" si="0"/>
        <v>10</v>
      </c>
      <c r="N20" s="63"/>
    </row>
    <row r="21" spans="1:14">
      <c r="A21" s="255">
        <f t="shared" ref="A21" si="7">1+A19</f>
        <v>9</v>
      </c>
      <c r="B21" s="256" t="s">
        <v>110</v>
      </c>
      <c r="C21" s="257" t="s">
        <v>103</v>
      </c>
      <c r="D21" s="258" t="s">
        <v>123</v>
      </c>
      <c r="E21" s="259">
        <v>38353</v>
      </c>
      <c r="F21" s="58" t="s">
        <v>0</v>
      </c>
      <c r="G21" s="59" t="s">
        <v>110</v>
      </c>
      <c r="H21" s="254" t="s">
        <v>124</v>
      </c>
      <c r="I21" s="254" t="s">
        <v>125</v>
      </c>
      <c r="J21" s="254" t="s">
        <v>126</v>
      </c>
      <c r="K21" s="60"/>
      <c r="L21" s="61">
        <v>30</v>
      </c>
      <c r="M21" s="62">
        <f t="shared" si="0"/>
        <v>0</v>
      </c>
      <c r="N21" s="63"/>
    </row>
    <row r="22" spans="1:14">
      <c r="A22" s="243"/>
      <c r="B22" s="245"/>
      <c r="C22" s="247"/>
      <c r="D22" s="249"/>
      <c r="E22" s="251"/>
      <c r="F22" s="58" t="s">
        <v>1</v>
      </c>
      <c r="G22" s="59" t="s">
        <v>110</v>
      </c>
      <c r="H22" s="253"/>
      <c r="I22" s="253"/>
      <c r="J22" s="253"/>
      <c r="K22" s="60">
        <v>1</v>
      </c>
      <c r="L22" s="61">
        <v>10</v>
      </c>
      <c r="M22" s="62">
        <f t="shared" si="0"/>
        <v>10</v>
      </c>
      <c r="N22" s="63"/>
    </row>
    <row r="23" spans="1:14">
      <c r="A23" s="255">
        <f t="shared" ref="A23" si="8">1+A21</f>
        <v>10</v>
      </c>
      <c r="B23" s="256" t="s">
        <v>110</v>
      </c>
      <c r="C23" s="257" t="s">
        <v>103</v>
      </c>
      <c r="D23" s="258" t="s">
        <v>123</v>
      </c>
      <c r="E23" s="259">
        <v>38718</v>
      </c>
      <c r="F23" s="58" t="s">
        <v>0</v>
      </c>
      <c r="G23" s="59" t="s">
        <v>110</v>
      </c>
      <c r="H23" s="254" t="s">
        <v>124</v>
      </c>
      <c r="I23" s="254" t="s">
        <v>125</v>
      </c>
      <c r="J23" s="254" t="s">
        <v>126</v>
      </c>
      <c r="K23" s="60"/>
      <c r="L23" s="61">
        <v>30</v>
      </c>
      <c r="M23" s="62">
        <f t="shared" si="0"/>
        <v>0</v>
      </c>
      <c r="N23" s="63"/>
    </row>
    <row r="24" spans="1:14">
      <c r="A24" s="243"/>
      <c r="B24" s="245"/>
      <c r="C24" s="247"/>
      <c r="D24" s="249"/>
      <c r="E24" s="251"/>
      <c r="F24" s="58" t="s">
        <v>1</v>
      </c>
      <c r="G24" s="59" t="s">
        <v>110</v>
      </c>
      <c r="H24" s="253"/>
      <c r="I24" s="253"/>
      <c r="J24" s="253"/>
      <c r="K24" s="60">
        <v>1</v>
      </c>
      <c r="L24" s="61">
        <v>10</v>
      </c>
      <c r="M24" s="62">
        <f t="shared" si="0"/>
        <v>10</v>
      </c>
      <c r="N24" s="63"/>
    </row>
    <row r="25" spans="1:14">
      <c r="A25" s="255">
        <f t="shared" ref="A25" si="9">1+A23</f>
        <v>11</v>
      </c>
      <c r="B25" s="256" t="s">
        <v>110</v>
      </c>
      <c r="C25" s="257" t="s">
        <v>103</v>
      </c>
      <c r="D25" s="258" t="s">
        <v>123</v>
      </c>
      <c r="E25" s="259">
        <v>39083</v>
      </c>
      <c r="F25" s="58" t="s">
        <v>0</v>
      </c>
      <c r="G25" s="59" t="s">
        <v>110</v>
      </c>
      <c r="H25" s="254" t="s">
        <v>124</v>
      </c>
      <c r="I25" s="254" t="s">
        <v>125</v>
      </c>
      <c r="J25" s="254" t="s">
        <v>126</v>
      </c>
      <c r="K25" s="60"/>
      <c r="L25" s="61">
        <v>30</v>
      </c>
      <c r="M25" s="62">
        <f t="shared" si="0"/>
        <v>0</v>
      </c>
      <c r="N25" s="63"/>
    </row>
    <row r="26" spans="1:14">
      <c r="A26" s="243"/>
      <c r="B26" s="245"/>
      <c r="C26" s="247"/>
      <c r="D26" s="249"/>
      <c r="E26" s="251"/>
      <c r="F26" s="58" t="s">
        <v>1</v>
      </c>
      <c r="G26" s="59" t="s">
        <v>110</v>
      </c>
      <c r="H26" s="253"/>
      <c r="I26" s="253"/>
      <c r="J26" s="253"/>
      <c r="K26" s="60">
        <v>1</v>
      </c>
      <c r="L26" s="61">
        <v>10</v>
      </c>
      <c r="M26" s="62">
        <f t="shared" si="0"/>
        <v>10</v>
      </c>
      <c r="N26" s="63"/>
    </row>
    <row r="27" spans="1:14">
      <c r="A27" s="255">
        <f t="shared" ref="A27" si="10">1+A25</f>
        <v>12</v>
      </c>
      <c r="B27" s="256" t="s">
        <v>110</v>
      </c>
      <c r="C27" s="257" t="s">
        <v>103</v>
      </c>
      <c r="D27" s="258" t="s">
        <v>123</v>
      </c>
      <c r="E27" s="259">
        <v>39448</v>
      </c>
      <c r="F27" s="58" t="s">
        <v>0</v>
      </c>
      <c r="G27" s="59" t="s">
        <v>110</v>
      </c>
      <c r="H27" s="254" t="s">
        <v>124</v>
      </c>
      <c r="I27" s="254" t="s">
        <v>125</v>
      </c>
      <c r="J27" s="254" t="s">
        <v>126</v>
      </c>
      <c r="K27" s="60"/>
      <c r="L27" s="61">
        <v>30</v>
      </c>
      <c r="M27" s="62">
        <f t="shared" si="0"/>
        <v>0</v>
      </c>
      <c r="N27" s="63"/>
    </row>
    <row r="28" spans="1:14">
      <c r="A28" s="243"/>
      <c r="B28" s="245"/>
      <c r="C28" s="247"/>
      <c r="D28" s="249"/>
      <c r="E28" s="251"/>
      <c r="F28" s="58" t="s">
        <v>1</v>
      </c>
      <c r="G28" s="59" t="s">
        <v>110</v>
      </c>
      <c r="H28" s="253"/>
      <c r="I28" s="253"/>
      <c r="J28" s="253"/>
      <c r="K28" s="60">
        <v>1</v>
      </c>
      <c r="L28" s="61">
        <v>10</v>
      </c>
      <c r="M28" s="62">
        <f t="shared" si="0"/>
        <v>10</v>
      </c>
      <c r="N28" s="63"/>
    </row>
    <row r="29" spans="1:14">
      <c r="A29" s="255">
        <v>13</v>
      </c>
      <c r="B29" s="256" t="s">
        <v>110</v>
      </c>
      <c r="C29" s="257" t="s">
        <v>103</v>
      </c>
      <c r="D29" s="258" t="s">
        <v>123</v>
      </c>
      <c r="E29" s="259">
        <v>39814</v>
      </c>
      <c r="F29" s="58" t="s">
        <v>0</v>
      </c>
      <c r="G29" s="59" t="s">
        <v>110</v>
      </c>
      <c r="H29" s="254" t="s">
        <v>124</v>
      </c>
      <c r="I29" s="254" t="s">
        <v>125</v>
      </c>
      <c r="J29" s="254" t="s">
        <v>126</v>
      </c>
      <c r="K29" s="60"/>
      <c r="L29" s="61">
        <v>60</v>
      </c>
      <c r="M29" s="62">
        <f t="shared" si="0"/>
        <v>0</v>
      </c>
      <c r="N29" s="63"/>
    </row>
    <row r="30" spans="1:14">
      <c r="A30" s="243"/>
      <c r="B30" s="245"/>
      <c r="C30" s="247"/>
      <c r="D30" s="249"/>
      <c r="E30" s="251"/>
      <c r="F30" s="58" t="s">
        <v>1</v>
      </c>
      <c r="G30" s="59" t="s">
        <v>110</v>
      </c>
      <c r="H30" s="253"/>
      <c r="I30" s="253"/>
      <c r="J30" s="253"/>
      <c r="K30" s="60">
        <v>1</v>
      </c>
      <c r="L30" s="61">
        <v>20</v>
      </c>
      <c r="M30" s="62">
        <f t="shared" si="0"/>
        <v>20</v>
      </c>
      <c r="N30" s="63"/>
    </row>
    <row r="31" spans="1:14" ht="26.25" customHeight="1" thickBot="1">
      <c r="A31" s="65">
        <f>A29+1</f>
        <v>14</v>
      </c>
      <c r="B31" s="66" t="s">
        <v>110</v>
      </c>
      <c r="C31" s="67" t="s">
        <v>103</v>
      </c>
      <c r="D31" s="68" t="s">
        <v>123</v>
      </c>
      <c r="E31" s="69">
        <v>41640</v>
      </c>
      <c r="F31" s="70" t="s">
        <v>1</v>
      </c>
      <c r="G31" s="71" t="s">
        <v>110</v>
      </c>
      <c r="H31" s="71" t="s">
        <v>124</v>
      </c>
      <c r="I31" s="71" t="s">
        <v>125</v>
      </c>
      <c r="J31" s="71" t="s">
        <v>126</v>
      </c>
      <c r="K31" s="71"/>
      <c r="L31" s="72"/>
      <c r="M31" s="73">
        <f t="shared" si="0"/>
        <v>0</v>
      </c>
      <c r="N31" s="74"/>
    </row>
    <row r="32" spans="1:14">
      <c r="A32" s="260">
        <f>A31+1</f>
        <v>15</v>
      </c>
      <c r="B32" s="75" t="s">
        <v>110</v>
      </c>
      <c r="C32" s="246" t="s">
        <v>104</v>
      </c>
      <c r="D32" s="248" t="s">
        <v>132</v>
      </c>
      <c r="E32" s="250">
        <v>35431</v>
      </c>
      <c r="F32" s="52" t="s">
        <v>0</v>
      </c>
      <c r="G32" s="53" t="s">
        <v>110</v>
      </c>
      <c r="H32" s="59" t="s">
        <v>134</v>
      </c>
      <c r="I32" s="59" t="s">
        <v>135</v>
      </c>
      <c r="J32" s="59" t="s">
        <v>136</v>
      </c>
      <c r="K32" s="59"/>
      <c r="L32" s="77"/>
      <c r="M32" s="62">
        <f t="shared" si="0"/>
        <v>0</v>
      </c>
      <c r="N32" s="58"/>
    </row>
    <row r="33" spans="1:14">
      <c r="A33" s="261"/>
      <c r="B33" s="89" t="s">
        <v>110</v>
      </c>
      <c r="C33" s="265"/>
      <c r="D33" s="266"/>
      <c r="E33" s="267"/>
      <c r="F33" s="90" t="s">
        <v>1</v>
      </c>
      <c r="G33" s="59" t="s">
        <v>110</v>
      </c>
      <c r="H33" s="59" t="s">
        <v>134</v>
      </c>
      <c r="I33" s="59" t="s">
        <v>135</v>
      </c>
      <c r="J33" s="59" t="s">
        <v>136</v>
      </c>
      <c r="K33" s="59"/>
      <c r="L33" s="77"/>
      <c r="M33" s="62">
        <f t="shared" si="0"/>
        <v>0</v>
      </c>
      <c r="N33" s="58"/>
    </row>
    <row r="34" spans="1:14">
      <c r="A34" s="268">
        <f>A32+1</f>
        <v>16</v>
      </c>
      <c r="B34" s="91" t="s">
        <v>110</v>
      </c>
      <c r="C34" s="262" t="s">
        <v>104</v>
      </c>
      <c r="D34" s="263" t="s">
        <v>132</v>
      </c>
      <c r="E34" s="264">
        <v>35796</v>
      </c>
      <c r="F34" s="82" t="s">
        <v>0</v>
      </c>
      <c r="G34" s="59" t="s">
        <v>110</v>
      </c>
      <c r="H34" s="82" t="s">
        <v>134</v>
      </c>
      <c r="I34" s="82" t="s">
        <v>135</v>
      </c>
      <c r="J34" s="82" t="s">
        <v>136</v>
      </c>
      <c r="K34" s="82"/>
      <c r="L34" s="82"/>
      <c r="M34" s="62">
        <f>K111*L111</f>
        <v>0</v>
      </c>
      <c r="N34" s="58"/>
    </row>
    <row r="35" spans="1:14">
      <c r="A35" s="268"/>
      <c r="B35" s="91" t="s">
        <v>110</v>
      </c>
      <c r="C35" s="262"/>
      <c r="D35" s="263"/>
      <c r="E35" s="264"/>
      <c r="F35" s="82" t="s">
        <v>1</v>
      </c>
      <c r="G35" s="59" t="s">
        <v>110</v>
      </c>
      <c r="H35" s="82" t="s">
        <v>134</v>
      </c>
      <c r="I35" s="82" t="s">
        <v>135</v>
      </c>
      <c r="J35" s="82" t="s">
        <v>136</v>
      </c>
      <c r="K35" s="82"/>
      <c r="L35" s="82"/>
      <c r="M35" s="62">
        <f>K112*L112</f>
        <v>0</v>
      </c>
      <c r="N35" s="58"/>
    </row>
    <row r="36" spans="1:14">
      <c r="A36" s="268">
        <f t="shared" ref="A36" si="11">A34+1</f>
        <v>17</v>
      </c>
      <c r="B36" s="91" t="s">
        <v>110</v>
      </c>
      <c r="C36" s="262" t="s">
        <v>104</v>
      </c>
      <c r="D36" s="263" t="s">
        <v>132</v>
      </c>
      <c r="E36" s="264">
        <v>36526</v>
      </c>
      <c r="F36" s="82" t="s">
        <v>0</v>
      </c>
      <c r="G36" s="59" t="s">
        <v>110</v>
      </c>
      <c r="H36" s="82" t="s">
        <v>134</v>
      </c>
      <c r="I36" s="82" t="s">
        <v>135</v>
      </c>
      <c r="J36" s="82" t="s">
        <v>136</v>
      </c>
      <c r="K36" s="82"/>
      <c r="L36" s="82"/>
      <c r="M36" s="62">
        <f t="shared" ref="M36:M42" si="12">K115*L115</f>
        <v>0</v>
      </c>
      <c r="N36" s="58"/>
    </row>
    <row r="37" spans="1:14">
      <c r="A37" s="268"/>
      <c r="B37" s="91" t="s">
        <v>110</v>
      </c>
      <c r="C37" s="262"/>
      <c r="D37" s="263"/>
      <c r="E37" s="264"/>
      <c r="F37" s="82" t="s">
        <v>1</v>
      </c>
      <c r="G37" s="59" t="s">
        <v>110</v>
      </c>
      <c r="H37" s="82" t="s">
        <v>134</v>
      </c>
      <c r="I37" s="82" t="s">
        <v>135</v>
      </c>
      <c r="J37" s="82" t="s">
        <v>136</v>
      </c>
      <c r="K37" s="82"/>
      <c r="L37" s="82"/>
      <c r="M37" s="62">
        <f t="shared" si="12"/>
        <v>0</v>
      </c>
      <c r="N37" s="58"/>
    </row>
    <row r="38" spans="1:14">
      <c r="A38" s="268">
        <f t="shared" ref="A38" si="13">A36+1</f>
        <v>18</v>
      </c>
      <c r="B38" s="91" t="s">
        <v>110</v>
      </c>
      <c r="C38" s="262" t="s">
        <v>104</v>
      </c>
      <c r="D38" s="263" t="s">
        <v>132</v>
      </c>
      <c r="E38" s="264">
        <v>36892</v>
      </c>
      <c r="F38" s="82" t="s">
        <v>0</v>
      </c>
      <c r="G38" s="59" t="s">
        <v>110</v>
      </c>
      <c r="H38" s="82" t="s">
        <v>134</v>
      </c>
      <c r="I38" s="82" t="s">
        <v>135</v>
      </c>
      <c r="J38" s="82" t="s">
        <v>136</v>
      </c>
      <c r="K38" s="82"/>
      <c r="L38" s="82"/>
      <c r="M38" s="62">
        <f t="shared" si="12"/>
        <v>0</v>
      </c>
      <c r="N38" s="58"/>
    </row>
    <row r="39" spans="1:14">
      <c r="A39" s="268"/>
      <c r="B39" s="91" t="s">
        <v>110</v>
      </c>
      <c r="C39" s="262"/>
      <c r="D39" s="263"/>
      <c r="E39" s="264"/>
      <c r="F39" s="82" t="s">
        <v>1</v>
      </c>
      <c r="G39" s="59" t="s">
        <v>110</v>
      </c>
      <c r="H39" s="82" t="s">
        <v>134</v>
      </c>
      <c r="I39" s="82" t="s">
        <v>135</v>
      </c>
      <c r="J39" s="82" t="s">
        <v>136</v>
      </c>
      <c r="K39" s="82"/>
      <c r="L39" s="82"/>
      <c r="M39" s="62">
        <f t="shared" si="12"/>
        <v>0</v>
      </c>
      <c r="N39" s="58"/>
    </row>
    <row r="40" spans="1:14">
      <c r="A40" s="268">
        <f t="shared" ref="A40" si="14">A38+1</f>
        <v>19</v>
      </c>
      <c r="B40" s="91" t="s">
        <v>110</v>
      </c>
      <c r="C40" s="262" t="s">
        <v>104</v>
      </c>
      <c r="D40" s="263" t="s">
        <v>132</v>
      </c>
      <c r="E40" s="264">
        <v>37257</v>
      </c>
      <c r="F40" s="82" t="s">
        <v>0</v>
      </c>
      <c r="G40" s="59" t="s">
        <v>110</v>
      </c>
      <c r="H40" s="82" t="s">
        <v>134</v>
      </c>
      <c r="I40" s="82" t="s">
        <v>135</v>
      </c>
      <c r="J40" s="82" t="s">
        <v>136</v>
      </c>
      <c r="K40" s="82"/>
      <c r="L40" s="82"/>
      <c r="M40" s="62">
        <f t="shared" si="12"/>
        <v>0</v>
      </c>
      <c r="N40" s="58"/>
    </row>
    <row r="41" spans="1:14">
      <c r="A41" s="268"/>
      <c r="B41" s="91" t="s">
        <v>110</v>
      </c>
      <c r="C41" s="262"/>
      <c r="D41" s="263"/>
      <c r="E41" s="264"/>
      <c r="F41" s="82" t="s">
        <v>1</v>
      </c>
      <c r="G41" s="59" t="s">
        <v>110</v>
      </c>
      <c r="H41" s="82" t="s">
        <v>134</v>
      </c>
      <c r="I41" s="82" t="s">
        <v>135</v>
      </c>
      <c r="J41" s="82" t="s">
        <v>136</v>
      </c>
      <c r="K41" s="82"/>
      <c r="L41" s="82"/>
      <c r="M41" s="62">
        <f t="shared" si="12"/>
        <v>0</v>
      </c>
      <c r="N41" s="58"/>
    </row>
    <row r="42" spans="1:14">
      <c r="A42" s="268">
        <f t="shared" ref="A42" si="15">A40+1</f>
        <v>20</v>
      </c>
      <c r="B42" s="91" t="s">
        <v>110</v>
      </c>
      <c r="C42" s="262" t="s">
        <v>104</v>
      </c>
      <c r="D42" s="263" t="s">
        <v>132</v>
      </c>
      <c r="E42" s="264">
        <v>37622</v>
      </c>
      <c r="F42" s="82" t="s">
        <v>0</v>
      </c>
      <c r="G42" s="59" t="s">
        <v>110</v>
      </c>
      <c r="H42" s="82" t="s">
        <v>134</v>
      </c>
      <c r="I42" s="82" t="s">
        <v>135</v>
      </c>
      <c r="J42" s="82" t="s">
        <v>136</v>
      </c>
      <c r="K42" s="82"/>
      <c r="L42" s="82"/>
      <c r="M42" s="62">
        <f t="shared" si="12"/>
        <v>0</v>
      </c>
      <c r="N42" s="58"/>
    </row>
    <row r="43" spans="1:14">
      <c r="A43" s="268"/>
      <c r="B43" s="91" t="s">
        <v>110</v>
      </c>
      <c r="C43" s="262"/>
      <c r="D43" s="263"/>
      <c r="E43" s="264"/>
      <c r="F43" s="82" t="s">
        <v>1</v>
      </c>
      <c r="G43" s="59" t="s">
        <v>110</v>
      </c>
      <c r="H43" s="60" t="s">
        <v>134</v>
      </c>
      <c r="I43" s="60" t="s">
        <v>135</v>
      </c>
      <c r="J43" s="60" t="s">
        <v>136</v>
      </c>
      <c r="K43" s="60"/>
      <c r="L43" s="83"/>
      <c r="M43" s="62">
        <f t="shared" si="0"/>
        <v>0</v>
      </c>
      <c r="N43" s="58"/>
    </row>
    <row r="44" spans="1:14">
      <c r="A44" s="268">
        <f t="shared" ref="A44:A56" si="16">A42+1</f>
        <v>21</v>
      </c>
      <c r="B44" s="91" t="s">
        <v>110</v>
      </c>
      <c r="C44" s="262" t="s">
        <v>104</v>
      </c>
      <c r="D44" s="263" t="s">
        <v>132</v>
      </c>
      <c r="E44" s="264">
        <v>37987</v>
      </c>
      <c r="F44" s="82" t="s">
        <v>0</v>
      </c>
      <c r="G44" s="59" t="s">
        <v>110</v>
      </c>
      <c r="H44" s="60" t="s">
        <v>134</v>
      </c>
      <c r="I44" s="60" t="s">
        <v>135</v>
      </c>
      <c r="J44" s="60" t="s">
        <v>136</v>
      </c>
      <c r="K44" s="60"/>
      <c r="L44" s="83"/>
      <c r="M44" s="62">
        <f t="shared" si="0"/>
        <v>0</v>
      </c>
      <c r="N44" s="58"/>
    </row>
    <row r="45" spans="1:14">
      <c r="A45" s="268"/>
      <c r="B45" s="91" t="s">
        <v>110</v>
      </c>
      <c r="C45" s="262"/>
      <c r="D45" s="263"/>
      <c r="E45" s="264"/>
      <c r="F45" s="82" t="s">
        <v>1</v>
      </c>
      <c r="G45" s="59" t="s">
        <v>110</v>
      </c>
      <c r="H45" s="59" t="s">
        <v>134</v>
      </c>
      <c r="I45" s="59" t="s">
        <v>135</v>
      </c>
      <c r="J45" s="59" t="s">
        <v>136</v>
      </c>
      <c r="K45" s="59"/>
      <c r="L45" s="77"/>
      <c r="M45" s="62">
        <f t="shared" si="0"/>
        <v>0</v>
      </c>
      <c r="N45" s="58"/>
    </row>
    <row r="46" spans="1:14">
      <c r="A46" s="268">
        <f t="shared" si="16"/>
        <v>22</v>
      </c>
      <c r="B46" s="75" t="s">
        <v>110</v>
      </c>
      <c r="C46" s="257" t="s">
        <v>104</v>
      </c>
      <c r="D46" s="258" t="s">
        <v>132</v>
      </c>
      <c r="E46" s="259">
        <v>38353</v>
      </c>
      <c r="F46" s="58" t="s">
        <v>0</v>
      </c>
      <c r="G46" s="59" t="s">
        <v>110</v>
      </c>
      <c r="H46" s="59" t="s">
        <v>134</v>
      </c>
      <c r="I46" s="59" t="s">
        <v>135</v>
      </c>
      <c r="J46" s="59" t="s">
        <v>136</v>
      </c>
      <c r="K46" s="59"/>
      <c r="L46" s="77"/>
      <c r="M46" s="62">
        <f t="shared" si="0"/>
        <v>0</v>
      </c>
      <c r="N46" s="58"/>
    </row>
    <row r="47" spans="1:14">
      <c r="A47" s="268"/>
      <c r="B47" s="75" t="s">
        <v>110</v>
      </c>
      <c r="C47" s="247"/>
      <c r="D47" s="249"/>
      <c r="E47" s="251"/>
      <c r="F47" s="58" t="s">
        <v>1</v>
      </c>
      <c r="G47" s="59" t="s">
        <v>110</v>
      </c>
      <c r="H47" s="59" t="s">
        <v>134</v>
      </c>
      <c r="I47" s="59" t="s">
        <v>135</v>
      </c>
      <c r="J47" s="59" t="s">
        <v>136</v>
      </c>
      <c r="K47" s="59"/>
      <c r="L47" s="77"/>
      <c r="M47" s="62">
        <f t="shared" si="0"/>
        <v>0</v>
      </c>
      <c r="N47" s="58"/>
    </row>
    <row r="48" spans="1:14">
      <c r="A48" s="268">
        <f t="shared" si="16"/>
        <v>23</v>
      </c>
      <c r="B48" s="75" t="s">
        <v>110</v>
      </c>
      <c r="C48" s="257" t="s">
        <v>104</v>
      </c>
      <c r="D48" s="258" t="s">
        <v>132</v>
      </c>
      <c r="E48" s="259">
        <v>38718</v>
      </c>
      <c r="F48" s="58" t="s">
        <v>0</v>
      </c>
      <c r="G48" s="59" t="s">
        <v>110</v>
      </c>
      <c r="H48" s="59" t="s">
        <v>134</v>
      </c>
      <c r="I48" s="59" t="s">
        <v>135</v>
      </c>
      <c r="J48" s="59" t="s">
        <v>136</v>
      </c>
      <c r="K48" s="59"/>
      <c r="L48" s="77"/>
      <c r="M48" s="62">
        <f t="shared" si="0"/>
        <v>0</v>
      </c>
      <c r="N48" s="58"/>
    </row>
    <row r="49" spans="1:14">
      <c r="A49" s="268"/>
      <c r="B49" s="75" t="s">
        <v>110</v>
      </c>
      <c r="C49" s="247"/>
      <c r="D49" s="249"/>
      <c r="E49" s="251"/>
      <c r="F49" s="58" t="s">
        <v>1</v>
      </c>
      <c r="G49" s="59" t="s">
        <v>110</v>
      </c>
      <c r="H49" s="59" t="s">
        <v>134</v>
      </c>
      <c r="I49" s="59" t="s">
        <v>135</v>
      </c>
      <c r="J49" s="59" t="s">
        <v>136</v>
      </c>
      <c r="K49" s="59"/>
      <c r="L49" s="77"/>
      <c r="M49" s="62">
        <f t="shared" si="0"/>
        <v>0</v>
      </c>
      <c r="N49" s="58"/>
    </row>
    <row r="50" spans="1:14">
      <c r="A50" s="268">
        <f t="shared" si="16"/>
        <v>24</v>
      </c>
      <c r="B50" s="75" t="s">
        <v>110</v>
      </c>
      <c r="C50" s="257" t="s">
        <v>104</v>
      </c>
      <c r="D50" s="258" t="s">
        <v>132</v>
      </c>
      <c r="E50" s="259">
        <v>39083</v>
      </c>
      <c r="F50" s="58" t="s">
        <v>0</v>
      </c>
      <c r="G50" s="59" t="s">
        <v>110</v>
      </c>
      <c r="H50" s="59" t="s">
        <v>134</v>
      </c>
      <c r="I50" s="59" t="s">
        <v>135</v>
      </c>
      <c r="J50" s="59" t="s">
        <v>136</v>
      </c>
      <c r="K50" s="59"/>
      <c r="L50" s="77"/>
      <c r="M50" s="62">
        <f t="shared" si="0"/>
        <v>0</v>
      </c>
      <c r="N50" s="58"/>
    </row>
    <row r="51" spans="1:14">
      <c r="A51" s="268"/>
      <c r="B51" s="75" t="s">
        <v>110</v>
      </c>
      <c r="C51" s="247"/>
      <c r="D51" s="249"/>
      <c r="E51" s="251"/>
      <c r="F51" s="58" t="s">
        <v>1</v>
      </c>
      <c r="G51" s="59" t="s">
        <v>110</v>
      </c>
      <c r="H51" s="59" t="s">
        <v>134</v>
      </c>
      <c r="I51" s="59" t="s">
        <v>135</v>
      </c>
      <c r="J51" s="59" t="s">
        <v>136</v>
      </c>
      <c r="K51" s="59"/>
      <c r="L51" s="77"/>
      <c r="M51" s="62">
        <f t="shared" si="0"/>
        <v>0</v>
      </c>
      <c r="N51" s="58"/>
    </row>
    <row r="52" spans="1:14">
      <c r="A52" s="268">
        <f t="shared" si="16"/>
        <v>25</v>
      </c>
      <c r="B52" s="75" t="s">
        <v>110</v>
      </c>
      <c r="C52" s="257" t="s">
        <v>104</v>
      </c>
      <c r="D52" s="258" t="s">
        <v>132</v>
      </c>
      <c r="E52" s="259">
        <v>39448</v>
      </c>
      <c r="F52" s="58" t="s">
        <v>0</v>
      </c>
      <c r="G52" s="59" t="s">
        <v>110</v>
      </c>
      <c r="H52" s="59" t="s">
        <v>134</v>
      </c>
      <c r="I52" s="59" t="s">
        <v>135</v>
      </c>
      <c r="J52" s="59" t="s">
        <v>136</v>
      </c>
      <c r="K52" s="59"/>
      <c r="L52" s="77"/>
      <c r="M52" s="62">
        <f t="shared" si="0"/>
        <v>0</v>
      </c>
      <c r="N52" s="58"/>
    </row>
    <row r="53" spans="1:14">
      <c r="A53" s="268"/>
      <c r="B53" s="75" t="s">
        <v>110</v>
      </c>
      <c r="C53" s="247"/>
      <c r="D53" s="249"/>
      <c r="E53" s="251"/>
      <c r="F53" s="58" t="s">
        <v>1</v>
      </c>
      <c r="G53" s="59" t="s">
        <v>110</v>
      </c>
      <c r="H53" s="59" t="s">
        <v>134</v>
      </c>
      <c r="I53" s="59" t="s">
        <v>135</v>
      </c>
      <c r="J53" s="59" t="s">
        <v>136</v>
      </c>
      <c r="K53" s="59"/>
      <c r="L53" s="77"/>
      <c r="M53" s="62">
        <f t="shared" si="0"/>
        <v>0</v>
      </c>
      <c r="N53" s="58"/>
    </row>
    <row r="54" spans="1:14">
      <c r="A54" s="268">
        <f t="shared" si="16"/>
        <v>26</v>
      </c>
      <c r="B54" s="75" t="s">
        <v>110</v>
      </c>
      <c r="C54" s="257" t="s">
        <v>104</v>
      </c>
      <c r="D54" s="258" t="s">
        <v>132</v>
      </c>
      <c r="E54" s="259">
        <v>39814</v>
      </c>
      <c r="F54" s="58" t="s">
        <v>0</v>
      </c>
      <c r="G54" s="59" t="s">
        <v>110</v>
      </c>
      <c r="H54" s="59" t="s">
        <v>134</v>
      </c>
      <c r="I54" s="59" t="s">
        <v>135</v>
      </c>
      <c r="J54" s="59" t="s">
        <v>136</v>
      </c>
      <c r="K54" s="59"/>
      <c r="L54" s="77"/>
      <c r="M54" s="62">
        <f t="shared" si="0"/>
        <v>0</v>
      </c>
      <c r="N54" s="58"/>
    </row>
    <row r="55" spans="1:14">
      <c r="A55" s="268"/>
      <c r="B55" s="75" t="s">
        <v>110</v>
      </c>
      <c r="C55" s="247"/>
      <c r="D55" s="249"/>
      <c r="E55" s="251"/>
      <c r="F55" s="58" t="s">
        <v>1</v>
      </c>
      <c r="G55" s="59" t="s">
        <v>110</v>
      </c>
      <c r="H55" s="59" t="s">
        <v>134</v>
      </c>
      <c r="I55" s="59" t="s">
        <v>135</v>
      </c>
      <c r="J55" s="59" t="s">
        <v>136</v>
      </c>
      <c r="K55" s="59"/>
      <c r="L55" s="77"/>
      <c r="M55" s="62">
        <f t="shared" si="0"/>
        <v>0</v>
      </c>
      <c r="N55" s="58"/>
    </row>
    <row r="56" spans="1:14">
      <c r="A56" s="268">
        <f t="shared" si="16"/>
        <v>27</v>
      </c>
      <c r="B56" s="75"/>
      <c r="C56" s="257" t="s">
        <v>104</v>
      </c>
      <c r="D56" s="258" t="s">
        <v>132</v>
      </c>
      <c r="E56" s="259">
        <v>41640</v>
      </c>
      <c r="F56" s="58" t="s">
        <v>0</v>
      </c>
      <c r="G56" s="59" t="s">
        <v>110</v>
      </c>
      <c r="H56" s="59" t="s">
        <v>134</v>
      </c>
      <c r="I56" s="59" t="s">
        <v>135</v>
      </c>
      <c r="J56" s="59" t="s">
        <v>136</v>
      </c>
      <c r="K56" s="59"/>
      <c r="L56" s="77"/>
      <c r="M56" s="62">
        <f t="shared" si="0"/>
        <v>0</v>
      </c>
      <c r="N56" s="58"/>
    </row>
    <row r="57" spans="1:14">
      <c r="A57" s="268"/>
      <c r="B57" s="75" t="s">
        <v>110</v>
      </c>
      <c r="C57" s="247"/>
      <c r="D57" s="249"/>
      <c r="E57" s="251"/>
      <c r="F57" s="58" t="s">
        <v>1</v>
      </c>
      <c r="G57" s="59" t="s">
        <v>110</v>
      </c>
      <c r="H57" s="59" t="s">
        <v>134</v>
      </c>
      <c r="I57" s="59" t="s">
        <v>135</v>
      </c>
      <c r="J57" s="59" t="s">
        <v>136</v>
      </c>
      <c r="K57" s="59"/>
      <c r="L57" s="77"/>
      <c r="M57" s="62">
        <f t="shared" si="0"/>
        <v>0</v>
      </c>
      <c r="N57" s="58"/>
    </row>
    <row r="58" spans="1:14">
      <c r="A58" s="58">
        <v>55</v>
      </c>
      <c r="B58" s="75" t="s">
        <v>110</v>
      </c>
      <c r="C58" s="78"/>
      <c r="D58" s="80"/>
      <c r="E58" s="81"/>
      <c r="F58" s="82"/>
      <c r="G58" s="60"/>
      <c r="H58" s="59"/>
      <c r="I58" s="59"/>
      <c r="J58" s="59"/>
      <c r="K58" s="59"/>
      <c r="L58" s="77"/>
      <c r="M58" s="62">
        <f t="shared" si="0"/>
        <v>0</v>
      </c>
      <c r="N58" s="58"/>
    </row>
    <row r="59" spans="1:14">
      <c r="A59" s="58">
        <v>56</v>
      </c>
      <c r="B59" s="75" t="s">
        <v>110</v>
      </c>
      <c r="C59" s="78"/>
      <c r="D59" s="80"/>
      <c r="E59" s="81"/>
      <c r="F59" s="82"/>
      <c r="G59" s="60"/>
      <c r="H59" s="59"/>
      <c r="I59" s="59"/>
      <c r="J59" s="59"/>
      <c r="K59" s="59"/>
      <c r="L59" s="77"/>
      <c r="M59" s="62">
        <f t="shared" si="0"/>
        <v>0</v>
      </c>
      <c r="N59" s="58"/>
    </row>
    <row r="60" spans="1:14">
      <c r="A60" s="58">
        <v>57</v>
      </c>
      <c r="B60" s="75" t="s">
        <v>110</v>
      </c>
      <c r="C60" s="78"/>
      <c r="D60" s="79"/>
      <c r="E60" s="76"/>
      <c r="F60" s="58"/>
      <c r="G60" s="59"/>
      <c r="H60" s="59"/>
      <c r="I60" s="59"/>
      <c r="J60" s="59"/>
      <c r="K60" s="59"/>
      <c r="L60" s="77"/>
      <c r="M60" s="62">
        <f t="shared" si="0"/>
        <v>0</v>
      </c>
      <c r="N60" s="58"/>
    </row>
    <row r="61" spans="1:14">
      <c r="A61" s="58">
        <v>58</v>
      </c>
      <c r="B61" s="75" t="s">
        <v>110</v>
      </c>
      <c r="C61" s="78"/>
      <c r="D61" s="79"/>
      <c r="E61" s="76"/>
      <c r="F61" s="58"/>
      <c r="G61" s="59"/>
      <c r="H61" s="59"/>
      <c r="I61" s="59"/>
      <c r="J61" s="59"/>
      <c r="K61" s="59"/>
      <c r="L61" s="77"/>
      <c r="M61" s="62">
        <f t="shared" si="0"/>
        <v>0</v>
      </c>
      <c r="N61" s="58"/>
    </row>
    <row r="62" spans="1:14">
      <c r="A62" s="58">
        <v>59</v>
      </c>
      <c r="B62" s="75" t="s">
        <v>110</v>
      </c>
      <c r="C62" s="78"/>
      <c r="D62" s="79"/>
      <c r="E62" s="76"/>
      <c r="F62" s="58"/>
      <c r="G62" s="59"/>
      <c r="H62" s="59"/>
      <c r="I62" s="59"/>
      <c r="J62" s="59"/>
      <c r="K62" s="59"/>
      <c r="L62" s="77"/>
      <c r="M62" s="62">
        <f t="shared" si="0"/>
        <v>0</v>
      </c>
      <c r="N62" s="58"/>
    </row>
    <row r="63" spans="1:14">
      <c r="A63" s="58">
        <v>60</v>
      </c>
      <c r="B63" s="75" t="s">
        <v>110</v>
      </c>
      <c r="C63" s="78"/>
      <c r="D63" s="79"/>
      <c r="E63" s="76"/>
      <c r="F63" s="58"/>
      <c r="G63" s="59"/>
      <c r="H63" s="59"/>
      <c r="I63" s="59"/>
      <c r="J63" s="59"/>
      <c r="K63" s="59"/>
      <c r="L63" s="77"/>
      <c r="M63" s="62">
        <f t="shared" si="0"/>
        <v>0</v>
      </c>
      <c r="N63" s="58"/>
    </row>
    <row r="64" spans="1:14">
      <c r="A64" s="58">
        <v>61</v>
      </c>
      <c r="B64" s="75" t="s">
        <v>110</v>
      </c>
      <c r="C64" s="78"/>
      <c r="D64" s="79"/>
      <c r="E64" s="76"/>
      <c r="F64" s="58"/>
      <c r="G64" s="59"/>
      <c r="H64" s="59"/>
      <c r="I64" s="59"/>
      <c r="J64" s="59"/>
      <c r="K64" s="59"/>
      <c r="L64" s="77"/>
      <c r="M64" s="62">
        <f t="shared" si="0"/>
        <v>0</v>
      </c>
      <c r="N64" s="58"/>
    </row>
    <row r="65" spans="1:14">
      <c r="A65" s="58">
        <v>62</v>
      </c>
      <c r="B65" s="75" t="s">
        <v>110</v>
      </c>
      <c r="C65" s="78"/>
      <c r="D65" s="79"/>
      <c r="E65" s="76"/>
      <c r="F65" s="58"/>
      <c r="G65" s="59"/>
      <c r="H65" s="59"/>
      <c r="I65" s="59"/>
      <c r="J65" s="59"/>
      <c r="K65" s="59"/>
      <c r="L65" s="77"/>
      <c r="M65" s="62">
        <f t="shared" si="0"/>
        <v>0</v>
      </c>
      <c r="N65" s="58"/>
    </row>
    <row r="66" spans="1:14">
      <c r="A66" s="58">
        <v>63</v>
      </c>
      <c r="B66" s="75" t="s">
        <v>110</v>
      </c>
      <c r="C66" s="78"/>
      <c r="D66" s="79"/>
      <c r="E66" s="76"/>
      <c r="F66" s="58"/>
      <c r="G66" s="59"/>
      <c r="H66" s="59"/>
      <c r="I66" s="59"/>
      <c r="J66" s="59"/>
      <c r="K66" s="59"/>
      <c r="L66" s="77"/>
      <c r="M66" s="62">
        <f t="shared" si="0"/>
        <v>0</v>
      </c>
      <c r="N66" s="58"/>
    </row>
    <row r="67" spans="1:14">
      <c r="A67" s="58">
        <v>64</v>
      </c>
      <c r="B67" s="75" t="s">
        <v>110</v>
      </c>
      <c r="C67" s="78"/>
      <c r="D67" s="79"/>
      <c r="E67" s="76"/>
      <c r="F67" s="58"/>
      <c r="G67" s="59"/>
      <c r="H67" s="59"/>
      <c r="I67" s="59"/>
      <c r="J67" s="59"/>
      <c r="K67" s="59"/>
      <c r="L67" s="77"/>
      <c r="M67" s="62">
        <f t="shared" si="0"/>
        <v>0</v>
      </c>
      <c r="N67" s="58"/>
    </row>
    <row r="68" spans="1:14">
      <c r="A68" s="58">
        <v>65</v>
      </c>
      <c r="B68" s="75" t="s">
        <v>110</v>
      </c>
      <c r="C68" s="78"/>
      <c r="D68" s="79"/>
      <c r="E68" s="76"/>
      <c r="F68" s="58"/>
      <c r="G68" s="59"/>
      <c r="H68" s="59"/>
      <c r="I68" s="59"/>
      <c r="J68" s="59"/>
      <c r="K68" s="59"/>
      <c r="L68" s="77"/>
      <c r="M68" s="62">
        <f t="shared" si="0"/>
        <v>0</v>
      </c>
      <c r="N68" s="58"/>
    </row>
    <row r="69" spans="1:14">
      <c r="A69" s="58">
        <v>66</v>
      </c>
      <c r="B69" s="75" t="s">
        <v>110</v>
      </c>
      <c r="C69" s="78"/>
      <c r="D69" s="79"/>
      <c r="E69" s="76"/>
      <c r="F69" s="58"/>
      <c r="G69" s="59"/>
      <c r="H69" s="59"/>
      <c r="I69" s="59"/>
      <c r="J69" s="59"/>
      <c r="K69" s="59"/>
      <c r="L69" s="77"/>
      <c r="M69" s="62">
        <f t="shared" si="0"/>
        <v>0</v>
      </c>
      <c r="N69" s="58"/>
    </row>
    <row r="70" spans="1:14">
      <c r="A70" s="58">
        <v>67</v>
      </c>
      <c r="B70" s="75" t="s">
        <v>110</v>
      </c>
      <c r="C70" s="78"/>
      <c r="D70" s="79"/>
      <c r="E70" s="76"/>
      <c r="F70" s="58"/>
      <c r="G70" s="59"/>
      <c r="H70" s="59"/>
      <c r="I70" s="59"/>
      <c r="J70" s="59"/>
      <c r="K70" s="59"/>
      <c r="L70" s="77"/>
      <c r="M70" s="62">
        <f t="shared" si="0"/>
        <v>0</v>
      </c>
      <c r="N70" s="58"/>
    </row>
    <row r="71" spans="1:14">
      <c r="A71" s="58">
        <v>68</v>
      </c>
      <c r="B71" s="75" t="s">
        <v>110</v>
      </c>
      <c r="C71" s="78"/>
      <c r="D71" s="79"/>
      <c r="E71" s="76"/>
      <c r="F71" s="58"/>
      <c r="G71" s="59"/>
      <c r="H71" s="59"/>
      <c r="I71" s="59"/>
      <c r="J71" s="59"/>
      <c r="K71" s="59"/>
      <c r="L71" s="77"/>
      <c r="M71" s="62">
        <f t="shared" si="0"/>
        <v>0</v>
      </c>
      <c r="N71" s="58"/>
    </row>
    <row r="72" spans="1:14">
      <c r="A72" s="58">
        <v>69</v>
      </c>
      <c r="B72" s="75" t="s">
        <v>110</v>
      </c>
      <c r="C72" s="78"/>
      <c r="D72" s="79"/>
      <c r="E72" s="76"/>
      <c r="F72" s="58"/>
      <c r="G72" s="59"/>
      <c r="H72" s="59"/>
      <c r="I72" s="59"/>
      <c r="J72" s="59"/>
      <c r="K72" s="59"/>
      <c r="L72" s="77"/>
      <c r="M72" s="62">
        <f t="shared" si="0"/>
        <v>0</v>
      </c>
      <c r="N72" s="58"/>
    </row>
    <row r="73" spans="1:14">
      <c r="A73" s="58">
        <v>70</v>
      </c>
      <c r="B73" s="75" t="s">
        <v>110</v>
      </c>
      <c r="C73" s="78"/>
      <c r="D73" s="79"/>
      <c r="E73" s="76"/>
      <c r="F73" s="58"/>
      <c r="G73" s="59"/>
      <c r="H73" s="59"/>
      <c r="I73" s="59"/>
      <c r="J73" s="59"/>
      <c r="K73" s="59"/>
      <c r="L73" s="77"/>
      <c r="M73" s="62">
        <f t="shared" si="0"/>
        <v>0</v>
      </c>
      <c r="N73" s="58"/>
    </row>
    <row r="74" spans="1:14">
      <c r="A74" s="58">
        <v>71</v>
      </c>
      <c r="B74" s="75" t="s">
        <v>110</v>
      </c>
      <c r="C74" s="78"/>
      <c r="D74" s="79"/>
      <c r="E74" s="76"/>
      <c r="F74" s="58"/>
      <c r="G74" s="59"/>
      <c r="H74" s="59"/>
      <c r="I74" s="59"/>
      <c r="J74" s="59"/>
      <c r="K74" s="59"/>
      <c r="L74" s="77"/>
      <c r="M74" s="62">
        <f t="shared" si="0"/>
        <v>0</v>
      </c>
      <c r="N74" s="58"/>
    </row>
    <row r="75" spans="1:14">
      <c r="A75" s="58">
        <v>72</v>
      </c>
      <c r="B75" s="75" t="s">
        <v>110</v>
      </c>
      <c r="C75" s="78"/>
      <c r="D75" s="79"/>
      <c r="E75" s="76"/>
      <c r="F75" s="58"/>
      <c r="G75" s="59"/>
      <c r="H75" s="59"/>
      <c r="I75" s="59"/>
      <c r="J75" s="59"/>
      <c r="K75" s="59"/>
      <c r="L75" s="77"/>
      <c r="M75" s="62">
        <f t="shared" si="0"/>
        <v>0</v>
      </c>
      <c r="N75" s="58"/>
    </row>
    <row r="76" spans="1:14">
      <c r="A76" s="58">
        <v>73</v>
      </c>
      <c r="B76" s="75" t="s">
        <v>110</v>
      </c>
      <c r="C76" s="78"/>
      <c r="D76" s="79"/>
      <c r="E76" s="76"/>
      <c r="F76" s="58"/>
      <c r="G76" s="59"/>
      <c r="H76" s="59"/>
      <c r="I76" s="59"/>
      <c r="J76" s="59"/>
      <c r="K76" s="59"/>
      <c r="L76" s="77"/>
      <c r="M76" s="62">
        <f t="shared" si="0"/>
        <v>0</v>
      </c>
      <c r="N76" s="58"/>
    </row>
    <row r="77" spans="1:14">
      <c r="A77" s="58">
        <v>74</v>
      </c>
      <c r="B77" s="75" t="s">
        <v>110</v>
      </c>
      <c r="C77" s="78"/>
      <c r="D77" s="79"/>
      <c r="E77" s="76"/>
      <c r="F77" s="58"/>
      <c r="G77" s="59"/>
      <c r="H77" s="59"/>
      <c r="I77" s="59"/>
      <c r="J77" s="59"/>
      <c r="K77" s="59"/>
      <c r="L77" s="77"/>
      <c r="M77" s="62">
        <f t="shared" si="0"/>
        <v>0</v>
      </c>
      <c r="N77" s="58"/>
    </row>
    <row r="78" spans="1:14">
      <c r="A78" s="58">
        <v>75</v>
      </c>
      <c r="B78" s="75" t="s">
        <v>110</v>
      </c>
      <c r="C78" s="78"/>
      <c r="D78" s="79"/>
      <c r="E78" s="76"/>
      <c r="F78" s="58"/>
      <c r="G78" s="59"/>
      <c r="H78" s="59"/>
      <c r="I78" s="59"/>
      <c r="J78" s="59"/>
      <c r="K78" s="59"/>
      <c r="L78" s="77"/>
      <c r="M78" s="62">
        <f t="shared" si="0"/>
        <v>0</v>
      </c>
      <c r="N78" s="58"/>
    </row>
    <row r="79" spans="1:14">
      <c r="A79" s="58">
        <v>76</v>
      </c>
      <c r="B79" s="75" t="s">
        <v>110</v>
      </c>
      <c r="C79" s="78"/>
      <c r="D79" s="79"/>
      <c r="E79" s="76"/>
      <c r="F79" s="58"/>
      <c r="G79" s="59"/>
      <c r="H79" s="59"/>
      <c r="I79" s="59"/>
      <c r="J79" s="59"/>
      <c r="K79" s="59"/>
      <c r="L79" s="77"/>
      <c r="M79" s="62">
        <f t="shared" si="0"/>
        <v>0</v>
      </c>
      <c r="N79" s="58"/>
    </row>
    <row r="80" spans="1:14">
      <c r="A80" s="58">
        <v>77</v>
      </c>
      <c r="B80" s="75" t="s">
        <v>110</v>
      </c>
      <c r="C80" s="78"/>
      <c r="D80" s="79"/>
      <c r="E80" s="76"/>
      <c r="F80" s="58"/>
      <c r="G80" s="59"/>
      <c r="H80" s="59"/>
      <c r="I80" s="59"/>
      <c r="J80" s="59"/>
      <c r="K80" s="59"/>
      <c r="L80" s="77"/>
      <c r="M80" s="62">
        <f t="shared" si="0"/>
        <v>0</v>
      </c>
      <c r="N80" s="58"/>
    </row>
    <row r="81" spans="1:14">
      <c r="A81" s="58">
        <v>78</v>
      </c>
      <c r="B81" s="75" t="s">
        <v>110</v>
      </c>
      <c r="C81" s="78"/>
      <c r="D81" s="79"/>
      <c r="E81" s="76"/>
      <c r="F81" s="58"/>
      <c r="G81" s="59"/>
      <c r="H81" s="59"/>
      <c r="I81" s="59"/>
      <c r="J81" s="59"/>
      <c r="K81" s="59"/>
      <c r="L81" s="77"/>
      <c r="M81" s="62">
        <f t="shared" si="0"/>
        <v>0</v>
      </c>
      <c r="N81" s="58"/>
    </row>
    <row r="82" spans="1:14">
      <c r="A82" s="58">
        <v>79</v>
      </c>
      <c r="B82" s="75" t="s">
        <v>110</v>
      </c>
      <c r="C82" s="78"/>
      <c r="D82" s="79"/>
      <c r="E82" s="76"/>
      <c r="F82" s="58"/>
      <c r="G82" s="59"/>
      <c r="H82" s="59"/>
      <c r="I82" s="59"/>
      <c r="J82" s="59"/>
      <c r="K82" s="59"/>
      <c r="L82" s="77"/>
      <c r="M82" s="62">
        <f t="shared" si="0"/>
        <v>0</v>
      </c>
      <c r="N82" s="58"/>
    </row>
    <row r="83" spans="1:14">
      <c r="A83" s="58">
        <v>80</v>
      </c>
      <c r="B83" s="75" t="s">
        <v>110</v>
      </c>
      <c r="C83" s="78"/>
      <c r="D83" s="79"/>
      <c r="E83" s="76"/>
      <c r="F83" s="58"/>
      <c r="G83" s="59"/>
      <c r="H83" s="59"/>
      <c r="I83" s="59"/>
      <c r="J83" s="59"/>
      <c r="K83" s="59"/>
      <c r="L83" s="77"/>
      <c r="M83" s="62">
        <f t="shared" si="0"/>
        <v>0</v>
      </c>
      <c r="N83" s="58"/>
    </row>
    <row r="84" spans="1:14">
      <c r="A84" s="58">
        <v>81</v>
      </c>
      <c r="B84" s="75" t="s">
        <v>110</v>
      </c>
      <c r="C84" s="78"/>
      <c r="D84" s="79"/>
      <c r="E84" s="76"/>
      <c r="F84" s="58"/>
      <c r="G84" s="59"/>
      <c r="H84" s="59"/>
      <c r="I84" s="59"/>
      <c r="J84" s="59"/>
      <c r="K84" s="59"/>
      <c r="L84" s="77"/>
      <c r="M84" s="62">
        <f t="shared" si="0"/>
        <v>0</v>
      </c>
      <c r="N84" s="58"/>
    </row>
    <row r="85" spans="1:14">
      <c r="A85" s="58">
        <v>82</v>
      </c>
      <c r="B85" s="75" t="s">
        <v>110</v>
      </c>
      <c r="C85" s="78"/>
      <c r="D85" s="79"/>
      <c r="E85" s="76"/>
      <c r="F85" s="58"/>
      <c r="G85" s="59"/>
      <c r="H85" s="59"/>
      <c r="I85" s="59"/>
      <c r="J85" s="59"/>
      <c r="K85" s="59"/>
      <c r="L85" s="77"/>
      <c r="M85" s="62">
        <f t="shared" si="0"/>
        <v>0</v>
      </c>
      <c r="N85" s="58"/>
    </row>
    <row r="86" spans="1:14">
      <c r="A86" s="58">
        <v>83</v>
      </c>
      <c r="B86" s="75" t="s">
        <v>110</v>
      </c>
      <c r="C86" s="78"/>
      <c r="D86" s="79"/>
      <c r="E86" s="76"/>
      <c r="F86" s="58"/>
      <c r="G86" s="59"/>
      <c r="H86" s="59"/>
      <c r="I86" s="59"/>
      <c r="J86" s="59"/>
      <c r="K86" s="59"/>
      <c r="L86" s="77"/>
      <c r="M86" s="62">
        <f t="shared" si="0"/>
        <v>0</v>
      </c>
      <c r="N86" s="58"/>
    </row>
    <row r="87" spans="1:14">
      <c r="A87" s="58">
        <v>84</v>
      </c>
      <c r="B87" s="75" t="s">
        <v>110</v>
      </c>
      <c r="C87" s="78"/>
      <c r="D87" s="79"/>
      <c r="E87" s="76"/>
      <c r="F87" s="58"/>
      <c r="G87" s="59"/>
      <c r="H87" s="59"/>
      <c r="I87" s="59"/>
      <c r="J87" s="59"/>
      <c r="K87" s="59"/>
      <c r="L87" s="77"/>
      <c r="M87" s="62">
        <f t="shared" si="0"/>
        <v>0</v>
      </c>
      <c r="N87" s="58"/>
    </row>
    <row r="88" spans="1:14">
      <c r="A88" s="58">
        <v>85</v>
      </c>
      <c r="B88" s="75" t="s">
        <v>110</v>
      </c>
      <c r="C88" s="78"/>
      <c r="D88" s="79"/>
      <c r="E88" s="76"/>
      <c r="F88" s="58"/>
      <c r="G88" s="59"/>
      <c r="H88" s="59"/>
      <c r="I88" s="59"/>
      <c r="J88" s="59"/>
      <c r="K88" s="59"/>
      <c r="L88" s="77"/>
      <c r="M88" s="62">
        <f t="shared" si="0"/>
        <v>0</v>
      </c>
      <c r="N88" s="58"/>
    </row>
    <row r="89" spans="1:14">
      <c r="A89" s="58">
        <v>86</v>
      </c>
      <c r="B89" s="75" t="s">
        <v>110</v>
      </c>
      <c r="C89" s="78"/>
      <c r="D89" s="79"/>
      <c r="E89" s="76"/>
      <c r="F89" s="58"/>
      <c r="G89" s="59"/>
      <c r="H89" s="59"/>
      <c r="I89" s="59"/>
      <c r="J89" s="59"/>
      <c r="K89" s="59"/>
      <c r="L89" s="77"/>
      <c r="M89" s="62">
        <f t="shared" si="0"/>
        <v>0</v>
      </c>
      <c r="N89" s="58"/>
    </row>
    <row r="90" spans="1:14">
      <c r="A90" s="58">
        <v>87</v>
      </c>
      <c r="B90" s="75" t="s">
        <v>110</v>
      </c>
      <c r="C90" s="78"/>
      <c r="D90" s="79"/>
      <c r="E90" s="76"/>
      <c r="F90" s="58"/>
      <c r="G90" s="59"/>
      <c r="H90" s="59"/>
      <c r="I90" s="59"/>
      <c r="J90" s="59"/>
      <c r="K90" s="59"/>
      <c r="L90" s="77"/>
      <c r="M90" s="62">
        <f t="shared" si="0"/>
        <v>0</v>
      </c>
      <c r="N90" s="58"/>
    </row>
    <row r="91" spans="1:14">
      <c r="A91" s="58">
        <v>88</v>
      </c>
      <c r="B91" s="75" t="s">
        <v>110</v>
      </c>
      <c r="C91" s="78"/>
      <c r="D91" s="79"/>
      <c r="E91" s="76"/>
      <c r="F91" s="58"/>
      <c r="G91" s="59"/>
      <c r="H91" s="59"/>
      <c r="I91" s="59"/>
      <c r="J91" s="59"/>
      <c r="K91" s="59"/>
      <c r="L91" s="77"/>
      <c r="M91" s="62">
        <f t="shared" si="0"/>
        <v>0</v>
      </c>
      <c r="N91" s="58"/>
    </row>
    <row r="92" spans="1:14">
      <c r="A92" s="58">
        <v>89</v>
      </c>
      <c r="B92" s="75" t="s">
        <v>110</v>
      </c>
      <c r="C92" s="78"/>
      <c r="D92" s="79"/>
      <c r="E92" s="76"/>
      <c r="F92" s="58"/>
      <c r="G92" s="59"/>
      <c r="H92" s="59"/>
      <c r="I92" s="59"/>
      <c r="J92" s="59"/>
      <c r="K92" s="59"/>
      <c r="L92" s="77"/>
      <c r="M92" s="62">
        <f t="shared" si="0"/>
        <v>0</v>
      </c>
      <c r="N92" s="58"/>
    </row>
    <row r="93" spans="1:14">
      <c r="A93" s="58">
        <v>90</v>
      </c>
      <c r="B93" s="75" t="s">
        <v>110</v>
      </c>
      <c r="C93" s="78"/>
      <c r="D93" s="79"/>
      <c r="E93" s="76"/>
      <c r="F93" s="58"/>
      <c r="G93" s="59"/>
      <c r="H93" s="59"/>
      <c r="I93" s="59"/>
      <c r="J93" s="59"/>
      <c r="K93" s="59"/>
      <c r="L93" s="77"/>
      <c r="M93" s="62">
        <f t="shared" si="0"/>
        <v>0</v>
      </c>
      <c r="N93" s="58"/>
    </row>
    <row r="94" spans="1:14">
      <c r="A94" s="58">
        <v>91</v>
      </c>
      <c r="B94" s="75" t="s">
        <v>110</v>
      </c>
      <c r="C94" s="78"/>
      <c r="D94" s="79"/>
      <c r="E94" s="76"/>
      <c r="F94" s="58"/>
      <c r="G94" s="59"/>
      <c r="H94" s="59"/>
      <c r="I94" s="59"/>
      <c r="J94" s="59"/>
      <c r="K94" s="59"/>
      <c r="L94" s="77"/>
      <c r="M94" s="62">
        <f t="shared" si="0"/>
        <v>0</v>
      </c>
      <c r="N94" s="58"/>
    </row>
    <row r="95" spans="1:14">
      <c r="A95" s="58">
        <v>92</v>
      </c>
      <c r="B95" s="75" t="s">
        <v>110</v>
      </c>
      <c r="C95" s="78"/>
      <c r="D95" s="79"/>
      <c r="E95" s="76"/>
      <c r="F95" s="58"/>
      <c r="G95" s="59"/>
      <c r="H95" s="59"/>
      <c r="I95" s="59"/>
      <c r="J95" s="59"/>
      <c r="K95" s="59"/>
      <c r="L95" s="77"/>
      <c r="M95" s="62">
        <f t="shared" si="0"/>
        <v>0</v>
      </c>
      <c r="N95" s="58"/>
    </row>
    <row r="96" spans="1:14">
      <c r="A96" s="58">
        <v>93</v>
      </c>
      <c r="B96" s="75" t="s">
        <v>110</v>
      </c>
      <c r="C96" s="78"/>
      <c r="D96" s="79"/>
      <c r="E96" s="76"/>
      <c r="F96" s="58"/>
      <c r="G96" s="59"/>
      <c r="H96" s="59"/>
      <c r="I96" s="59"/>
      <c r="J96" s="59"/>
      <c r="K96" s="59"/>
      <c r="L96" s="77"/>
      <c r="M96" s="62">
        <f t="shared" si="0"/>
        <v>0</v>
      </c>
      <c r="N96" s="58"/>
    </row>
    <row r="97" spans="1:14">
      <c r="A97" s="58">
        <v>94</v>
      </c>
      <c r="B97" s="75" t="s">
        <v>110</v>
      </c>
      <c r="C97" s="78"/>
      <c r="D97" s="79"/>
      <c r="E97" s="76"/>
      <c r="F97" s="58"/>
      <c r="G97" s="59"/>
      <c r="H97" s="59"/>
      <c r="I97" s="59"/>
      <c r="J97" s="59"/>
      <c r="K97" s="59"/>
      <c r="L97" s="77"/>
      <c r="M97" s="62">
        <f t="shared" si="0"/>
        <v>0</v>
      </c>
      <c r="N97" s="58"/>
    </row>
    <row r="98" spans="1:14">
      <c r="A98" s="58">
        <v>95</v>
      </c>
      <c r="B98" s="75" t="s">
        <v>110</v>
      </c>
      <c r="C98" s="78"/>
      <c r="D98" s="79"/>
      <c r="E98" s="76"/>
      <c r="F98" s="58"/>
      <c r="G98" s="59"/>
      <c r="H98" s="59"/>
      <c r="I98" s="59"/>
      <c r="J98" s="59"/>
      <c r="K98" s="59"/>
      <c r="L98" s="77"/>
      <c r="M98" s="62">
        <f t="shared" si="0"/>
        <v>0</v>
      </c>
      <c r="N98" s="58"/>
    </row>
    <row r="99" spans="1:14">
      <c r="A99" s="58">
        <v>96</v>
      </c>
      <c r="B99" s="75" t="s">
        <v>110</v>
      </c>
      <c r="C99" s="78"/>
      <c r="D99" s="79"/>
      <c r="E99" s="76"/>
      <c r="F99" s="58"/>
      <c r="G99" s="59"/>
      <c r="H99" s="59"/>
      <c r="I99" s="59"/>
      <c r="J99" s="59"/>
      <c r="K99" s="59"/>
      <c r="L99" s="77"/>
      <c r="M99" s="62">
        <f t="shared" si="0"/>
        <v>0</v>
      </c>
      <c r="N99" s="58"/>
    </row>
    <row r="100" spans="1:14">
      <c r="A100" s="58">
        <v>97</v>
      </c>
      <c r="B100" s="75" t="s">
        <v>110</v>
      </c>
      <c r="C100" s="78"/>
      <c r="D100" s="79"/>
      <c r="E100" s="76"/>
      <c r="F100" s="58"/>
      <c r="G100" s="59"/>
      <c r="H100" s="59"/>
      <c r="I100" s="59"/>
      <c r="J100" s="59"/>
      <c r="K100" s="59"/>
      <c r="L100" s="77"/>
      <c r="M100" s="62">
        <f t="shared" si="0"/>
        <v>0</v>
      </c>
      <c r="N100" s="58"/>
    </row>
    <row r="101" spans="1:14">
      <c r="A101" s="58">
        <v>98</v>
      </c>
      <c r="B101" s="75" t="s">
        <v>110</v>
      </c>
      <c r="C101" s="78"/>
      <c r="D101" s="79"/>
      <c r="E101" s="76"/>
      <c r="F101" s="58"/>
      <c r="G101" s="59"/>
      <c r="H101" s="59"/>
      <c r="I101" s="59"/>
      <c r="J101" s="59"/>
      <c r="K101" s="59"/>
      <c r="L101" s="77"/>
      <c r="M101" s="62">
        <f t="shared" si="0"/>
        <v>0</v>
      </c>
      <c r="N101" s="58"/>
    </row>
    <row r="102" spans="1:14">
      <c r="A102" s="58">
        <v>99</v>
      </c>
      <c r="B102" s="75" t="s">
        <v>110</v>
      </c>
      <c r="C102" s="78"/>
      <c r="D102" s="79"/>
      <c r="E102" s="76"/>
      <c r="F102" s="58"/>
      <c r="G102" s="59"/>
      <c r="H102" s="59"/>
      <c r="I102" s="59"/>
      <c r="J102" s="59"/>
      <c r="K102" s="59"/>
      <c r="L102" s="77"/>
      <c r="M102" s="62">
        <f t="shared" si="0"/>
        <v>0</v>
      </c>
      <c r="N102" s="58"/>
    </row>
    <row r="103" spans="1:14">
      <c r="A103" s="58">
        <v>100</v>
      </c>
      <c r="B103" s="75" t="s">
        <v>110</v>
      </c>
      <c r="C103" s="78"/>
      <c r="D103" s="79"/>
      <c r="E103" s="76"/>
      <c r="F103" s="58"/>
      <c r="G103" s="59"/>
      <c r="H103" s="59"/>
      <c r="I103" s="59"/>
      <c r="J103" s="59"/>
      <c r="K103" s="59"/>
      <c r="L103" s="77"/>
      <c r="M103" s="62">
        <f t="shared" si="0"/>
        <v>0</v>
      </c>
      <c r="N103" s="58"/>
    </row>
    <row r="104" spans="1:14">
      <c r="A104" s="58">
        <v>101</v>
      </c>
      <c r="B104" s="75" t="s">
        <v>110</v>
      </c>
      <c r="C104" s="78"/>
      <c r="D104" s="79"/>
      <c r="E104" s="76"/>
      <c r="F104" s="58"/>
      <c r="G104" s="59"/>
      <c r="H104" s="59"/>
      <c r="I104" s="59"/>
      <c r="J104" s="59"/>
      <c r="K104" s="59"/>
      <c r="L104" s="77"/>
      <c r="M104" s="62">
        <f t="shared" ref="M104:M122" si="17">K104*L104</f>
        <v>0</v>
      </c>
      <c r="N104" s="58"/>
    </row>
    <row r="105" spans="1:14">
      <c r="A105" s="58">
        <v>102</v>
      </c>
      <c r="B105" s="75" t="s">
        <v>110</v>
      </c>
      <c r="C105" s="78"/>
      <c r="D105" s="79"/>
      <c r="E105" s="76"/>
      <c r="F105" s="58"/>
      <c r="G105" s="59"/>
      <c r="H105" s="59"/>
      <c r="I105" s="59"/>
      <c r="J105" s="59"/>
      <c r="K105" s="59"/>
      <c r="L105" s="77"/>
      <c r="M105" s="62">
        <f t="shared" si="17"/>
        <v>0</v>
      </c>
      <c r="N105" s="58"/>
    </row>
    <row r="106" spans="1:14">
      <c r="A106" s="58">
        <v>103</v>
      </c>
      <c r="B106" s="75" t="s">
        <v>110</v>
      </c>
      <c r="C106" s="78"/>
      <c r="D106" s="79"/>
      <c r="E106" s="76"/>
      <c r="F106" s="58"/>
      <c r="G106" s="59"/>
      <c r="H106" s="59"/>
      <c r="I106" s="59"/>
      <c r="J106" s="59"/>
      <c r="K106" s="59"/>
      <c r="L106" s="77"/>
      <c r="M106" s="62">
        <f t="shared" si="17"/>
        <v>0</v>
      </c>
      <c r="N106" s="58"/>
    </row>
    <row r="107" spans="1:14">
      <c r="A107" s="58">
        <v>104</v>
      </c>
      <c r="B107" s="75" t="s">
        <v>110</v>
      </c>
      <c r="C107" s="78"/>
      <c r="D107" s="79"/>
      <c r="E107" s="76"/>
      <c r="F107" s="58"/>
      <c r="G107" s="59"/>
      <c r="H107" s="59"/>
      <c r="I107" s="59"/>
      <c r="J107" s="59"/>
      <c r="K107" s="59"/>
      <c r="L107" s="77"/>
      <c r="M107" s="62">
        <f t="shared" si="17"/>
        <v>0</v>
      </c>
      <c r="N107" s="58"/>
    </row>
    <row r="108" spans="1:14">
      <c r="A108" s="58">
        <v>105</v>
      </c>
      <c r="B108" s="75" t="s">
        <v>110</v>
      </c>
      <c r="C108" s="78"/>
      <c r="D108" s="79"/>
      <c r="E108" s="76"/>
      <c r="F108" s="58"/>
      <c r="G108" s="59"/>
      <c r="H108" s="59"/>
      <c r="I108" s="59"/>
      <c r="J108" s="59"/>
      <c r="K108" s="59"/>
      <c r="L108" s="77"/>
      <c r="M108" s="62">
        <f t="shared" si="17"/>
        <v>0</v>
      </c>
      <c r="N108" s="58"/>
    </row>
    <row r="109" spans="1:14">
      <c r="A109" s="58">
        <v>106</v>
      </c>
      <c r="B109" s="75" t="s">
        <v>110</v>
      </c>
      <c r="C109" s="78"/>
      <c r="D109" s="79"/>
      <c r="E109" s="76"/>
      <c r="F109" s="58"/>
      <c r="G109" s="59"/>
      <c r="H109" s="59"/>
      <c r="I109" s="59"/>
      <c r="J109" s="59"/>
      <c r="K109" s="59"/>
      <c r="L109" s="77"/>
      <c r="M109" s="62">
        <f t="shared" si="17"/>
        <v>0</v>
      </c>
      <c r="N109" s="58"/>
    </row>
    <row r="110" spans="1:14">
      <c r="A110" s="58">
        <v>107</v>
      </c>
      <c r="B110" s="75" t="s">
        <v>110</v>
      </c>
      <c r="C110" s="78"/>
      <c r="D110" s="79"/>
      <c r="E110" s="76"/>
      <c r="F110" s="58"/>
      <c r="G110" s="59"/>
      <c r="H110" s="59"/>
      <c r="I110" s="59"/>
      <c r="J110" s="59"/>
      <c r="K110" s="59"/>
      <c r="L110" s="77"/>
      <c r="M110" s="62">
        <f t="shared" si="17"/>
        <v>0</v>
      </c>
      <c r="N110" s="58"/>
    </row>
    <row r="111" spans="1:14">
      <c r="A111" s="58">
        <v>108</v>
      </c>
      <c r="B111" s="75" t="s">
        <v>110</v>
      </c>
      <c r="C111" s="78" t="s">
        <v>108</v>
      </c>
      <c r="D111" s="79" t="s">
        <v>127</v>
      </c>
      <c r="E111" s="76">
        <v>41640</v>
      </c>
      <c r="F111" s="58" t="s">
        <v>1</v>
      </c>
      <c r="G111" s="59"/>
      <c r="H111" s="59"/>
      <c r="I111" s="59"/>
      <c r="J111" s="59"/>
      <c r="K111" s="59">
        <v>1</v>
      </c>
      <c r="L111" s="77"/>
      <c r="M111" s="62">
        <f t="shared" si="17"/>
        <v>0</v>
      </c>
      <c r="N111" s="58"/>
    </row>
    <row r="112" spans="1:14">
      <c r="A112" s="58">
        <v>109</v>
      </c>
      <c r="B112" s="75" t="s">
        <v>110</v>
      </c>
      <c r="C112" s="78" t="s">
        <v>108</v>
      </c>
      <c r="D112" s="79" t="s">
        <v>127</v>
      </c>
      <c r="E112" s="76">
        <v>41275</v>
      </c>
      <c r="F112" s="58" t="s">
        <v>1</v>
      </c>
      <c r="G112" s="59"/>
      <c r="H112" s="59"/>
      <c r="I112" s="59"/>
      <c r="J112" s="59"/>
      <c r="K112" s="59">
        <v>1</v>
      </c>
      <c r="L112" s="77"/>
      <c r="M112" s="62">
        <f t="shared" si="17"/>
        <v>0</v>
      </c>
      <c r="N112" s="58"/>
    </row>
    <row r="113" spans="1:14">
      <c r="A113" s="58">
        <v>110</v>
      </c>
      <c r="B113" s="75" t="s">
        <v>110</v>
      </c>
      <c r="C113" s="78" t="s">
        <v>108</v>
      </c>
      <c r="D113" s="79" t="s">
        <v>127</v>
      </c>
      <c r="E113" s="76">
        <v>36161</v>
      </c>
      <c r="F113" s="58" t="s">
        <v>0</v>
      </c>
      <c r="G113" s="59"/>
      <c r="H113" s="59"/>
      <c r="I113" s="59"/>
      <c r="J113" s="59"/>
      <c r="K113" s="59">
        <v>1</v>
      </c>
      <c r="L113" s="77"/>
      <c r="M113" s="62">
        <f t="shared" si="17"/>
        <v>0</v>
      </c>
      <c r="N113" s="58"/>
    </row>
    <row r="114" spans="1:14">
      <c r="A114" s="58">
        <v>111</v>
      </c>
      <c r="B114" s="75" t="s">
        <v>110</v>
      </c>
      <c r="C114" s="78" t="s">
        <v>128</v>
      </c>
      <c r="D114" s="79" t="s">
        <v>129</v>
      </c>
      <c r="E114" s="76">
        <v>41640</v>
      </c>
      <c r="F114" s="58" t="s">
        <v>1</v>
      </c>
      <c r="G114" s="59"/>
      <c r="H114" s="59"/>
      <c r="I114" s="59"/>
      <c r="J114" s="59"/>
      <c r="K114" s="59">
        <v>1</v>
      </c>
      <c r="L114" s="77"/>
      <c r="M114" s="62">
        <f t="shared" si="17"/>
        <v>0</v>
      </c>
      <c r="N114" s="58"/>
    </row>
    <row r="115" spans="1:14">
      <c r="A115" s="58">
        <v>112</v>
      </c>
      <c r="B115" s="75" t="s">
        <v>110</v>
      </c>
      <c r="C115" s="78"/>
      <c r="D115" s="79"/>
      <c r="E115" s="76">
        <v>41275</v>
      </c>
      <c r="F115" s="58" t="s">
        <v>1</v>
      </c>
      <c r="G115" s="59"/>
      <c r="H115" s="59"/>
      <c r="I115" s="59"/>
      <c r="J115" s="59"/>
      <c r="K115" s="59">
        <v>1</v>
      </c>
      <c r="L115" s="77"/>
      <c r="M115" s="62">
        <f t="shared" si="17"/>
        <v>0</v>
      </c>
      <c r="N115" s="58"/>
    </row>
    <row r="116" spans="1:14">
      <c r="A116" s="58">
        <v>113</v>
      </c>
      <c r="B116" s="75" t="s">
        <v>110</v>
      </c>
      <c r="C116" s="78"/>
      <c r="D116" s="79"/>
      <c r="E116" s="76">
        <v>36161</v>
      </c>
      <c r="F116" s="58" t="s">
        <v>1</v>
      </c>
      <c r="G116" s="59"/>
      <c r="H116" s="59"/>
      <c r="I116" s="59"/>
      <c r="J116" s="59"/>
      <c r="K116" s="59">
        <v>1</v>
      </c>
      <c r="L116" s="77"/>
      <c r="M116" s="62">
        <f t="shared" si="17"/>
        <v>0</v>
      </c>
      <c r="N116" s="58"/>
    </row>
    <row r="117" spans="1:14">
      <c r="A117" s="58">
        <v>114</v>
      </c>
      <c r="B117" s="75" t="s">
        <v>110</v>
      </c>
      <c r="C117" s="78" t="s">
        <v>106</v>
      </c>
      <c r="D117" s="79" t="s">
        <v>130</v>
      </c>
      <c r="E117" s="76">
        <v>41275</v>
      </c>
      <c r="F117" s="58" t="s">
        <v>1</v>
      </c>
      <c r="G117" s="59"/>
      <c r="H117" s="59"/>
      <c r="I117" s="59"/>
      <c r="J117" s="59"/>
      <c r="K117" s="59">
        <v>1</v>
      </c>
      <c r="L117" s="77"/>
      <c r="M117" s="62">
        <f t="shared" si="17"/>
        <v>0</v>
      </c>
      <c r="N117" s="58"/>
    </row>
    <row r="118" spans="1:14">
      <c r="A118" s="58">
        <v>115</v>
      </c>
      <c r="B118" s="75" t="s">
        <v>110</v>
      </c>
      <c r="C118" s="78" t="s">
        <v>105</v>
      </c>
      <c r="D118" s="79" t="s">
        <v>131</v>
      </c>
      <c r="E118" s="76">
        <v>38718</v>
      </c>
      <c r="F118" s="58" t="s">
        <v>1</v>
      </c>
      <c r="G118" s="59"/>
      <c r="H118" s="59"/>
      <c r="I118" s="59"/>
      <c r="J118" s="59"/>
      <c r="K118" s="59">
        <v>1</v>
      </c>
      <c r="L118" s="77"/>
      <c r="M118" s="62">
        <f t="shared" si="17"/>
        <v>0</v>
      </c>
      <c r="N118" s="58"/>
    </row>
    <row r="119" spans="1:14">
      <c r="A119" s="58">
        <v>116</v>
      </c>
      <c r="B119" s="75" t="s">
        <v>110</v>
      </c>
      <c r="C119" s="78" t="s">
        <v>105</v>
      </c>
      <c r="D119" s="79" t="s">
        <v>131</v>
      </c>
      <c r="E119" s="76">
        <v>39814</v>
      </c>
      <c r="F119" s="58" t="s">
        <v>0</v>
      </c>
      <c r="G119" s="59"/>
      <c r="H119" s="59"/>
      <c r="I119" s="59"/>
      <c r="J119" s="59"/>
      <c r="K119" s="59">
        <v>1</v>
      </c>
      <c r="L119" s="77"/>
      <c r="M119" s="62">
        <f t="shared" si="17"/>
        <v>0</v>
      </c>
      <c r="N119" s="58"/>
    </row>
    <row r="120" spans="1:14">
      <c r="A120" s="58">
        <v>117</v>
      </c>
      <c r="B120" s="75" t="s">
        <v>110</v>
      </c>
      <c r="C120" s="78" t="s">
        <v>104</v>
      </c>
      <c r="D120" s="79" t="s">
        <v>132</v>
      </c>
      <c r="E120" s="76">
        <v>36892</v>
      </c>
      <c r="F120" s="58" t="s">
        <v>0</v>
      </c>
      <c r="G120" s="59"/>
      <c r="H120" s="59"/>
      <c r="I120" s="59"/>
      <c r="J120" s="59"/>
      <c r="K120" s="59">
        <v>1</v>
      </c>
      <c r="L120" s="77"/>
      <c r="M120" s="62">
        <f t="shared" si="17"/>
        <v>0</v>
      </c>
      <c r="N120" s="58"/>
    </row>
    <row r="121" spans="1:14">
      <c r="A121" s="58">
        <v>118</v>
      </c>
      <c r="B121" s="75" t="s">
        <v>110</v>
      </c>
      <c r="C121" s="78" t="s">
        <v>109</v>
      </c>
      <c r="D121" s="79" t="s">
        <v>133</v>
      </c>
      <c r="E121" s="76">
        <v>36161</v>
      </c>
      <c r="F121" s="58" t="s">
        <v>1</v>
      </c>
      <c r="G121" s="59"/>
      <c r="H121" s="59"/>
      <c r="I121" s="59"/>
      <c r="J121" s="59"/>
      <c r="K121" s="59"/>
      <c r="L121" s="77">
        <v>250000</v>
      </c>
      <c r="M121" s="62">
        <f t="shared" si="17"/>
        <v>0</v>
      </c>
      <c r="N121" s="58"/>
    </row>
    <row r="122" spans="1:14">
      <c r="A122" s="58">
        <v>119</v>
      </c>
      <c r="B122" s="75" t="s">
        <v>110</v>
      </c>
      <c r="C122" s="78"/>
      <c r="D122" s="79"/>
      <c r="E122" s="76"/>
      <c r="F122" s="58"/>
      <c r="G122" s="59"/>
      <c r="H122" s="59"/>
      <c r="I122" s="59"/>
      <c r="J122" s="59"/>
      <c r="K122" s="59"/>
      <c r="L122" s="77"/>
      <c r="M122" s="62">
        <f t="shared" si="17"/>
        <v>0</v>
      </c>
      <c r="N122" s="58"/>
    </row>
    <row r="123" spans="1:14">
      <c r="A123" s="58">
        <v>120</v>
      </c>
      <c r="B123" s="75" t="s">
        <v>110</v>
      </c>
      <c r="C123" s="78"/>
      <c r="D123" s="79"/>
      <c r="E123" s="76"/>
      <c r="F123" s="58"/>
      <c r="G123" s="59"/>
      <c r="H123" s="59"/>
      <c r="I123" s="59"/>
      <c r="J123" s="59"/>
      <c r="K123" s="59"/>
      <c r="L123" s="77"/>
      <c r="M123" s="62">
        <f t="shared" ref="M123:M176" si="18">K123*L123</f>
        <v>0</v>
      </c>
      <c r="N123" s="58"/>
    </row>
    <row r="124" spans="1:14">
      <c r="A124" s="58">
        <v>121</v>
      </c>
      <c r="B124" s="75" t="s">
        <v>110</v>
      </c>
      <c r="C124" s="78"/>
      <c r="D124" s="79"/>
      <c r="E124" s="76"/>
      <c r="F124" s="58"/>
      <c r="G124" s="59"/>
      <c r="H124" s="59"/>
      <c r="I124" s="59"/>
      <c r="J124" s="59"/>
      <c r="K124" s="59"/>
      <c r="L124" s="77"/>
      <c r="M124" s="62">
        <f t="shared" si="18"/>
        <v>0</v>
      </c>
      <c r="N124" s="58"/>
    </row>
    <row r="125" spans="1:14">
      <c r="A125" s="58">
        <v>122</v>
      </c>
      <c r="B125" s="75" t="s">
        <v>110</v>
      </c>
      <c r="C125" s="78"/>
      <c r="D125" s="79"/>
      <c r="E125" s="76"/>
      <c r="F125" s="58"/>
      <c r="G125" s="59"/>
      <c r="H125" s="59"/>
      <c r="I125" s="59"/>
      <c r="J125" s="59"/>
      <c r="K125" s="59"/>
      <c r="L125" s="77"/>
      <c r="M125" s="62">
        <f t="shared" si="18"/>
        <v>0</v>
      </c>
      <c r="N125" s="58"/>
    </row>
    <row r="126" spans="1:14">
      <c r="A126" s="58">
        <v>123</v>
      </c>
      <c r="B126" s="75" t="s">
        <v>110</v>
      </c>
      <c r="C126" s="78"/>
      <c r="D126" s="79"/>
      <c r="E126" s="76"/>
      <c r="F126" s="58"/>
      <c r="G126" s="59"/>
      <c r="H126" s="59"/>
      <c r="I126" s="59"/>
      <c r="J126" s="59"/>
      <c r="K126" s="59"/>
      <c r="L126" s="77"/>
      <c r="M126" s="62">
        <f t="shared" si="18"/>
        <v>0</v>
      </c>
      <c r="N126" s="58"/>
    </row>
    <row r="127" spans="1:14">
      <c r="A127" s="58">
        <v>124</v>
      </c>
      <c r="B127" s="75" t="s">
        <v>110</v>
      </c>
      <c r="C127" s="78"/>
      <c r="D127" s="79"/>
      <c r="E127" s="76"/>
      <c r="F127" s="58"/>
      <c r="G127" s="59"/>
      <c r="H127" s="59"/>
      <c r="I127" s="59"/>
      <c r="J127" s="59"/>
      <c r="K127" s="59"/>
      <c r="L127" s="77"/>
      <c r="M127" s="62">
        <f t="shared" si="18"/>
        <v>0</v>
      </c>
      <c r="N127" s="58"/>
    </row>
    <row r="128" spans="1:14">
      <c r="A128" s="58">
        <v>125</v>
      </c>
      <c r="B128" s="75" t="s">
        <v>110</v>
      </c>
      <c r="C128" s="78"/>
      <c r="D128" s="79"/>
      <c r="E128" s="76"/>
      <c r="F128" s="58"/>
      <c r="G128" s="59"/>
      <c r="H128" s="59"/>
      <c r="I128" s="59"/>
      <c r="J128" s="59"/>
      <c r="K128" s="59"/>
      <c r="L128" s="77"/>
      <c r="M128" s="62">
        <f t="shared" si="18"/>
        <v>0</v>
      </c>
      <c r="N128" s="58"/>
    </row>
    <row r="129" spans="1:14">
      <c r="A129" s="58">
        <v>126</v>
      </c>
      <c r="B129" s="75" t="s">
        <v>110</v>
      </c>
      <c r="C129" s="78"/>
      <c r="D129" s="79"/>
      <c r="E129" s="76"/>
      <c r="F129" s="58"/>
      <c r="G129" s="59"/>
      <c r="H129" s="59"/>
      <c r="I129" s="59"/>
      <c r="J129" s="59"/>
      <c r="K129" s="59"/>
      <c r="L129" s="77"/>
      <c r="M129" s="62">
        <f t="shared" si="18"/>
        <v>0</v>
      </c>
      <c r="N129" s="58"/>
    </row>
    <row r="130" spans="1:14">
      <c r="A130" s="58">
        <v>127</v>
      </c>
      <c r="B130" s="75" t="s">
        <v>110</v>
      </c>
      <c r="C130" s="78"/>
      <c r="D130" s="79"/>
      <c r="E130" s="76"/>
      <c r="F130" s="58"/>
      <c r="G130" s="59"/>
      <c r="H130" s="59"/>
      <c r="I130" s="59"/>
      <c r="J130" s="59"/>
      <c r="K130" s="59"/>
      <c r="L130" s="77"/>
      <c r="M130" s="62">
        <f t="shared" si="18"/>
        <v>0</v>
      </c>
      <c r="N130" s="58"/>
    </row>
    <row r="131" spans="1:14">
      <c r="A131" s="58">
        <v>128</v>
      </c>
      <c r="B131" s="75" t="s">
        <v>110</v>
      </c>
      <c r="C131" s="78"/>
      <c r="D131" s="79"/>
      <c r="E131" s="76"/>
      <c r="F131" s="58"/>
      <c r="G131" s="59"/>
      <c r="H131" s="59"/>
      <c r="I131" s="59"/>
      <c r="J131" s="59"/>
      <c r="K131" s="59"/>
      <c r="L131" s="77"/>
      <c r="M131" s="62">
        <f t="shared" si="18"/>
        <v>0</v>
      </c>
      <c r="N131" s="58"/>
    </row>
    <row r="132" spans="1:14">
      <c r="A132" s="58">
        <v>129</v>
      </c>
      <c r="B132" s="75" t="s">
        <v>110</v>
      </c>
      <c r="C132" s="78"/>
      <c r="D132" s="79"/>
      <c r="E132" s="76"/>
      <c r="F132" s="58"/>
      <c r="G132" s="59"/>
      <c r="H132" s="59"/>
      <c r="I132" s="59"/>
      <c r="J132" s="59"/>
      <c r="K132" s="59"/>
      <c r="L132" s="77"/>
      <c r="M132" s="62">
        <f t="shared" si="18"/>
        <v>0</v>
      </c>
      <c r="N132" s="58"/>
    </row>
    <row r="133" spans="1:14">
      <c r="A133" s="58">
        <v>130</v>
      </c>
      <c r="B133" s="75" t="s">
        <v>110</v>
      </c>
      <c r="C133" s="78"/>
      <c r="D133" s="79"/>
      <c r="E133" s="76"/>
      <c r="F133" s="58"/>
      <c r="G133" s="59"/>
      <c r="H133" s="59"/>
      <c r="I133" s="59"/>
      <c r="J133" s="59"/>
      <c r="K133" s="59"/>
      <c r="L133" s="77"/>
      <c r="M133" s="62">
        <f t="shared" si="18"/>
        <v>0</v>
      </c>
      <c r="N133" s="58"/>
    </row>
    <row r="134" spans="1:14">
      <c r="A134" s="58">
        <v>131</v>
      </c>
      <c r="B134" s="75" t="s">
        <v>110</v>
      </c>
      <c r="C134" s="78"/>
      <c r="D134" s="79"/>
      <c r="E134" s="76"/>
      <c r="F134" s="58"/>
      <c r="G134" s="59"/>
      <c r="H134" s="59"/>
      <c r="I134" s="59"/>
      <c r="J134" s="59"/>
      <c r="K134" s="59"/>
      <c r="L134" s="77"/>
      <c r="M134" s="62">
        <f t="shared" si="18"/>
        <v>0</v>
      </c>
      <c r="N134" s="58"/>
    </row>
    <row r="135" spans="1:14">
      <c r="A135" s="58">
        <v>132</v>
      </c>
      <c r="B135" s="75" t="s">
        <v>110</v>
      </c>
      <c r="C135" s="78"/>
      <c r="D135" s="79"/>
      <c r="E135" s="76"/>
      <c r="F135" s="58"/>
      <c r="G135" s="59"/>
      <c r="H135" s="59"/>
      <c r="I135" s="59"/>
      <c r="J135" s="59"/>
      <c r="K135" s="59"/>
      <c r="L135" s="77"/>
      <c r="M135" s="62">
        <f t="shared" si="18"/>
        <v>0</v>
      </c>
      <c r="N135" s="58"/>
    </row>
    <row r="136" spans="1:14">
      <c r="A136" s="58">
        <v>133</v>
      </c>
      <c r="B136" s="75" t="s">
        <v>110</v>
      </c>
      <c r="C136" s="78"/>
      <c r="D136" s="79"/>
      <c r="E136" s="76"/>
      <c r="F136" s="58"/>
      <c r="G136" s="59"/>
      <c r="H136" s="59"/>
      <c r="I136" s="59"/>
      <c r="J136" s="59"/>
      <c r="K136" s="59"/>
      <c r="L136" s="77"/>
      <c r="M136" s="62">
        <f t="shared" si="18"/>
        <v>0</v>
      </c>
      <c r="N136" s="58"/>
    </row>
    <row r="137" spans="1:14">
      <c r="A137" s="58">
        <v>134</v>
      </c>
      <c r="B137" s="75" t="s">
        <v>110</v>
      </c>
      <c r="C137" s="78"/>
      <c r="D137" s="79"/>
      <c r="E137" s="76"/>
      <c r="F137" s="58"/>
      <c r="G137" s="59"/>
      <c r="H137" s="59"/>
      <c r="I137" s="59"/>
      <c r="J137" s="59"/>
      <c r="K137" s="59"/>
      <c r="L137" s="77"/>
      <c r="M137" s="62">
        <f t="shared" si="18"/>
        <v>0</v>
      </c>
      <c r="N137" s="58"/>
    </row>
    <row r="138" spans="1:14">
      <c r="A138" s="58">
        <v>135</v>
      </c>
      <c r="B138" s="75" t="s">
        <v>110</v>
      </c>
      <c r="C138" s="78"/>
      <c r="D138" s="79"/>
      <c r="E138" s="76"/>
      <c r="F138" s="58"/>
      <c r="G138" s="59"/>
      <c r="H138" s="59"/>
      <c r="I138" s="59"/>
      <c r="J138" s="59"/>
      <c r="K138" s="59"/>
      <c r="L138" s="77"/>
      <c r="M138" s="62">
        <f t="shared" si="18"/>
        <v>0</v>
      </c>
      <c r="N138" s="58"/>
    </row>
    <row r="139" spans="1:14">
      <c r="A139" s="58">
        <v>136</v>
      </c>
      <c r="B139" s="75" t="s">
        <v>110</v>
      </c>
      <c r="C139" s="78"/>
      <c r="D139" s="79"/>
      <c r="E139" s="76"/>
      <c r="F139" s="58"/>
      <c r="G139" s="59"/>
      <c r="H139" s="59"/>
      <c r="I139" s="59"/>
      <c r="J139" s="59"/>
      <c r="K139" s="59"/>
      <c r="L139" s="77"/>
      <c r="M139" s="62">
        <f t="shared" si="18"/>
        <v>0</v>
      </c>
      <c r="N139" s="58"/>
    </row>
    <row r="140" spans="1:14">
      <c r="A140" s="58">
        <v>137</v>
      </c>
      <c r="B140" s="75" t="s">
        <v>110</v>
      </c>
      <c r="C140" s="78"/>
      <c r="D140" s="79"/>
      <c r="E140" s="76"/>
      <c r="F140" s="58"/>
      <c r="G140" s="59"/>
      <c r="H140" s="59"/>
      <c r="I140" s="59"/>
      <c r="J140" s="59"/>
      <c r="K140" s="59"/>
      <c r="L140" s="77"/>
      <c r="M140" s="62">
        <f t="shared" si="18"/>
        <v>0</v>
      </c>
      <c r="N140" s="58"/>
    </row>
    <row r="141" spans="1:14">
      <c r="A141" s="58">
        <v>138</v>
      </c>
      <c r="B141" s="75" t="s">
        <v>110</v>
      </c>
      <c r="C141" s="78"/>
      <c r="D141" s="79"/>
      <c r="E141" s="76"/>
      <c r="F141" s="58"/>
      <c r="G141" s="59"/>
      <c r="H141" s="59"/>
      <c r="I141" s="59"/>
      <c r="J141" s="59"/>
      <c r="K141" s="59"/>
      <c r="L141" s="77"/>
      <c r="M141" s="62">
        <f t="shared" si="18"/>
        <v>0</v>
      </c>
      <c r="N141" s="58"/>
    </row>
    <row r="142" spans="1:14">
      <c r="A142" s="58">
        <v>139</v>
      </c>
      <c r="B142" s="75" t="s">
        <v>110</v>
      </c>
      <c r="C142" s="78"/>
      <c r="D142" s="79"/>
      <c r="E142" s="76"/>
      <c r="F142" s="58"/>
      <c r="G142" s="59"/>
      <c r="H142" s="59"/>
      <c r="I142" s="59"/>
      <c r="J142" s="59"/>
      <c r="K142" s="59"/>
      <c r="L142" s="77"/>
      <c r="M142" s="62">
        <f t="shared" si="18"/>
        <v>0</v>
      </c>
      <c r="N142" s="58"/>
    </row>
    <row r="143" spans="1:14">
      <c r="A143" s="58">
        <v>140</v>
      </c>
      <c r="B143" s="75" t="s">
        <v>110</v>
      </c>
      <c r="C143" s="78"/>
      <c r="D143" s="79"/>
      <c r="E143" s="76"/>
      <c r="F143" s="58"/>
      <c r="G143" s="59"/>
      <c r="H143" s="59"/>
      <c r="I143" s="59"/>
      <c r="J143" s="59"/>
      <c r="K143" s="59"/>
      <c r="L143" s="77"/>
      <c r="M143" s="62">
        <f t="shared" si="18"/>
        <v>0</v>
      </c>
      <c r="N143" s="58"/>
    </row>
    <row r="144" spans="1:14">
      <c r="A144" s="58">
        <v>141</v>
      </c>
      <c r="B144" s="75" t="s">
        <v>110</v>
      </c>
      <c r="C144" s="78"/>
      <c r="D144" s="79"/>
      <c r="E144" s="76"/>
      <c r="F144" s="58"/>
      <c r="G144" s="59"/>
      <c r="H144" s="59"/>
      <c r="I144" s="59"/>
      <c r="J144" s="59"/>
      <c r="K144" s="59"/>
      <c r="L144" s="77"/>
      <c r="M144" s="62">
        <f t="shared" si="18"/>
        <v>0</v>
      </c>
      <c r="N144" s="58"/>
    </row>
    <row r="145" spans="1:14">
      <c r="A145" s="58">
        <v>142</v>
      </c>
      <c r="B145" s="75" t="s">
        <v>110</v>
      </c>
      <c r="C145" s="78"/>
      <c r="D145" s="79"/>
      <c r="E145" s="76"/>
      <c r="F145" s="58"/>
      <c r="G145" s="59"/>
      <c r="H145" s="59"/>
      <c r="I145" s="59"/>
      <c r="J145" s="59"/>
      <c r="K145" s="59"/>
      <c r="L145" s="77"/>
      <c r="M145" s="62">
        <f t="shared" si="18"/>
        <v>0</v>
      </c>
      <c r="N145" s="58"/>
    </row>
    <row r="146" spans="1:14">
      <c r="A146" s="58">
        <v>143</v>
      </c>
      <c r="B146" s="75" t="s">
        <v>110</v>
      </c>
      <c r="C146" s="78"/>
      <c r="D146" s="79"/>
      <c r="E146" s="76"/>
      <c r="F146" s="58"/>
      <c r="G146" s="59"/>
      <c r="H146" s="59"/>
      <c r="I146" s="59"/>
      <c r="J146" s="59"/>
      <c r="K146" s="59"/>
      <c r="L146" s="77"/>
      <c r="M146" s="62">
        <f t="shared" si="18"/>
        <v>0</v>
      </c>
      <c r="N146" s="58"/>
    </row>
    <row r="147" spans="1:14">
      <c r="A147" s="58">
        <v>144</v>
      </c>
      <c r="B147" s="75" t="s">
        <v>110</v>
      </c>
      <c r="C147" s="78"/>
      <c r="D147" s="79"/>
      <c r="E147" s="76"/>
      <c r="F147" s="58"/>
      <c r="G147" s="59"/>
      <c r="H147" s="59"/>
      <c r="I147" s="59"/>
      <c r="J147" s="59"/>
      <c r="K147" s="59"/>
      <c r="L147" s="77"/>
      <c r="M147" s="62">
        <f t="shared" si="18"/>
        <v>0</v>
      </c>
      <c r="N147" s="58"/>
    </row>
    <row r="148" spans="1:14">
      <c r="A148" s="58">
        <v>145</v>
      </c>
      <c r="B148" s="75" t="s">
        <v>110</v>
      </c>
      <c r="C148" s="78"/>
      <c r="D148" s="79"/>
      <c r="E148" s="76"/>
      <c r="F148" s="58"/>
      <c r="G148" s="59"/>
      <c r="H148" s="59"/>
      <c r="I148" s="59"/>
      <c r="J148" s="59"/>
      <c r="K148" s="59"/>
      <c r="L148" s="77"/>
      <c r="M148" s="62">
        <f t="shared" si="18"/>
        <v>0</v>
      </c>
      <c r="N148" s="58"/>
    </row>
    <row r="149" spans="1:14">
      <c r="A149" s="58">
        <v>146</v>
      </c>
      <c r="B149" s="75" t="s">
        <v>110</v>
      </c>
      <c r="C149" s="78"/>
      <c r="D149" s="79"/>
      <c r="E149" s="76"/>
      <c r="F149" s="58"/>
      <c r="G149" s="59"/>
      <c r="H149" s="59"/>
      <c r="I149" s="59"/>
      <c r="J149" s="59"/>
      <c r="K149" s="59"/>
      <c r="L149" s="77"/>
      <c r="M149" s="62">
        <f t="shared" si="18"/>
        <v>0</v>
      </c>
      <c r="N149" s="58"/>
    </row>
    <row r="150" spans="1:14">
      <c r="A150" s="58">
        <v>147</v>
      </c>
      <c r="B150" s="75" t="s">
        <v>110</v>
      </c>
      <c r="C150" s="78"/>
      <c r="D150" s="79"/>
      <c r="E150" s="76"/>
      <c r="F150" s="58"/>
      <c r="G150" s="59"/>
      <c r="H150" s="59"/>
      <c r="I150" s="59"/>
      <c r="J150" s="59"/>
      <c r="K150" s="59"/>
      <c r="L150" s="77"/>
      <c r="M150" s="62">
        <f t="shared" si="18"/>
        <v>0</v>
      </c>
      <c r="N150" s="58"/>
    </row>
    <row r="151" spans="1:14">
      <c r="A151" s="58">
        <v>148</v>
      </c>
      <c r="B151" s="75" t="s">
        <v>110</v>
      </c>
      <c r="C151" s="78"/>
      <c r="D151" s="79"/>
      <c r="E151" s="76"/>
      <c r="F151" s="58"/>
      <c r="G151" s="59"/>
      <c r="H151" s="59"/>
      <c r="I151" s="59"/>
      <c r="J151" s="59"/>
      <c r="K151" s="59"/>
      <c r="L151" s="77"/>
      <c r="M151" s="62">
        <f t="shared" si="18"/>
        <v>0</v>
      </c>
      <c r="N151" s="58"/>
    </row>
    <row r="152" spans="1:14">
      <c r="A152" s="58">
        <v>149</v>
      </c>
      <c r="B152" s="75" t="s">
        <v>110</v>
      </c>
      <c r="C152" s="78"/>
      <c r="D152" s="79"/>
      <c r="E152" s="76"/>
      <c r="F152" s="58"/>
      <c r="G152" s="59"/>
      <c r="H152" s="59"/>
      <c r="I152" s="59"/>
      <c r="J152" s="59"/>
      <c r="K152" s="59"/>
      <c r="L152" s="77"/>
      <c r="M152" s="62">
        <f t="shared" si="18"/>
        <v>0</v>
      </c>
      <c r="N152" s="58"/>
    </row>
    <row r="153" spans="1:14">
      <c r="A153" s="58">
        <v>150</v>
      </c>
      <c r="B153" s="75" t="s">
        <v>110</v>
      </c>
      <c r="C153" s="78"/>
      <c r="D153" s="79"/>
      <c r="E153" s="76"/>
      <c r="F153" s="58"/>
      <c r="G153" s="59"/>
      <c r="H153" s="59"/>
      <c r="I153" s="59"/>
      <c r="J153" s="59"/>
      <c r="K153" s="59"/>
      <c r="L153" s="77"/>
      <c r="M153" s="62">
        <f t="shared" si="18"/>
        <v>0</v>
      </c>
      <c r="N153" s="58"/>
    </row>
    <row r="154" spans="1:14">
      <c r="A154" s="58">
        <v>151</v>
      </c>
      <c r="B154" s="75" t="s">
        <v>110</v>
      </c>
      <c r="C154" s="78"/>
      <c r="D154" s="79"/>
      <c r="E154" s="76"/>
      <c r="F154" s="58"/>
      <c r="G154" s="59"/>
      <c r="H154" s="59"/>
      <c r="I154" s="59"/>
      <c r="J154" s="59"/>
      <c r="K154" s="59"/>
      <c r="L154" s="77"/>
      <c r="M154" s="62">
        <f t="shared" si="18"/>
        <v>0</v>
      </c>
      <c r="N154" s="58"/>
    </row>
    <row r="155" spans="1:14">
      <c r="A155" s="58">
        <v>152</v>
      </c>
      <c r="B155" s="75" t="s">
        <v>110</v>
      </c>
      <c r="C155" s="78"/>
      <c r="D155" s="79"/>
      <c r="E155" s="76"/>
      <c r="F155" s="58"/>
      <c r="G155" s="59"/>
      <c r="H155" s="59"/>
      <c r="I155" s="59"/>
      <c r="J155" s="59"/>
      <c r="K155" s="59"/>
      <c r="L155" s="77"/>
      <c r="M155" s="62">
        <f t="shared" si="18"/>
        <v>0</v>
      </c>
      <c r="N155" s="58"/>
    </row>
    <row r="156" spans="1:14">
      <c r="A156" s="58">
        <v>153</v>
      </c>
      <c r="B156" s="75" t="s">
        <v>110</v>
      </c>
      <c r="C156" s="78"/>
      <c r="D156" s="79"/>
      <c r="E156" s="76"/>
      <c r="F156" s="58"/>
      <c r="G156" s="59"/>
      <c r="H156" s="59"/>
      <c r="I156" s="59"/>
      <c r="J156" s="59"/>
      <c r="K156" s="59"/>
      <c r="L156" s="77"/>
      <c r="M156" s="62">
        <f t="shared" si="18"/>
        <v>0</v>
      </c>
      <c r="N156" s="58"/>
    </row>
    <row r="157" spans="1:14">
      <c r="A157" s="58">
        <v>154</v>
      </c>
      <c r="B157" s="75" t="s">
        <v>110</v>
      </c>
      <c r="C157" s="78"/>
      <c r="D157" s="79"/>
      <c r="E157" s="76"/>
      <c r="F157" s="58"/>
      <c r="G157" s="59"/>
      <c r="H157" s="59"/>
      <c r="I157" s="59"/>
      <c r="J157" s="59"/>
      <c r="K157" s="59"/>
      <c r="L157" s="77"/>
      <c r="M157" s="62">
        <f t="shared" si="18"/>
        <v>0</v>
      </c>
      <c r="N157" s="58"/>
    </row>
    <row r="158" spans="1:14">
      <c r="A158" s="58">
        <v>155</v>
      </c>
      <c r="B158" s="75" t="s">
        <v>110</v>
      </c>
      <c r="C158" s="78"/>
      <c r="D158" s="79"/>
      <c r="E158" s="76"/>
      <c r="F158" s="58"/>
      <c r="G158" s="59"/>
      <c r="H158" s="59"/>
      <c r="I158" s="59"/>
      <c r="J158" s="59"/>
      <c r="K158" s="59"/>
      <c r="L158" s="77"/>
      <c r="M158" s="62">
        <f t="shared" si="18"/>
        <v>0</v>
      </c>
      <c r="N158" s="58"/>
    </row>
    <row r="159" spans="1:14">
      <c r="A159" s="58">
        <v>156</v>
      </c>
      <c r="B159" s="75" t="s">
        <v>110</v>
      </c>
      <c r="C159" s="78"/>
      <c r="D159" s="79"/>
      <c r="E159" s="76"/>
      <c r="F159" s="58"/>
      <c r="G159" s="59"/>
      <c r="H159" s="59"/>
      <c r="I159" s="59"/>
      <c r="J159" s="59"/>
      <c r="K159" s="59"/>
      <c r="L159" s="77"/>
      <c r="M159" s="62">
        <f t="shared" si="18"/>
        <v>0</v>
      </c>
      <c r="N159" s="58"/>
    </row>
    <row r="160" spans="1:14">
      <c r="A160" s="58">
        <v>157</v>
      </c>
      <c r="B160" s="75" t="s">
        <v>110</v>
      </c>
      <c r="C160" s="78"/>
      <c r="D160" s="79"/>
      <c r="E160" s="76"/>
      <c r="F160" s="58"/>
      <c r="G160" s="59"/>
      <c r="H160" s="59"/>
      <c r="I160" s="59"/>
      <c r="J160" s="59"/>
      <c r="K160" s="59"/>
      <c r="L160" s="77"/>
      <c r="M160" s="62">
        <f t="shared" si="18"/>
        <v>0</v>
      </c>
      <c r="N160" s="58"/>
    </row>
    <row r="161" spans="1:14">
      <c r="A161" s="58">
        <v>158</v>
      </c>
      <c r="B161" s="75" t="s">
        <v>110</v>
      </c>
      <c r="C161" s="78"/>
      <c r="D161" s="79"/>
      <c r="E161" s="76"/>
      <c r="F161" s="58"/>
      <c r="G161" s="59"/>
      <c r="H161" s="59"/>
      <c r="I161" s="59"/>
      <c r="J161" s="59"/>
      <c r="K161" s="59"/>
      <c r="L161" s="77"/>
      <c r="M161" s="62">
        <f t="shared" si="18"/>
        <v>0</v>
      </c>
      <c r="N161" s="58"/>
    </row>
    <row r="162" spans="1:14">
      <c r="A162" s="58">
        <v>159</v>
      </c>
      <c r="B162" s="75" t="s">
        <v>110</v>
      </c>
      <c r="C162" s="78"/>
      <c r="D162" s="79"/>
      <c r="E162" s="76"/>
      <c r="F162" s="58"/>
      <c r="G162" s="59"/>
      <c r="H162" s="59"/>
      <c r="I162" s="59"/>
      <c r="J162" s="59"/>
      <c r="K162" s="59"/>
      <c r="L162" s="77"/>
      <c r="M162" s="62">
        <f t="shared" si="18"/>
        <v>0</v>
      </c>
      <c r="N162" s="58"/>
    </row>
    <row r="163" spans="1:14">
      <c r="A163" s="58">
        <v>160</v>
      </c>
      <c r="B163" s="75" t="s">
        <v>110</v>
      </c>
      <c r="C163" s="78"/>
      <c r="D163" s="79"/>
      <c r="E163" s="76"/>
      <c r="F163" s="58"/>
      <c r="G163" s="59"/>
      <c r="H163" s="59"/>
      <c r="I163" s="59"/>
      <c r="J163" s="59"/>
      <c r="K163" s="59"/>
      <c r="L163" s="77"/>
      <c r="M163" s="62">
        <f t="shared" si="18"/>
        <v>0</v>
      </c>
      <c r="N163" s="58"/>
    </row>
    <row r="164" spans="1:14">
      <c r="A164" s="58">
        <v>161</v>
      </c>
      <c r="B164" s="75" t="s">
        <v>110</v>
      </c>
      <c r="C164" s="78"/>
      <c r="D164" s="79"/>
      <c r="E164" s="76"/>
      <c r="F164" s="58"/>
      <c r="G164" s="59"/>
      <c r="H164" s="59"/>
      <c r="I164" s="59"/>
      <c r="J164" s="59"/>
      <c r="K164" s="59"/>
      <c r="L164" s="77"/>
      <c r="M164" s="62">
        <f t="shared" si="18"/>
        <v>0</v>
      </c>
      <c r="N164" s="58"/>
    </row>
    <row r="165" spans="1:14">
      <c r="A165" s="58">
        <v>162</v>
      </c>
      <c r="B165" s="75" t="s">
        <v>110</v>
      </c>
      <c r="C165" s="78"/>
      <c r="D165" s="79"/>
      <c r="E165" s="76"/>
      <c r="F165" s="58"/>
      <c r="G165" s="59"/>
      <c r="H165" s="59"/>
      <c r="I165" s="59"/>
      <c r="J165" s="59"/>
      <c r="K165" s="59"/>
      <c r="L165" s="77"/>
      <c r="M165" s="62">
        <f t="shared" si="18"/>
        <v>0</v>
      </c>
      <c r="N165" s="58"/>
    </row>
    <row r="166" spans="1:14">
      <c r="A166" s="58">
        <v>163</v>
      </c>
      <c r="B166" s="75" t="s">
        <v>110</v>
      </c>
      <c r="C166" s="78"/>
      <c r="D166" s="79"/>
      <c r="E166" s="76"/>
      <c r="F166" s="58"/>
      <c r="G166" s="59"/>
      <c r="H166" s="59"/>
      <c r="I166" s="59"/>
      <c r="J166" s="59"/>
      <c r="K166" s="59"/>
      <c r="L166" s="77"/>
      <c r="M166" s="62">
        <f t="shared" si="18"/>
        <v>0</v>
      </c>
      <c r="N166" s="58"/>
    </row>
    <row r="167" spans="1:14">
      <c r="A167" s="58">
        <v>164</v>
      </c>
      <c r="B167" s="75" t="s">
        <v>110</v>
      </c>
      <c r="C167" s="78"/>
      <c r="D167" s="79"/>
      <c r="E167" s="76"/>
      <c r="F167" s="58"/>
      <c r="G167" s="59"/>
      <c r="H167" s="59"/>
      <c r="I167" s="59"/>
      <c r="J167" s="59"/>
      <c r="K167" s="59"/>
      <c r="L167" s="77"/>
      <c r="M167" s="62">
        <f t="shared" si="18"/>
        <v>0</v>
      </c>
      <c r="N167" s="58"/>
    </row>
    <row r="168" spans="1:14">
      <c r="A168" s="58">
        <v>165</v>
      </c>
      <c r="B168" s="75" t="s">
        <v>110</v>
      </c>
      <c r="C168" s="78"/>
      <c r="D168" s="79"/>
      <c r="E168" s="76"/>
      <c r="F168" s="58"/>
      <c r="G168" s="59"/>
      <c r="H168" s="59"/>
      <c r="I168" s="59"/>
      <c r="J168" s="59"/>
      <c r="K168" s="59"/>
      <c r="L168" s="77"/>
      <c r="M168" s="62">
        <f t="shared" si="18"/>
        <v>0</v>
      </c>
      <c r="N168" s="58"/>
    </row>
    <row r="169" spans="1:14">
      <c r="A169" s="58">
        <v>166</v>
      </c>
      <c r="B169" s="75" t="s">
        <v>110</v>
      </c>
      <c r="C169" s="78"/>
      <c r="D169" s="79"/>
      <c r="E169" s="76"/>
      <c r="F169" s="58"/>
      <c r="G169" s="59"/>
      <c r="H169" s="59"/>
      <c r="I169" s="59"/>
      <c r="J169" s="59"/>
      <c r="K169" s="59"/>
      <c r="L169" s="77"/>
      <c r="M169" s="62">
        <f t="shared" si="18"/>
        <v>0</v>
      </c>
      <c r="N169" s="58"/>
    </row>
    <row r="170" spans="1:14">
      <c r="A170" s="58">
        <v>167</v>
      </c>
      <c r="B170" s="75" t="s">
        <v>110</v>
      </c>
      <c r="C170" s="78"/>
      <c r="D170" s="79"/>
      <c r="E170" s="76"/>
      <c r="F170" s="58"/>
      <c r="G170" s="59"/>
      <c r="H170" s="59"/>
      <c r="I170" s="59"/>
      <c r="J170" s="59"/>
      <c r="K170" s="59"/>
      <c r="L170" s="77"/>
      <c r="M170" s="62">
        <f t="shared" si="18"/>
        <v>0</v>
      </c>
      <c r="N170" s="58"/>
    </row>
    <row r="171" spans="1:14">
      <c r="A171" s="58">
        <v>168</v>
      </c>
      <c r="B171" s="75" t="s">
        <v>110</v>
      </c>
      <c r="C171" s="78"/>
      <c r="D171" s="79"/>
      <c r="E171" s="76"/>
      <c r="F171" s="58"/>
      <c r="G171" s="59"/>
      <c r="H171" s="59"/>
      <c r="I171" s="59"/>
      <c r="J171" s="59"/>
      <c r="K171" s="59"/>
      <c r="L171" s="77"/>
      <c r="M171" s="62">
        <f t="shared" si="18"/>
        <v>0</v>
      </c>
      <c r="N171" s="58"/>
    </row>
    <row r="172" spans="1:14">
      <c r="A172" s="58">
        <v>169</v>
      </c>
      <c r="B172" s="75" t="s">
        <v>110</v>
      </c>
      <c r="C172" s="78"/>
      <c r="D172" s="79"/>
      <c r="E172" s="76"/>
      <c r="F172" s="58"/>
      <c r="G172" s="59"/>
      <c r="H172" s="59"/>
      <c r="I172" s="59"/>
      <c r="J172" s="59"/>
      <c r="K172" s="59"/>
      <c r="L172" s="77"/>
      <c r="M172" s="62">
        <f t="shared" si="18"/>
        <v>0</v>
      </c>
      <c r="N172" s="58"/>
    </row>
    <row r="173" spans="1:14">
      <c r="A173" s="58">
        <v>170</v>
      </c>
      <c r="B173" s="75" t="s">
        <v>110</v>
      </c>
      <c r="C173" s="78"/>
      <c r="D173" s="79"/>
      <c r="E173" s="76"/>
      <c r="F173" s="58"/>
      <c r="G173" s="59"/>
      <c r="H173" s="59"/>
      <c r="I173" s="59"/>
      <c r="J173" s="59"/>
      <c r="K173" s="59"/>
      <c r="L173" s="77"/>
      <c r="M173" s="62">
        <f t="shared" si="18"/>
        <v>0</v>
      </c>
      <c r="N173" s="58"/>
    </row>
    <row r="174" spans="1:14">
      <c r="A174" s="58">
        <v>171</v>
      </c>
      <c r="B174" s="75" t="s">
        <v>110</v>
      </c>
      <c r="C174" s="78"/>
      <c r="D174" s="79"/>
      <c r="E174" s="76"/>
      <c r="F174" s="58"/>
      <c r="G174" s="59"/>
      <c r="H174" s="59"/>
      <c r="I174" s="59"/>
      <c r="J174" s="59"/>
      <c r="K174" s="59"/>
      <c r="L174" s="77"/>
      <c r="M174" s="62">
        <f t="shared" si="18"/>
        <v>0</v>
      </c>
      <c r="N174" s="58"/>
    </row>
    <row r="175" spans="1:14">
      <c r="A175" s="58">
        <v>172</v>
      </c>
      <c r="B175" s="75" t="s">
        <v>110</v>
      </c>
      <c r="C175" s="78"/>
      <c r="D175" s="79"/>
      <c r="E175" s="76"/>
      <c r="F175" s="58"/>
      <c r="G175" s="59"/>
      <c r="H175" s="59"/>
      <c r="I175" s="59"/>
      <c r="J175" s="59"/>
      <c r="K175" s="59"/>
      <c r="L175" s="77"/>
      <c r="M175" s="62">
        <f t="shared" si="18"/>
        <v>0</v>
      </c>
      <c r="N175" s="58"/>
    </row>
    <row r="176" spans="1:14">
      <c r="A176" s="58">
        <v>173</v>
      </c>
      <c r="B176" s="75" t="s">
        <v>110</v>
      </c>
      <c r="C176" s="78"/>
      <c r="D176" s="79"/>
      <c r="E176" s="76"/>
      <c r="F176" s="58"/>
      <c r="G176" s="59"/>
      <c r="H176" s="59"/>
      <c r="I176" s="59"/>
      <c r="J176" s="59"/>
      <c r="K176" s="59"/>
      <c r="L176" s="77"/>
      <c r="M176" s="62">
        <f t="shared" si="18"/>
        <v>0</v>
      </c>
      <c r="N176" s="58"/>
    </row>
    <row r="177" spans="1:14">
      <c r="A177" s="58">
        <v>174</v>
      </c>
      <c r="B177" s="75" t="s">
        <v>110</v>
      </c>
      <c r="C177" s="78"/>
      <c r="D177" s="79"/>
      <c r="E177" s="76"/>
      <c r="F177" s="58"/>
      <c r="G177" s="59"/>
      <c r="H177" s="59"/>
      <c r="I177" s="59"/>
      <c r="J177" s="59"/>
      <c r="K177" s="59"/>
      <c r="L177" s="77"/>
      <c r="M177" s="62">
        <f t="shared" ref="M177:M203" si="19">K177*L177</f>
        <v>0</v>
      </c>
      <c r="N177" s="58"/>
    </row>
    <row r="178" spans="1:14">
      <c r="A178" s="58">
        <v>175</v>
      </c>
      <c r="B178" s="75" t="s">
        <v>110</v>
      </c>
      <c r="C178" s="78"/>
      <c r="D178" s="79"/>
      <c r="E178" s="76"/>
      <c r="F178" s="58"/>
      <c r="G178" s="59"/>
      <c r="H178" s="59"/>
      <c r="I178" s="59"/>
      <c r="J178" s="59"/>
      <c r="K178" s="59"/>
      <c r="L178" s="77"/>
      <c r="M178" s="62">
        <f t="shared" si="19"/>
        <v>0</v>
      </c>
      <c r="N178" s="58"/>
    </row>
    <row r="179" spans="1:14">
      <c r="A179" s="58">
        <v>176</v>
      </c>
      <c r="B179" s="75" t="s">
        <v>110</v>
      </c>
      <c r="C179" s="78"/>
      <c r="D179" s="79"/>
      <c r="E179" s="76"/>
      <c r="F179" s="58"/>
      <c r="G179" s="59"/>
      <c r="H179" s="59"/>
      <c r="I179" s="59"/>
      <c r="J179" s="59"/>
      <c r="K179" s="59"/>
      <c r="L179" s="77"/>
      <c r="M179" s="62">
        <f t="shared" si="19"/>
        <v>0</v>
      </c>
      <c r="N179" s="58"/>
    </row>
    <row r="180" spans="1:14">
      <c r="A180" s="58">
        <v>177</v>
      </c>
      <c r="B180" s="75" t="s">
        <v>110</v>
      </c>
      <c r="C180" s="78"/>
      <c r="D180" s="79"/>
      <c r="E180" s="76"/>
      <c r="F180" s="58"/>
      <c r="G180" s="59"/>
      <c r="H180" s="59"/>
      <c r="I180" s="59"/>
      <c r="J180" s="59"/>
      <c r="K180" s="59"/>
      <c r="L180" s="77"/>
      <c r="M180" s="62">
        <f t="shared" si="19"/>
        <v>0</v>
      </c>
      <c r="N180" s="58"/>
    </row>
    <row r="181" spans="1:14">
      <c r="A181" s="58">
        <v>178</v>
      </c>
      <c r="B181" s="75" t="s">
        <v>110</v>
      </c>
      <c r="C181" s="78"/>
      <c r="D181" s="79"/>
      <c r="E181" s="76"/>
      <c r="F181" s="58"/>
      <c r="G181" s="59"/>
      <c r="H181" s="59"/>
      <c r="I181" s="59"/>
      <c r="J181" s="59"/>
      <c r="K181" s="59"/>
      <c r="L181" s="77"/>
      <c r="M181" s="62">
        <f t="shared" si="19"/>
        <v>0</v>
      </c>
      <c r="N181" s="58"/>
    </row>
    <row r="182" spans="1:14">
      <c r="A182" s="58">
        <v>179</v>
      </c>
      <c r="B182" s="75" t="s">
        <v>110</v>
      </c>
      <c r="C182" s="78"/>
      <c r="D182" s="79"/>
      <c r="E182" s="76"/>
      <c r="F182" s="58"/>
      <c r="G182" s="59"/>
      <c r="H182" s="59"/>
      <c r="I182" s="59"/>
      <c r="J182" s="59"/>
      <c r="K182" s="59"/>
      <c r="L182" s="77"/>
      <c r="M182" s="62">
        <f t="shared" si="19"/>
        <v>0</v>
      </c>
      <c r="N182" s="58"/>
    </row>
    <row r="183" spans="1:14">
      <c r="A183" s="58">
        <v>180</v>
      </c>
      <c r="B183" s="75" t="s">
        <v>110</v>
      </c>
      <c r="C183" s="78"/>
      <c r="D183" s="79"/>
      <c r="E183" s="76"/>
      <c r="F183" s="58"/>
      <c r="G183" s="59"/>
      <c r="H183" s="59"/>
      <c r="I183" s="59"/>
      <c r="J183" s="59"/>
      <c r="K183" s="59"/>
      <c r="L183" s="77"/>
      <c r="M183" s="62">
        <f t="shared" si="19"/>
        <v>0</v>
      </c>
      <c r="N183" s="58"/>
    </row>
    <row r="184" spans="1:14">
      <c r="A184" s="58">
        <v>181</v>
      </c>
      <c r="B184" s="75" t="s">
        <v>110</v>
      </c>
      <c r="C184" s="78"/>
      <c r="D184" s="79"/>
      <c r="E184" s="76"/>
      <c r="F184" s="58"/>
      <c r="G184" s="59"/>
      <c r="H184" s="59"/>
      <c r="I184" s="59"/>
      <c r="J184" s="59"/>
      <c r="K184" s="59"/>
      <c r="L184" s="77"/>
      <c r="M184" s="62">
        <f t="shared" si="19"/>
        <v>0</v>
      </c>
      <c r="N184" s="58"/>
    </row>
    <row r="185" spans="1:14">
      <c r="A185" s="58">
        <v>182</v>
      </c>
      <c r="B185" s="75" t="s">
        <v>110</v>
      </c>
      <c r="C185" s="78"/>
      <c r="D185" s="79"/>
      <c r="E185" s="76"/>
      <c r="F185" s="58"/>
      <c r="G185" s="59"/>
      <c r="H185" s="59"/>
      <c r="I185" s="59"/>
      <c r="J185" s="59"/>
      <c r="K185" s="59"/>
      <c r="L185" s="77"/>
      <c r="M185" s="62">
        <f t="shared" si="19"/>
        <v>0</v>
      </c>
      <c r="N185" s="58"/>
    </row>
    <row r="186" spans="1:14">
      <c r="A186" s="58">
        <v>183</v>
      </c>
      <c r="B186" s="75" t="s">
        <v>110</v>
      </c>
      <c r="C186" s="78"/>
      <c r="D186" s="79"/>
      <c r="E186" s="76"/>
      <c r="F186" s="58"/>
      <c r="G186" s="59"/>
      <c r="H186" s="59"/>
      <c r="I186" s="59"/>
      <c r="J186" s="59"/>
      <c r="K186" s="59"/>
      <c r="L186" s="77"/>
      <c r="M186" s="62">
        <f t="shared" si="19"/>
        <v>0</v>
      </c>
      <c r="N186" s="58"/>
    </row>
    <row r="187" spans="1:14">
      <c r="A187" s="58">
        <v>184</v>
      </c>
      <c r="B187" s="75" t="s">
        <v>110</v>
      </c>
      <c r="C187" s="78"/>
      <c r="D187" s="79"/>
      <c r="E187" s="76"/>
      <c r="F187" s="58"/>
      <c r="G187" s="59"/>
      <c r="H187" s="59"/>
      <c r="I187" s="59"/>
      <c r="J187" s="59"/>
      <c r="K187" s="59"/>
      <c r="L187" s="77"/>
      <c r="M187" s="62">
        <f t="shared" si="19"/>
        <v>0</v>
      </c>
      <c r="N187" s="58"/>
    </row>
    <row r="188" spans="1:14">
      <c r="A188" s="58">
        <v>185</v>
      </c>
      <c r="B188" s="75" t="s">
        <v>110</v>
      </c>
      <c r="C188" s="78"/>
      <c r="D188" s="79"/>
      <c r="E188" s="76"/>
      <c r="F188" s="58"/>
      <c r="G188" s="59"/>
      <c r="H188" s="59"/>
      <c r="I188" s="59"/>
      <c r="J188" s="59"/>
      <c r="K188" s="59"/>
      <c r="L188" s="77"/>
      <c r="M188" s="62">
        <f t="shared" si="19"/>
        <v>0</v>
      </c>
      <c r="N188" s="58"/>
    </row>
    <row r="189" spans="1:14">
      <c r="A189" s="58">
        <v>186</v>
      </c>
      <c r="B189" s="75" t="s">
        <v>110</v>
      </c>
      <c r="C189" s="78"/>
      <c r="D189" s="79"/>
      <c r="E189" s="76"/>
      <c r="F189" s="58"/>
      <c r="G189" s="59"/>
      <c r="H189" s="59"/>
      <c r="I189" s="59"/>
      <c r="J189" s="59"/>
      <c r="K189" s="59"/>
      <c r="L189" s="77"/>
      <c r="M189" s="62">
        <f t="shared" si="19"/>
        <v>0</v>
      </c>
      <c r="N189" s="58"/>
    </row>
    <row r="190" spans="1:14">
      <c r="A190" s="58">
        <v>187</v>
      </c>
      <c r="B190" s="75" t="s">
        <v>110</v>
      </c>
      <c r="C190" s="78"/>
      <c r="D190" s="79"/>
      <c r="E190" s="76"/>
      <c r="F190" s="58"/>
      <c r="G190" s="59"/>
      <c r="H190" s="59"/>
      <c r="I190" s="59"/>
      <c r="J190" s="59"/>
      <c r="K190" s="59"/>
      <c r="L190" s="77"/>
      <c r="M190" s="62">
        <f t="shared" si="19"/>
        <v>0</v>
      </c>
      <c r="N190" s="58"/>
    </row>
    <row r="191" spans="1:14">
      <c r="A191" s="58">
        <v>188</v>
      </c>
      <c r="B191" s="75" t="s">
        <v>110</v>
      </c>
      <c r="C191" s="78"/>
      <c r="D191" s="79"/>
      <c r="E191" s="76"/>
      <c r="F191" s="58"/>
      <c r="G191" s="59"/>
      <c r="H191" s="59"/>
      <c r="I191" s="59"/>
      <c r="J191" s="59"/>
      <c r="K191" s="59"/>
      <c r="L191" s="77"/>
      <c r="M191" s="62">
        <f t="shared" si="19"/>
        <v>0</v>
      </c>
      <c r="N191" s="58"/>
    </row>
    <row r="192" spans="1:14">
      <c r="A192" s="58">
        <v>189</v>
      </c>
      <c r="B192" s="75" t="s">
        <v>110</v>
      </c>
      <c r="C192" s="78"/>
      <c r="D192" s="79"/>
      <c r="E192" s="76"/>
      <c r="F192" s="58"/>
      <c r="G192" s="59"/>
      <c r="H192" s="59"/>
      <c r="I192" s="59"/>
      <c r="J192" s="59"/>
      <c r="K192" s="59"/>
      <c r="L192" s="77"/>
      <c r="M192" s="62">
        <f t="shared" si="19"/>
        <v>0</v>
      </c>
      <c r="N192" s="58"/>
    </row>
    <row r="193" spans="1:14">
      <c r="A193" s="58">
        <v>190</v>
      </c>
      <c r="B193" s="75" t="s">
        <v>110</v>
      </c>
      <c r="C193" s="78"/>
      <c r="D193" s="79"/>
      <c r="E193" s="76"/>
      <c r="F193" s="58"/>
      <c r="G193" s="59"/>
      <c r="H193" s="59"/>
      <c r="I193" s="59"/>
      <c r="J193" s="59"/>
      <c r="K193" s="59"/>
      <c r="L193" s="77"/>
      <c r="M193" s="62">
        <f t="shared" si="19"/>
        <v>0</v>
      </c>
      <c r="N193" s="58"/>
    </row>
    <row r="194" spans="1:14">
      <c r="A194" s="58">
        <v>191</v>
      </c>
      <c r="B194" s="75" t="s">
        <v>110</v>
      </c>
      <c r="C194" s="78"/>
      <c r="D194" s="79"/>
      <c r="E194" s="76"/>
      <c r="F194" s="58"/>
      <c r="G194" s="59"/>
      <c r="H194" s="59"/>
      <c r="I194" s="59"/>
      <c r="J194" s="59"/>
      <c r="K194" s="59"/>
      <c r="L194" s="77"/>
      <c r="M194" s="62">
        <f t="shared" si="19"/>
        <v>0</v>
      </c>
      <c r="N194" s="58"/>
    </row>
    <row r="195" spans="1:14">
      <c r="A195" s="58">
        <v>192</v>
      </c>
      <c r="B195" s="75" t="s">
        <v>110</v>
      </c>
      <c r="C195" s="78"/>
      <c r="D195" s="79"/>
      <c r="E195" s="76"/>
      <c r="F195" s="58"/>
      <c r="G195" s="59"/>
      <c r="H195" s="59"/>
      <c r="I195" s="59"/>
      <c r="J195" s="59"/>
      <c r="K195" s="59"/>
      <c r="L195" s="77"/>
      <c r="M195" s="62">
        <f t="shared" si="19"/>
        <v>0</v>
      </c>
      <c r="N195" s="58"/>
    </row>
    <row r="196" spans="1:14">
      <c r="A196" s="58">
        <v>193</v>
      </c>
      <c r="B196" s="75" t="s">
        <v>110</v>
      </c>
      <c r="C196" s="78"/>
      <c r="D196" s="79"/>
      <c r="E196" s="76"/>
      <c r="F196" s="58"/>
      <c r="G196" s="59"/>
      <c r="H196" s="59"/>
      <c r="I196" s="59"/>
      <c r="J196" s="59"/>
      <c r="K196" s="59"/>
      <c r="L196" s="77"/>
      <c r="M196" s="62">
        <f t="shared" si="19"/>
        <v>0</v>
      </c>
      <c r="N196" s="58"/>
    </row>
    <row r="197" spans="1:14">
      <c r="A197" s="58">
        <v>194</v>
      </c>
      <c r="B197" s="75" t="s">
        <v>110</v>
      </c>
      <c r="C197" s="78"/>
      <c r="D197" s="79"/>
      <c r="E197" s="76"/>
      <c r="F197" s="58"/>
      <c r="G197" s="59"/>
      <c r="H197" s="59"/>
      <c r="I197" s="59"/>
      <c r="J197" s="59"/>
      <c r="K197" s="59"/>
      <c r="L197" s="77"/>
      <c r="M197" s="62">
        <f t="shared" si="19"/>
        <v>0</v>
      </c>
      <c r="N197" s="58"/>
    </row>
    <row r="198" spans="1:14">
      <c r="A198" s="58">
        <v>195</v>
      </c>
      <c r="B198" s="75" t="s">
        <v>110</v>
      </c>
      <c r="C198" s="78"/>
      <c r="D198" s="79"/>
      <c r="E198" s="76"/>
      <c r="F198" s="58"/>
      <c r="G198" s="59"/>
      <c r="H198" s="59"/>
      <c r="I198" s="59"/>
      <c r="J198" s="59"/>
      <c r="K198" s="59"/>
      <c r="L198" s="77"/>
      <c r="M198" s="62">
        <f t="shared" si="19"/>
        <v>0</v>
      </c>
      <c r="N198" s="58"/>
    </row>
    <row r="199" spans="1:14">
      <c r="A199" s="58">
        <v>196</v>
      </c>
      <c r="B199" s="75" t="s">
        <v>110</v>
      </c>
      <c r="C199" s="78"/>
      <c r="D199" s="79"/>
      <c r="E199" s="76"/>
      <c r="F199" s="58"/>
      <c r="G199" s="59"/>
      <c r="H199" s="59"/>
      <c r="I199" s="59"/>
      <c r="J199" s="59"/>
      <c r="K199" s="59"/>
      <c r="L199" s="77"/>
      <c r="M199" s="62">
        <f t="shared" si="19"/>
        <v>0</v>
      </c>
      <c r="N199" s="58"/>
    </row>
    <row r="200" spans="1:14">
      <c r="A200" s="58">
        <v>197</v>
      </c>
      <c r="B200" s="75" t="s">
        <v>110</v>
      </c>
      <c r="C200" s="78"/>
      <c r="D200" s="79"/>
      <c r="E200" s="76"/>
      <c r="F200" s="58"/>
      <c r="G200" s="59"/>
      <c r="H200" s="59"/>
      <c r="I200" s="59"/>
      <c r="J200" s="59"/>
      <c r="K200" s="59"/>
      <c r="L200" s="77"/>
      <c r="M200" s="62">
        <f t="shared" si="19"/>
        <v>0</v>
      </c>
      <c r="N200" s="58"/>
    </row>
    <row r="201" spans="1:14">
      <c r="A201" s="58">
        <v>198</v>
      </c>
      <c r="B201" s="75" t="s">
        <v>110</v>
      </c>
      <c r="C201" s="78"/>
      <c r="D201" s="79"/>
      <c r="E201" s="76"/>
      <c r="F201" s="58"/>
      <c r="G201" s="59"/>
      <c r="H201" s="59"/>
      <c r="I201" s="59"/>
      <c r="J201" s="59"/>
      <c r="K201" s="59"/>
      <c r="L201" s="77"/>
      <c r="M201" s="62">
        <f t="shared" si="19"/>
        <v>0</v>
      </c>
      <c r="N201" s="58"/>
    </row>
    <row r="202" spans="1:14">
      <c r="A202" s="58">
        <v>199</v>
      </c>
      <c r="B202" s="75" t="s">
        <v>110</v>
      </c>
      <c r="C202" s="78"/>
      <c r="D202" s="79"/>
      <c r="E202" s="76"/>
      <c r="F202" s="58"/>
      <c r="G202" s="59"/>
      <c r="H202" s="59"/>
      <c r="I202" s="59"/>
      <c r="J202" s="59"/>
      <c r="K202" s="59"/>
      <c r="L202" s="77"/>
      <c r="M202" s="62">
        <f t="shared" si="19"/>
        <v>0</v>
      </c>
      <c r="N202" s="58"/>
    </row>
    <row r="203" spans="1:14">
      <c r="A203" s="58">
        <v>200</v>
      </c>
      <c r="B203" s="75" t="s">
        <v>110</v>
      </c>
      <c r="C203" s="78"/>
      <c r="D203" s="79"/>
      <c r="E203" s="76"/>
      <c r="F203" s="58"/>
      <c r="G203" s="59"/>
      <c r="H203" s="59"/>
      <c r="I203" s="59"/>
      <c r="J203" s="59"/>
      <c r="K203" s="59"/>
      <c r="L203" s="77"/>
      <c r="M203" s="62">
        <f t="shared" si="19"/>
        <v>0</v>
      </c>
      <c r="N203" s="58"/>
    </row>
  </sheetData>
  <autoFilter ref="A4:N4"/>
  <mergeCells count="157">
    <mergeCell ref="A38:A39"/>
    <mergeCell ref="A36:A37"/>
    <mergeCell ref="A34:A35"/>
    <mergeCell ref="A46:A47"/>
    <mergeCell ref="A48:A49"/>
    <mergeCell ref="A50:A51"/>
    <mergeCell ref="A52:A53"/>
    <mergeCell ref="A54:A55"/>
    <mergeCell ref="A44:A45"/>
    <mergeCell ref="A56:A57"/>
    <mergeCell ref="A42:A43"/>
    <mergeCell ref="A40:A41"/>
    <mergeCell ref="C56:C57"/>
    <mergeCell ref="D56:D57"/>
    <mergeCell ref="E56:E57"/>
    <mergeCell ref="C54:C55"/>
    <mergeCell ref="D54:D55"/>
    <mergeCell ref="E54:E55"/>
    <mergeCell ref="C50:C51"/>
    <mergeCell ref="D50:D51"/>
    <mergeCell ref="E50:E51"/>
    <mergeCell ref="C52:C53"/>
    <mergeCell ref="D52:D53"/>
    <mergeCell ref="E52:E53"/>
    <mergeCell ref="C46:C47"/>
    <mergeCell ref="D46:D47"/>
    <mergeCell ref="E46:E47"/>
    <mergeCell ref="C48:C49"/>
    <mergeCell ref="D48:D49"/>
    <mergeCell ref="E48:E49"/>
    <mergeCell ref="C42:C43"/>
    <mergeCell ref="D42:D43"/>
    <mergeCell ref="E42:E43"/>
    <mergeCell ref="C44:C45"/>
    <mergeCell ref="D44:D45"/>
    <mergeCell ref="E44:E45"/>
    <mergeCell ref="C38:C39"/>
    <mergeCell ref="D38:D39"/>
    <mergeCell ref="E38:E39"/>
    <mergeCell ref="C40:C41"/>
    <mergeCell ref="D40:D41"/>
    <mergeCell ref="E40:E41"/>
    <mergeCell ref="C36:C37"/>
    <mergeCell ref="D36:D37"/>
    <mergeCell ref="E36:E37"/>
    <mergeCell ref="C32:C33"/>
    <mergeCell ref="D32:D33"/>
    <mergeCell ref="E32:E33"/>
    <mergeCell ref="C34:C35"/>
    <mergeCell ref="D34:D35"/>
    <mergeCell ref="E34:E35"/>
    <mergeCell ref="H29:H30"/>
    <mergeCell ref="I29:I30"/>
    <mergeCell ref="J29:J30"/>
    <mergeCell ref="A27:A28"/>
    <mergeCell ref="B27:B28"/>
    <mergeCell ref="C27:C28"/>
    <mergeCell ref="D27:D28"/>
    <mergeCell ref="E27:E28"/>
    <mergeCell ref="H27:H28"/>
    <mergeCell ref="A32:A33"/>
    <mergeCell ref="I23:I24"/>
    <mergeCell ref="J23:J24"/>
    <mergeCell ref="A25:A26"/>
    <mergeCell ref="B25:B26"/>
    <mergeCell ref="C25:C26"/>
    <mergeCell ref="D25:D26"/>
    <mergeCell ref="E25:E26"/>
    <mergeCell ref="H25:H26"/>
    <mergeCell ref="I25:I26"/>
    <mergeCell ref="J25:J26"/>
    <mergeCell ref="A23:A24"/>
    <mergeCell ref="B23:B24"/>
    <mergeCell ref="C23:C24"/>
    <mergeCell ref="D23:D24"/>
    <mergeCell ref="E23:E24"/>
    <mergeCell ref="H23:H24"/>
    <mergeCell ref="I27:I28"/>
    <mergeCell ref="J27:J28"/>
    <mergeCell ref="A29:A30"/>
    <mergeCell ref="B29:B30"/>
    <mergeCell ref="C29:C30"/>
    <mergeCell ref="D29:D30"/>
    <mergeCell ref="E29:E30"/>
    <mergeCell ref="I19:I20"/>
    <mergeCell ref="J19:J20"/>
    <mergeCell ref="A21:A22"/>
    <mergeCell ref="B21:B22"/>
    <mergeCell ref="C21:C22"/>
    <mergeCell ref="D21:D22"/>
    <mergeCell ref="E21:E22"/>
    <mergeCell ref="H21:H22"/>
    <mergeCell ref="I21:I22"/>
    <mergeCell ref="J21:J22"/>
    <mergeCell ref="A19:A20"/>
    <mergeCell ref="B19:B20"/>
    <mergeCell ref="C19:C20"/>
    <mergeCell ref="D19:D20"/>
    <mergeCell ref="E19:E20"/>
    <mergeCell ref="H19:H20"/>
    <mergeCell ref="I15:I16"/>
    <mergeCell ref="J15:J16"/>
    <mergeCell ref="A17:A18"/>
    <mergeCell ref="B17:B18"/>
    <mergeCell ref="C17:C18"/>
    <mergeCell ref="D17:D18"/>
    <mergeCell ref="E17:E18"/>
    <mergeCell ref="H17:H18"/>
    <mergeCell ref="I17:I18"/>
    <mergeCell ref="J17:J18"/>
    <mergeCell ref="A15:A16"/>
    <mergeCell ref="B15:B16"/>
    <mergeCell ref="C15:C16"/>
    <mergeCell ref="D15:D16"/>
    <mergeCell ref="E15:E16"/>
    <mergeCell ref="H15:H16"/>
    <mergeCell ref="I11:I12"/>
    <mergeCell ref="J11:J12"/>
    <mergeCell ref="A13:A14"/>
    <mergeCell ref="B13:B14"/>
    <mergeCell ref="C13:C14"/>
    <mergeCell ref="D13:D14"/>
    <mergeCell ref="E13:E14"/>
    <mergeCell ref="H13:H14"/>
    <mergeCell ref="I13:I14"/>
    <mergeCell ref="J13:J14"/>
    <mergeCell ref="A11:A12"/>
    <mergeCell ref="B11:B12"/>
    <mergeCell ref="C11:C12"/>
    <mergeCell ref="D11:D12"/>
    <mergeCell ref="E11:E12"/>
    <mergeCell ref="H11:H12"/>
    <mergeCell ref="I7:I8"/>
    <mergeCell ref="J7:J8"/>
    <mergeCell ref="A9:A10"/>
    <mergeCell ref="B9:B10"/>
    <mergeCell ref="C9:C10"/>
    <mergeCell ref="D9:D10"/>
    <mergeCell ref="E9:E10"/>
    <mergeCell ref="H9:H10"/>
    <mergeCell ref="I9:I10"/>
    <mergeCell ref="J9:J10"/>
    <mergeCell ref="A7:A8"/>
    <mergeCell ref="B7:B8"/>
    <mergeCell ref="C7:C8"/>
    <mergeCell ref="D7:D8"/>
    <mergeCell ref="E7:E8"/>
    <mergeCell ref="H7:H8"/>
    <mergeCell ref="A1:L3"/>
    <mergeCell ref="A5:A6"/>
    <mergeCell ref="B5:B6"/>
    <mergeCell ref="C5:C6"/>
    <mergeCell ref="D5:D6"/>
    <mergeCell ref="E5:E6"/>
    <mergeCell ref="H5:H6"/>
    <mergeCell ref="I5:I6"/>
    <mergeCell ref="J5:J6"/>
  </mergeCells>
  <conditionalFormatting sqref="K5:K33 K43:K203">
    <cfRule type="cellIs" dxfId="16" priority="1" operator="greaterThan">
      <formula>0</formula>
    </cfRule>
  </conditionalFormatting>
  <pageMargins left="0.19685039370078741" right="0.19685039370078741" top="0.19685039370078741" bottom="0.19685039370078741" header="0.51181102362204722" footer="0.51181102362204722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55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2.75"/>
  <cols>
    <col min="1" max="1" width="5.7109375" style="3" customWidth="1"/>
    <col min="2" max="4" width="10.7109375" style="3" customWidth="1"/>
    <col min="5" max="5" width="35.7109375" style="3" customWidth="1"/>
    <col min="6" max="6" width="10.7109375" style="3" customWidth="1"/>
    <col min="7" max="7" width="6.7109375" style="3" customWidth="1"/>
    <col min="8" max="8" width="12.7109375" style="3" customWidth="1"/>
    <col min="9" max="11" width="10.7109375" style="3" customWidth="1"/>
    <col min="12" max="17" width="12.7109375" style="3" customWidth="1"/>
    <col min="18" max="18" width="9.140625" style="3"/>
    <col min="19" max="19" width="3.85546875" style="3" bestFit="1" customWidth="1"/>
    <col min="20" max="16384" width="9.140625" style="3"/>
  </cols>
  <sheetData>
    <row r="1" spans="1:17" ht="12.75" customHeight="1">
      <c r="A1" s="272" t="s">
        <v>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4"/>
      <c r="M1" s="100" t="s">
        <v>11</v>
      </c>
      <c r="N1" s="271">
        <v>41922</v>
      </c>
      <c r="O1" s="271"/>
      <c r="P1" s="94" t="s">
        <v>140</v>
      </c>
      <c r="Q1" s="95">
        <f>N2/O2</f>
        <v>0.45652173913043476</v>
      </c>
    </row>
    <row r="2" spans="1:17" ht="12.75" customHeight="1" thickBot="1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7"/>
      <c r="M2" s="101" t="s">
        <v>121</v>
      </c>
      <c r="N2" s="97">
        <f>COUNTA(M4:M53)</f>
        <v>21</v>
      </c>
      <c r="O2" s="97">
        <f>COUNTA(G4:G53)</f>
        <v>46</v>
      </c>
      <c r="P2" s="96" t="s">
        <v>101</v>
      </c>
      <c r="Q2" s="98">
        <f>SUM(P4:P53)</f>
        <v>900</v>
      </c>
    </row>
    <row r="3" spans="1:17" s="4" customFormat="1">
      <c r="A3" s="102" t="s">
        <v>2</v>
      </c>
      <c r="B3" s="93" t="s">
        <v>15</v>
      </c>
      <c r="C3" s="93" t="s">
        <v>137</v>
      </c>
      <c r="D3" s="93" t="s">
        <v>59</v>
      </c>
      <c r="E3" s="93" t="s">
        <v>6</v>
      </c>
      <c r="F3" s="93" t="s">
        <v>7</v>
      </c>
      <c r="G3" s="93" t="s">
        <v>139</v>
      </c>
      <c r="H3" s="93" t="s">
        <v>3</v>
      </c>
      <c r="I3" s="93" t="s">
        <v>65</v>
      </c>
      <c r="J3" s="93" t="s">
        <v>61</v>
      </c>
      <c r="K3" s="93" t="s">
        <v>62</v>
      </c>
      <c r="L3" s="99" t="s">
        <v>12</v>
      </c>
      <c r="M3" s="102" t="s">
        <v>100</v>
      </c>
      <c r="N3" s="93" t="s">
        <v>138</v>
      </c>
      <c r="O3" s="93" t="s">
        <v>10</v>
      </c>
      <c r="P3" s="269" t="s">
        <v>102</v>
      </c>
      <c r="Q3" s="270"/>
    </row>
    <row r="4" spans="1:17" ht="25.5" customHeight="1">
      <c r="A4" s="110">
        <v>1</v>
      </c>
      <c r="B4" s="92" t="s">
        <v>17</v>
      </c>
      <c r="C4" s="115" t="s">
        <v>144</v>
      </c>
      <c r="D4" s="9" t="s">
        <v>60</v>
      </c>
      <c r="E4" s="8" t="s">
        <v>69</v>
      </c>
      <c r="F4" s="10">
        <v>38713</v>
      </c>
      <c r="G4" s="8" t="s">
        <v>0</v>
      </c>
      <c r="H4" s="7">
        <v>10000000</v>
      </c>
      <c r="I4" s="7" t="s">
        <v>141</v>
      </c>
      <c r="J4" s="7" t="s">
        <v>142</v>
      </c>
      <c r="K4" s="7" t="s">
        <v>143</v>
      </c>
      <c r="L4" s="114">
        <f>∑!D63</f>
        <v>30</v>
      </c>
      <c r="M4" s="103">
        <v>1</v>
      </c>
      <c r="N4" s="7"/>
      <c r="O4" s="8"/>
      <c r="P4" s="5">
        <f>L4*M4</f>
        <v>30</v>
      </c>
      <c r="Q4" s="104">
        <f>L4*O4</f>
        <v>0</v>
      </c>
    </row>
    <row r="5" spans="1:17" ht="25.5" customHeight="1">
      <c r="A5" s="110">
        <v>2</v>
      </c>
      <c r="B5" s="11" t="s">
        <v>18</v>
      </c>
      <c r="C5" s="116" t="s">
        <v>145</v>
      </c>
      <c r="D5" s="9" t="s">
        <v>60</v>
      </c>
      <c r="E5" s="8" t="s">
        <v>70</v>
      </c>
      <c r="F5" s="10">
        <v>38713</v>
      </c>
      <c r="G5" s="8" t="s">
        <v>1</v>
      </c>
      <c r="H5" s="7">
        <v>10000000</v>
      </c>
      <c r="I5" s="7" t="s">
        <v>141</v>
      </c>
      <c r="J5" s="7" t="s">
        <v>142</v>
      </c>
      <c r="K5" s="7" t="s">
        <v>143</v>
      </c>
      <c r="L5" s="114">
        <f>∑!D64</f>
        <v>40</v>
      </c>
      <c r="M5" s="103"/>
      <c r="N5" s="7"/>
      <c r="O5" s="8"/>
      <c r="P5" s="5">
        <f t="shared" ref="P5:P53" si="0">L5*M5</f>
        <v>0</v>
      </c>
      <c r="Q5" s="104">
        <f t="shared" ref="Q5:Q53" si="1">L5*O5</f>
        <v>0</v>
      </c>
    </row>
    <row r="6" spans="1:17" ht="25.5" customHeight="1">
      <c r="A6" s="110">
        <v>3</v>
      </c>
      <c r="B6" s="11" t="s">
        <v>19</v>
      </c>
      <c r="C6" s="116" t="s">
        <v>147</v>
      </c>
      <c r="D6" s="9" t="s">
        <v>60</v>
      </c>
      <c r="E6" s="8" t="s">
        <v>71</v>
      </c>
      <c r="F6" s="10">
        <v>38713</v>
      </c>
      <c r="G6" s="8" t="s">
        <v>1</v>
      </c>
      <c r="H6" s="7">
        <v>10000000</v>
      </c>
      <c r="I6" s="7" t="s">
        <v>141</v>
      </c>
      <c r="J6" s="7" t="s">
        <v>142</v>
      </c>
      <c r="K6" s="7" t="s">
        <v>143</v>
      </c>
      <c r="L6" s="114">
        <f>∑!D65</f>
        <v>40</v>
      </c>
      <c r="M6" s="103">
        <v>1</v>
      </c>
      <c r="N6" s="7"/>
      <c r="O6" s="8"/>
      <c r="P6" s="5">
        <f t="shared" si="0"/>
        <v>40</v>
      </c>
      <c r="Q6" s="104">
        <f t="shared" si="1"/>
        <v>0</v>
      </c>
    </row>
    <row r="7" spans="1:17" ht="25.5" customHeight="1">
      <c r="A7" s="110">
        <v>4</v>
      </c>
      <c r="B7" s="11" t="s">
        <v>20</v>
      </c>
      <c r="C7" s="116" t="s">
        <v>148</v>
      </c>
      <c r="D7" s="9" t="s">
        <v>60</v>
      </c>
      <c r="E7" s="8" t="s">
        <v>72</v>
      </c>
      <c r="F7" s="10">
        <v>38713</v>
      </c>
      <c r="G7" s="8" t="s">
        <v>1</v>
      </c>
      <c r="H7" s="7">
        <v>10000000</v>
      </c>
      <c r="I7" s="7" t="s">
        <v>141</v>
      </c>
      <c r="J7" s="7" t="s">
        <v>142</v>
      </c>
      <c r="K7" s="7" t="s">
        <v>143</v>
      </c>
      <c r="L7" s="114">
        <f>∑!D66</f>
        <v>40</v>
      </c>
      <c r="M7" s="103"/>
      <c r="N7" s="7"/>
      <c r="O7" s="8"/>
      <c r="P7" s="5">
        <f t="shared" si="0"/>
        <v>0</v>
      </c>
      <c r="Q7" s="104">
        <f t="shared" si="1"/>
        <v>0</v>
      </c>
    </row>
    <row r="8" spans="1:17" ht="25.5" customHeight="1">
      <c r="A8" s="110">
        <v>5</v>
      </c>
      <c r="B8" s="11" t="s">
        <v>21</v>
      </c>
      <c r="C8" s="116" t="s">
        <v>146</v>
      </c>
      <c r="D8" s="9" t="s">
        <v>60</v>
      </c>
      <c r="E8" s="8" t="s">
        <v>73</v>
      </c>
      <c r="F8" s="10">
        <v>38713</v>
      </c>
      <c r="G8" s="8" t="s">
        <v>0</v>
      </c>
      <c r="H8" s="7">
        <v>10000000</v>
      </c>
      <c r="I8" s="7" t="s">
        <v>141</v>
      </c>
      <c r="J8" s="7" t="s">
        <v>142</v>
      </c>
      <c r="K8" s="7" t="s">
        <v>143</v>
      </c>
      <c r="L8" s="114">
        <f>∑!D67</f>
        <v>40</v>
      </c>
      <c r="M8" s="103"/>
      <c r="N8" s="7"/>
      <c r="O8" s="8"/>
      <c r="P8" s="5">
        <f t="shared" si="0"/>
        <v>0</v>
      </c>
      <c r="Q8" s="104">
        <f t="shared" si="1"/>
        <v>0</v>
      </c>
    </row>
    <row r="9" spans="1:17" ht="25.5" customHeight="1">
      <c r="A9" s="110">
        <v>6</v>
      </c>
      <c r="B9" s="11" t="s">
        <v>22</v>
      </c>
      <c r="C9" s="116" t="s">
        <v>149</v>
      </c>
      <c r="D9" s="9" t="s">
        <v>60</v>
      </c>
      <c r="E9" s="8" t="s">
        <v>4</v>
      </c>
      <c r="F9" s="10">
        <v>38713</v>
      </c>
      <c r="G9" s="8" t="s">
        <v>0</v>
      </c>
      <c r="H9" s="7">
        <v>10000000</v>
      </c>
      <c r="I9" s="7" t="s">
        <v>141</v>
      </c>
      <c r="J9" s="7" t="s">
        <v>142</v>
      </c>
      <c r="K9" s="7" t="s">
        <v>143</v>
      </c>
      <c r="L9" s="114">
        <f>∑!D68</f>
        <v>40</v>
      </c>
      <c r="M9" s="103">
        <v>1</v>
      </c>
      <c r="N9" s="7"/>
      <c r="O9" s="8"/>
      <c r="P9" s="5">
        <f t="shared" si="0"/>
        <v>40</v>
      </c>
      <c r="Q9" s="104">
        <f t="shared" si="1"/>
        <v>0</v>
      </c>
    </row>
    <row r="10" spans="1:17" ht="25.5" customHeight="1">
      <c r="A10" s="110">
        <v>7</v>
      </c>
      <c r="B10" s="11" t="s">
        <v>23</v>
      </c>
      <c r="C10" s="116" t="s">
        <v>150</v>
      </c>
      <c r="D10" s="9" t="s">
        <v>60</v>
      </c>
      <c r="E10" s="8" t="s">
        <v>74</v>
      </c>
      <c r="F10" s="10">
        <v>38930</v>
      </c>
      <c r="G10" s="8" t="s">
        <v>1</v>
      </c>
      <c r="H10" s="7">
        <v>10000000</v>
      </c>
      <c r="I10" s="7" t="s">
        <v>141</v>
      </c>
      <c r="J10" s="7" t="s">
        <v>142</v>
      </c>
      <c r="K10" s="7" t="s">
        <v>143</v>
      </c>
      <c r="L10" s="114">
        <f>∑!D69</f>
        <v>30</v>
      </c>
      <c r="M10" s="103">
        <v>1</v>
      </c>
      <c r="N10" s="7"/>
      <c r="O10" s="8"/>
      <c r="P10" s="5">
        <f t="shared" si="0"/>
        <v>30</v>
      </c>
      <c r="Q10" s="104">
        <f t="shared" si="1"/>
        <v>0</v>
      </c>
    </row>
    <row r="11" spans="1:17" ht="25.5" customHeight="1">
      <c r="A11" s="110">
        <v>8</v>
      </c>
      <c r="B11" s="11" t="s">
        <v>24</v>
      </c>
      <c r="C11" s="116" t="s">
        <v>151</v>
      </c>
      <c r="D11" s="9" t="s">
        <v>60</v>
      </c>
      <c r="E11" s="8" t="s">
        <v>75</v>
      </c>
      <c r="F11" s="10">
        <v>38930</v>
      </c>
      <c r="G11" s="8" t="s">
        <v>1</v>
      </c>
      <c r="H11" s="7">
        <v>10000000</v>
      </c>
      <c r="I11" s="7" t="s">
        <v>141</v>
      </c>
      <c r="J11" s="7" t="s">
        <v>142</v>
      </c>
      <c r="K11" s="7" t="s">
        <v>143</v>
      </c>
      <c r="L11" s="114">
        <f>∑!D70</f>
        <v>30</v>
      </c>
      <c r="M11" s="103">
        <v>1</v>
      </c>
      <c r="N11" s="7"/>
      <c r="O11" s="8"/>
      <c r="P11" s="5">
        <f t="shared" si="0"/>
        <v>30</v>
      </c>
      <c r="Q11" s="104">
        <f t="shared" si="1"/>
        <v>0</v>
      </c>
    </row>
    <row r="12" spans="1:17" ht="25.5" customHeight="1">
      <c r="A12" s="110">
        <v>9</v>
      </c>
      <c r="B12" s="11" t="s">
        <v>25</v>
      </c>
      <c r="C12" s="116" t="s">
        <v>152</v>
      </c>
      <c r="D12" s="9" t="s">
        <v>60</v>
      </c>
      <c r="E12" s="8" t="s">
        <v>76</v>
      </c>
      <c r="F12" s="10">
        <v>38930</v>
      </c>
      <c r="G12" s="8" t="s">
        <v>1</v>
      </c>
      <c r="H12" s="7">
        <v>10000000</v>
      </c>
      <c r="I12" s="7" t="s">
        <v>141</v>
      </c>
      <c r="J12" s="7" t="s">
        <v>142</v>
      </c>
      <c r="K12" s="7" t="s">
        <v>143</v>
      </c>
      <c r="L12" s="114">
        <f>∑!D71</f>
        <v>30</v>
      </c>
      <c r="M12" s="103">
        <v>1</v>
      </c>
      <c r="N12" s="7"/>
      <c r="O12" s="8"/>
      <c r="P12" s="5">
        <f t="shared" si="0"/>
        <v>30</v>
      </c>
      <c r="Q12" s="104">
        <f t="shared" si="1"/>
        <v>0</v>
      </c>
    </row>
    <row r="13" spans="1:17" ht="25.5" customHeight="1">
      <c r="A13" s="110">
        <v>10</v>
      </c>
      <c r="B13" s="11" t="s">
        <v>26</v>
      </c>
      <c r="C13" s="116" t="s">
        <v>153</v>
      </c>
      <c r="D13" s="9" t="s">
        <v>60</v>
      </c>
      <c r="E13" s="8" t="s">
        <v>77</v>
      </c>
      <c r="F13" s="10">
        <v>38930</v>
      </c>
      <c r="G13" s="8" t="s">
        <v>0</v>
      </c>
      <c r="H13" s="7">
        <v>10000000</v>
      </c>
      <c r="I13" s="7" t="s">
        <v>141</v>
      </c>
      <c r="J13" s="7" t="s">
        <v>142</v>
      </c>
      <c r="K13" s="7" t="s">
        <v>143</v>
      </c>
      <c r="L13" s="114">
        <f>∑!D72</f>
        <v>30</v>
      </c>
      <c r="M13" s="103">
        <v>1</v>
      </c>
      <c r="N13" s="7"/>
      <c r="O13" s="8"/>
      <c r="P13" s="5">
        <f t="shared" si="0"/>
        <v>30</v>
      </c>
      <c r="Q13" s="104">
        <f t="shared" si="1"/>
        <v>0</v>
      </c>
    </row>
    <row r="14" spans="1:17" ht="25.5" customHeight="1">
      <c r="A14" s="110">
        <v>11</v>
      </c>
      <c r="B14" s="11" t="s">
        <v>27</v>
      </c>
      <c r="C14" s="116" t="s">
        <v>154</v>
      </c>
      <c r="D14" s="9" t="s">
        <v>60</v>
      </c>
      <c r="E14" s="8" t="s">
        <v>78</v>
      </c>
      <c r="F14" s="10">
        <v>38930</v>
      </c>
      <c r="G14" s="8" t="s">
        <v>0</v>
      </c>
      <c r="H14" s="7">
        <v>10000000</v>
      </c>
      <c r="I14" s="7" t="s">
        <v>141</v>
      </c>
      <c r="J14" s="7" t="s">
        <v>142</v>
      </c>
      <c r="K14" s="7" t="s">
        <v>143</v>
      </c>
      <c r="L14" s="114">
        <f>∑!D73</f>
        <v>30</v>
      </c>
      <c r="M14" s="103">
        <v>1</v>
      </c>
      <c r="N14" s="7"/>
      <c r="O14" s="8"/>
      <c r="P14" s="5">
        <f t="shared" si="0"/>
        <v>30</v>
      </c>
      <c r="Q14" s="104">
        <f t="shared" si="1"/>
        <v>0</v>
      </c>
    </row>
    <row r="15" spans="1:17" ht="25.5" customHeight="1">
      <c r="A15" s="110">
        <v>12</v>
      </c>
      <c r="B15" s="11" t="s">
        <v>28</v>
      </c>
      <c r="C15" s="116" t="s">
        <v>155</v>
      </c>
      <c r="D15" s="9" t="s">
        <v>60</v>
      </c>
      <c r="E15" s="8" t="s">
        <v>79</v>
      </c>
      <c r="F15" s="10">
        <v>39174</v>
      </c>
      <c r="G15" s="8" t="s">
        <v>1</v>
      </c>
      <c r="H15" s="7">
        <v>10000000</v>
      </c>
      <c r="I15" s="7" t="s">
        <v>141</v>
      </c>
      <c r="J15" s="7" t="s">
        <v>142</v>
      </c>
      <c r="K15" s="7" t="s">
        <v>143</v>
      </c>
      <c r="L15" s="114">
        <f>∑!D74</f>
        <v>40</v>
      </c>
      <c r="M15" s="103">
        <v>1</v>
      </c>
      <c r="N15" s="7"/>
      <c r="O15" s="8"/>
      <c r="P15" s="5">
        <f t="shared" si="0"/>
        <v>40</v>
      </c>
      <c r="Q15" s="104">
        <f t="shared" si="1"/>
        <v>0</v>
      </c>
    </row>
    <row r="16" spans="1:17" ht="25.5" customHeight="1">
      <c r="A16" s="110">
        <v>13</v>
      </c>
      <c r="B16" s="11" t="s">
        <v>29</v>
      </c>
      <c r="C16" s="116" t="s">
        <v>156</v>
      </c>
      <c r="D16" s="9" t="s">
        <v>60</v>
      </c>
      <c r="E16" s="8" t="s">
        <v>80</v>
      </c>
      <c r="F16" s="10">
        <v>39174</v>
      </c>
      <c r="G16" s="8" t="s">
        <v>0</v>
      </c>
      <c r="H16" s="7">
        <v>10000000</v>
      </c>
      <c r="I16" s="7" t="s">
        <v>141</v>
      </c>
      <c r="J16" s="7" t="s">
        <v>142</v>
      </c>
      <c r="K16" s="7" t="s">
        <v>143</v>
      </c>
      <c r="L16" s="114">
        <f>∑!D75</f>
        <v>40</v>
      </c>
      <c r="M16" s="103"/>
      <c r="N16" s="7"/>
      <c r="O16" s="8"/>
      <c r="P16" s="5">
        <f t="shared" si="0"/>
        <v>0</v>
      </c>
      <c r="Q16" s="104">
        <f t="shared" si="1"/>
        <v>0</v>
      </c>
    </row>
    <row r="17" spans="1:17" ht="25.5" customHeight="1">
      <c r="A17" s="110">
        <v>14</v>
      </c>
      <c r="B17" s="11" t="s">
        <v>30</v>
      </c>
      <c r="C17" s="116" t="s">
        <v>157</v>
      </c>
      <c r="D17" s="9" t="s">
        <v>60</v>
      </c>
      <c r="E17" s="8" t="s">
        <v>81</v>
      </c>
      <c r="F17" s="10">
        <v>39174</v>
      </c>
      <c r="G17" s="8" t="s">
        <v>0</v>
      </c>
      <c r="H17" s="7">
        <v>10000000</v>
      </c>
      <c r="I17" s="7" t="s">
        <v>141</v>
      </c>
      <c r="J17" s="7" t="s">
        <v>142</v>
      </c>
      <c r="K17" s="7" t="s">
        <v>143</v>
      </c>
      <c r="L17" s="114">
        <f>∑!D76</f>
        <v>40</v>
      </c>
      <c r="M17" s="103">
        <v>1</v>
      </c>
      <c r="N17" s="7"/>
      <c r="O17" s="8"/>
      <c r="P17" s="5">
        <f t="shared" si="0"/>
        <v>40</v>
      </c>
      <c r="Q17" s="104">
        <f t="shared" si="1"/>
        <v>0</v>
      </c>
    </row>
    <row r="18" spans="1:17" ht="25.5" customHeight="1">
      <c r="A18" s="110">
        <v>15</v>
      </c>
      <c r="B18" s="11" t="s">
        <v>31</v>
      </c>
      <c r="C18" s="116" t="s">
        <v>158</v>
      </c>
      <c r="D18" s="9" t="s">
        <v>60</v>
      </c>
      <c r="E18" s="8" t="s">
        <v>82</v>
      </c>
      <c r="F18" s="10">
        <v>39265</v>
      </c>
      <c r="G18" s="8" t="s">
        <v>0</v>
      </c>
      <c r="H18" s="7">
        <v>10000000</v>
      </c>
      <c r="I18" s="7" t="s">
        <v>141</v>
      </c>
      <c r="J18" s="7" t="s">
        <v>142</v>
      </c>
      <c r="K18" s="7" t="s">
        <v>143</v>
      </c>
      <c r="L18" s="114">
        <f>∑!D77</f>
        <v>40</v>
      </c>
      <c r="M18" s="103">
        <v>1</v>
      </c>
      <c r="N18" s="7"/>
      <c r="O18" s="8"/>
      <c r="P18" s="5">
        <f t="shared" si="0"/>
        <v>40</v>
      </c>
      <c r="Q18" s="104">
        <f t="shared" si="1"/>
        <v>0</v>
      </c>
    </row>
    <row r="19" spans="1:17" ht="25.5" customHeight="1">
      <c r="A19" s="110">
        <v>16</v>
      </c>
      <c r="B19" s="11" t="s">
        <v>32</v>
      </c>
      <c r="C19" s="116" t="s">
        <v>159</v>
      </c>
      <c r="D19" s="9" t="s">
        <v>60</v>
      </c>
      <c r="E19" s="8" t="s">
        <v>83</v>
      </c>
      <c r="F19" s="10">
        <v>39265</v>
      </c>
      <c r="G19" s="8" t="s">
        <v>1</v>
      </c>
      <c r="H19" s="7">
        <v>10000000</v>
      </c>
      <c r="I19" s="7" t="s">
        <v>141</v>
      </c>
      <c r="J19" s="7" t="s">
        <v>142</v>
      </c>
      <c r="K19" s="7" t="s">
        <v>143</v>
      </c>
      <c r="L19" s="114">
        <f>∑!D78</f>
        <v>40</v>
      </c>
      <c r="M19" s="103"/>
      <c r="N19" s="7"/>
      <c r="O19" s="8"/>
      <c r="P19" s="5">
        <f t="shared" si="0"/>
        <v>0</v>
      </c>
      <c r="Q19" s="104">
        <f t="shared" si="1"/>
        <v>0</v>
      </c>
    </row>
    <row r="20" spans="1:17" ht="25.5" customHeight="1">
      <c r="A20" s="110">
        <v>17</v>
      </c>
      <c r="B20" s="11" t="s">
        <v>33</v>
      </c>
      <c r="C20" s="116" t="s">
        <v>160</v>
      </c>
      <c r="D20" s="9" t="s">
        <v>60</v>
      </c>
      <c r="E20" s="8" t="s">
        <v>84</v>
      </c>
      <c r="F20" s="10">
        <v>39265</v>
      </c>
      <c r="G20" s="8" t="s">
        <v>0</v>
      </c>
      <c r="H20" s="7">
        <v>10000000</v>
      </c>
      <c r="I20" s="7" t="s">
        <v>141</v>
      </c>
      <c r="J20" s="7" t="s">
        <v>142</v>
      </c>
      <c r="K20" s="7" t="s">
        <v>143</v>
      </c>
      <c r="L20" s="114">
        <f>∑!D79</f>
        <v>40</v>
      </c>
      <c r="M20" s="103">
        <v>1</v>
      </c>
      <c r="N20" s="7"/>
      <c r="O20" s="8"/>
      <c r="P20" s="5">
        <f t="shared" si="0"/>
        <v>40</v>
      </c>
      <c r="Q20" s="104">
        <f t="shared" si="1"/>
        <v>0</v>
      </c>
    </row>
    <row r="21" spans="1:17">
      <c r="A21" s="278">
        <v>18</v>
      </c>
      <c r="B21" s="281" t="s">
        <v>34</v>
      </c>
      <c r="C21" s="285" t="s">
        <v>161</v>
      </c>
      <c r="D21" s="284" t="s">
        <v>60</v>
      </c>
      <c r="E21" s="280" t="s">
        <v>85</v>
      </c>
      <c r="F21" s="283">
        <v>39479</v>
      </c>
      <c r="G21" s="8" t="s">
        <v>0</v>
      </c>
      <c r="H21" s="7">
        <v>10000000</v>
      </c>
      <c r="I21" s="7" t="s">
        <v>141</v>
      </c>
      <c r="J21" s="7" t="s">
        <v>142</v>
      </c>
      <c r="K21" s="7" t="s">
        <v>143</v>
      </c>
      <c r="L21" s="114">
        <f>∑!D80</f>
        <v>70</v>
      </c>
      <c r="M21" s="103"/>
      <c r="N21" s="7"/>
      <c r="O21" s="8"/>
      <c r="P21" s="5">
        <f t="shared" si="0"/>
        <v>0</v>
      </c>
      <c r="Q21" s="104">
        <f t="shared" si="1"/>
        <v>0</v>
      </c>
    </row>
    <row r="22" spans="1:17">
      <c r="A22" s="278"/>
      <c r="B22" s="282"/>
      <c r="C22" s="286"/>
      <c r="D22" s="284"/>
      <c r="E22" s="280"/>
      <c r="F22" s="283"/>
      <c r="G22" s="8" t="s">
        <v>1</v>
      </c>
      <c r="H22" s="7">
        <v>10000000</v>
      </c>
      <c r="I22" s="7" t="s">
        <v>141</v>
      </c>
      <c r="J22" s="7" t="s">
        <v>142</v>
      </c>
      <c r="K22" s="7" t="s">
        <v>143</v>
      </c>
      <c r="L22" s="114">
        <f>∑!D81</f>
        <v>30</v>
      </c>
      <c r="M22" s="103">
        <v>1</v>
      </c>
      <c r="N22" s="7"/>
      <c r="O22" s="8"/>
      <c r="P22" s="5">
        <f t="shared" si="0"/>
        <v>30</v>
      </c>
      <c r="Q22" s="104">
        <f t="shared" si="1"/>
        <v>0</v>
      </c>
    </row>
    <row r="23" spans="1:17">
      <c r="A23" s="278">
        <v>19</v>
      </c>
      <c r="B23" s="281" t="s">
        <v>35</v>
      </c>
      <c r="C23" s="285" t="s">
        <v>164</v>
      </c>
      <c r="D23" s="284" t="s">
        <v>60</v>
      </c>
      <c r="E23" s="280" t="s">
        <v>86</v>
      </c>
      <c r="F23" s="283">
        <v>39539</v>
      </c>
      <c r="G23" s="8" t="s">
        <v>0</v>
      </c>
      <c r="H23" s="7">
        <v>10000000</v>
      </c>
      <c r="I23" s="7" t="s">
        <v>141</v>
      </c>
      <c r="J23" s="7" t="s">
        <v>142</v>
      </c>
      <c r="K23" s="7" t="s">
        <v>143</v>
      </c>
      <c r="L23" s="114">
        <f>∑!D82</f>
        <v>70</v>
      </c>
      <c r="M23" s="103">
        <v>1</v>
      </c>
      <c r="N23" s="7"/>
      <c r="O23" s="8"/>
      <c r="P23" s="5">
        <f t="shared" si="0"/>
        <v>70</v>
      </c>
      <c r="Q23" s="104">
        <f t="shared" si="1"/>
        <v>0</v>
      </c>
    </row>
    <row r="24" spans="1:17">
      <c r="A24" s="278"/>
      <c r="B24" s="282"/>
      <c r="C24" s="286"/>
      <c r="D24" s="284"/>
      <c r="E24" s="280"/>
      <c r="F24" s="283"/>
      <c r="G24" s="8" t="s">
        <v>1</v>
      </c>
      <c r="H24" s="7">
        <v>10000000</v>
      </c>
      <c r="I24" s="7" t="s">
        <v>141</v>
      </c>
      <c r="J24" s="7" t="s">
        <v>142</v>
      </c>
      <c r="K24" s="7" t="s">
        <v>143</v>
      </c>
      <c r="L24" s="114">
        <f>∑!D83</f>
        <v>30</v>
      </c>
      <c r="M24" s="103"/>
      <c r="N24" s="7"/>
      <c r="O24" s="8"/>
      <c r="P24" s="5">
        <f t="shared" si="0"/>
        <v>0</v>
      </c>
      <c r="Q24" s="104">
        <f t="shared" si="1"/>
        <v>0</v>
      </c>
    </row>
    <row r="25" spans="1:17">
      <c r="A25" s="278">
        <v>20</v>
      </c>
      <c r="B25" s="281" t="s">
        <v>36</v>
      </c>
      <c r="C25" s="285" t="s">
        <v>162</v>
      </c>
      <c r="D25" s="284" t="s">
        <v>60</v>
      </c>
      <c r="E25" s="280" t="s">
        <v>87</v>
      </c>
      <c r="F25" s="283">
        <v>39601</v>
      </c>
      <c r="G25" s="8" t="s">
        <v>0</v>
      </c>
      <c r="H25" s="7">
        <v>10000000</v>
      </c>
      <c r="I25" s="7" t="s">
        <v>141</v>
      </c>
      <c r="J25" s="7" t="s">
        <v>142</v>
      </c>
      <c r="K25" s="7" t="s">
        <v>143</v>
      </c>
      <c r="L25" s="114">
        <f>∑!D84</f>
        <v>70</v>
      </c>
      <c r="M25" s="103"/>
      <c r="N25" s="7"/>
      <c r="O25" s="8"/>
      <c r="P25" s="5">
        <f t="shared" si="0"/>
        <v>0</v>
      </c>
      <c r="Q25" s="104">
        <f t="shared" si="1"/>
        <v>0</v>
      </c>
    </row>
    <row r="26" spans="1:17">
      <c r="A26" s="278"/>
      <c r="B26" s="282"/>
      <c r="C26" s="286"/>
      <c r="D26" s="284"/>
      <c r="E26" s="280"/>
      <c r="F26" s="283"/>
      <c r="G26" s="8" t="s">
        <v>1</v>
      </c>
      <c r="H26" s="7">
        <v>10000000</v>
      </c>
      <c r="I26" s="7" t="s">
        <v>141</v>
      </c>
      <c r="J26" s="7" t="s">
        <v>142</v>
      </c>
      <c r="K26" s="7" t="s">
        <v>143</v>
      </c>
      <c r="L26" s="114">
        <f>∑!D85</f>
        <v>30</v>
      </c>
      <c r="M26" s="103"/>
      <c r="N26" s="7"/>
      <c r="O26" s="8"/>
      <c r="P26" s="5">
        <f t="shared" si="0"/>
        <v>0</v>
      </c>
      <c r="Q26" s="104">
        <f t="shared" si="1"/>
        <v>0</v>
      </c>
    </row>
    <row r="27" spans="1:17">
      <c r="A27" s="278">
        <v>21</v>
      </c>
      <c r="B27" s="281" t="s">
        <v>37</v>
      </c>
      <c r="C27" s="285" t="s">
        <v>163</v>
      </c>
      <c r="D27" s="284" t="s">
        <v>60</v>
      </c>
      <c r="E27" s="280" t="s">
        <v>88</v>
      </c>
      <c r="F27" s="283">
        <v>39661</v>
      </c>
      <c r="G27" s="8" t="s">
        <v>0</v>
      </c>
      <c r="H27" s="7">
        <v>10000000</v>
      </c>
      <c r="I27" s="7" t="s">
        <v>141</v>
      </c>
      <c r="J27" s="7" t="s">
        <v>142</v>
      </c>
      <c r="K27" s="7" t="s">
        <v>143</v>
      </c>
      <c r="L27" s="114">
        <f>∑!D86</f>
        <v>70</v>
      </c>
      <c r="M27" s="103"/>
      <c r="N27" s="7"/>
      <c r="O27" s="8"/>
      <c r="P27" s="5">
        <f t="shared" si="0"/>
        <v>0</v>
      </c>
      <c r="Q27" s="104">
        <f t="shared" si="1"/>
        <v>0</v>
      </c>
    </row>
    <row r="28" spans="1:17">
      <c r="A28" s="278"/>
      <c r="B28" s="282"/>
      <c r="C28" s="286"/>
      <c r="D28" s="284"/>
      <c r="E28" s="280"/>
      <c r="F28" s="283"/>
      <c r="G28" s="8" t="s">
        <v>1</v>
      </c>
      <c r="H28" s="7">
        <v>10000000</v>
      </c>
      <c r="I28" s="7" t="s">
        <v>141</v>
      </c>
      <c r="J28" s="7" t="s">
        <v>142</v>
      </c>
      <c r="K28" s="7" t="s">
        <v>143</v>
      </c>
      <c r="L28" s="114">
        <f>∑!D87</f>
        <v>30</v>
      </c>
      <c r="M28" s="103">
        <v>1</v>
      </c>
      <c r="N28" s="7"/>
      <c r="O28" s="8"/>
      <c r="P28" s="5">
        <f t="shared" si="0"/>
        <v>30</v>
      </c>
      <c r="Q28" s="104">
        <f t="shared" si="1"/>
        <v>0</v>
      </c>
    </row>
    <row r="29" spans="1:17">
      <c r="A29" s="278">
        <v>22</v>
      </c>
      <c r="B29" s="281" t="s">
        <v>38</v>
      </c>
      <c r="C29" s="285" t="s">
        <v>165</v>
      </c>
      <c r="D29" s="284" t="s">
        <v>60</v>
      </c>
      <c r="E29" s="280" t="s">
        <v>89</v>
      </c>
      <c r="F29" s="283">
        <v>39874</v>
      </c>
      <c r="G29" s="8" t="s">
        <v>0</v>
      </c>
      <c r="H29" s="7">
        <v>10000000</v>
      </c>
      <c r="I29" s="7" t="s">
        <v>141</v>
      </c>
      <c r="J29" s="7" t="s">
        <v>142</v>
      </c>
      <c r="K29" s="7" t="s">
        <v>143</v>
      </c>
      <c r="L29" s="114">
        <f>∑!D88</f>
        <v>100</v>
      </c>
      <c r="M29" s="103">
        <v>1</v>
      </c>
      <c r="N29" s="7"/>
      <c r="O29" s="8"/>
      <c r="P29" s="5">
        <f t="shared" si="0"/>
        <v>100</v>
      </c>
      <c r="Q29" s="104">
        <f t="shared" si="1"/>
        <v>0</v>
      </c>
    </row>
    <row r="30" spans="1:17">
      <c r="A30" s="278"/>
      <c r="B30" s="282"/>
      <c r="C30" s="286"/>
      <c r="D30" s="284"/>
      <c r="E30" s="280"/>
      <c r="F30" s="283"/>
      <c r="G30" s="8" t="s">
        <v>1</v>
      </c>
      <c r="H30" s="7">
        <v>10000000</v>
      </c>
      <c r="I30" s="7" t="s">
        <v>141</v>
      </c>
      <c r="J30" s="7" t="s">
        <v>142</v>
      </c>
      <c r="K30" s="7" t="s">
        <v>143</v>
      </c>
      <c r="L30" s="114">
        <f>∑!D89</f>
        <v>50</v>
      </c>
      <c r="M30" s="103"/>
      <c r="N30" s="7"/>
      <c r="O30" s="8"/>
      <c r="P30" s="5">
        <f t="shared" si="0"/>
        <v>0</v>
      </c>
      <c r="Q30" s="104">
        <f t="shared" si="1"/>
        <v>0</v>
      </c>
    </row>
    <row r="31" spans="1:17">
      <c r="A31" s="278">
        <v>23</v>
      </c>
      <c r="B31" s="281" t="s">
        <v>39</v>
      </c>
      <c r="C31" s="285" t="s">
        <v>166</v>
      </c>
      <c r="D31" s="284" t="s">
        <v>60</v>
      </c>
      <c r="E31" s="280" t="s">
        <v>90</v>
      </c>
      <c r="F31" s="283">
        <v>39965</v>
      </c>
      <c r="G31" s="8" t="s">
        <v>0</v>
      </c>
      <c r="H31" s="7">
        <v>10000000</v>
      </c>
      <c r="I31" s="7" t="s">
        <v>141</v>
      </c>
      <c r="J31" s="7" t="s">
        <v>142</v>
      </c>
      <c r="K31" s="7" t="s">
        <v>143</v>
      </c>
      <c r="L31" s="114">
        <f>∑!D90</f>
        <v>50</v>
      </c>
      <c r="M31" s="103"/>
      <c r="N31" s="7"/>
      <c r="O31" s="8"/>
      <c r="P31" s="5">
        <f t="shared" si="0"/>
        <v>0</v>
      </c>
      <c r="Q31" s="104">
        <f t="shared" si="1"/>
        <v>0</v>
      </c>
    </row>
    <row r="32" spans="1:17">
      <c r="A32" s="278"/>
      <c r="B32" s="282"/>
      <c r="C32" s="286"/>
      <c r="D32" s="284"/>
      <c r="E32" s="280"/>
      <c r="F32" s="283"/>
      <c r="G32" s="8" t="s">
        <v>1</v>
      </c>
      <c r="H32" s="7">
        <v>10000000</v>
      </c>
      <c r="I32" s="7" t="s">
        <v>141</v>
      </c>
      <c r="J32" s="7" t="s">
        <v>142</v>
      </c>
      <c r="K32" s="7" t="s">
        <v>143</v>
      </c>
      <c r="L32" s="114">
        <f>∑!D91</f>
        <v>50</v>
      </c>
      <c r="M32" s="103">
        <v>1</v>
      </c>
      <c r="N32" s="7"/>
      <c r="O32" s="8"/>
      <c r="P32" s="5">
        <f t="shared" si="0"/>
        <v>50</v>
      </c>
      <c r="Q32" s="104">
        <f t="shared" si="1"/>
        <v>0</v>
      </c>
    </row>
    <row r="33" spans="1:17">
      <c r="A33" s="278">
        <v>24</v>
      </c>
      <c r="B33" s="281" t="s">
        <v>40</v>
      </c>
      <c r="C33" s="285" t="s">
        <v>167</v>
      </c>
      <c r="D33" s="284" t="s">
        <v>60</v>
      </c>
      <c r="E33" s="280" t="s">
        <v>91</v>
      </c>
      <c r="F33" s="283">
        <v>39995</v>
      </c>
      <c r="G33" s="8" t="s">
        <v>0</v>
      </c>
      <c r="H33" s="7">
        <v>10000000</v>
      </c>
      <c r="I33" s="7" t="s">
        <v>141</v>
      </c>
      <c r="J33" s="7" t="s">
        <v>142</v>
      </c>
      <c r="K33" s="7" t="s">
        <v>143</v>
      </c>
      <c r="L33" s="114">
        <f>∑!D92</f>
        <v>100</v>
      </c>
      <c r="M33" s="103"/>
      <c r="N33" s="7"/>
      <c r="O33" s="8"/>
      <c r="P33" s="5">
        <f t="shared" si="0"/>
        <v>0</v>
      </c>
      <c r="Q33" s="104">
        <f t="shared" si="1"/>
        <v>0</v>
      </c>
    </row>
    <row r="34" spans="1:17">
      <c r="A34" s="278"/>
      <c r="B34" s="282"/>
      <c r="C34" s="286"/>
      <c r="D34" s="284"/>
      <c r="E34" s="280"/>
      <c r="F34" s="283"/>
      <c r="G34" s="8" t="s">
        <v>1</v>
      </c>
      <c r="H34" s="7">
        <v>10000000</v>
      </c>
      <c r="I34" s="7" t="s">
        <v>141</v>
      </c>
      <c r="J34" s="7" t="s">
        <v>142</v>
      </c>
      <c r="K34" s="7" t="s">
        <v>143</v>
      </c>
      <c r="L34" s="114">
        <f>∑!D93</f>
        <v>50</v>
      </c>
      <c r="M34" s="103">
        <v>1</v>
      </c>
      <c r="N34" s="7"/>
      <c r="O34" s="8"/>
      <c r="P34" s="5">
        <f t="shared" si="0"/>
        <v>50</v>
      </c>
      <c r="Q34" s="104">
        <f t="shared" si="1"/>
        <v>0</v>
      </c>
    </row>
    <row r="35" spans="1:17" ht="25.5" customHeight="1">
      <c r="A35" s="110">
        <v>25</v>
      </c>
      <c r="B35" s="11" t="s">
        <v>41</v>
      </c>
      <c r="C35" s="116" t="s">
        <v>168</v>
      </c>
      <c r="D35" s="9" t="s">
        <v>60</v>
      </c>
      <c r="E35" s="8" t="s">
        <v>92</v>
      </c>
      <c r="F35" s="10">
        <v>40087</v>
      </c>
      <c r="G35" s="8" t="s">
        <v>0</v>
      </c>
      <c r="H35" s="7">
        <v>10000000</v>
      </c>
      <c r="I35" s="7" t="s">
        <v>141</v>
      </c>
      <c r="J35" s="7" t="s">
        <v>142</v>
      </c>
      <c r="K35" s="7" t="s">
        <v>143</v>
      </c>
      <c r="L35" s="114">
        <f>∑!D94</f>
        <v>50</v>
      </c>
      <c r="M35" s="103">
        <v>1</v>
      </c>
      <c r="N35" s="7"/>
      <c r="O35" s="8"/>
      <c r="P35" s="5">
        <f t="shared" si="0"/>
        <v>50</v>
      </c>
      <c r="Q35" s="104">
        <f t="shared" si="1"/>
        <v>0</v>
      </c>
    </row>
    <row r="36" spans="1:17" ht="25.5" customHeight="1">
      <c r="A36" s="110">
        <v>26</v>
      </c>
      <c r="B36" s="11" t="s">
        <v>42</v>
      </c>
      <c r="C36" s="116" t="s">
        <v>169</v>
      </c>
      <c r="D36" s="9" t="s">
        <v>60</v>
      </c>
      <c r="E36" s="8" t="s">
        <v>93</v>
      </c>
      <c r="F36" s="10">
        <v>40119</v>
      </c>
      <c r="G36" s="8" t="s">
        <v>0</v>
      </c>
      <c r="H36" s="7">
        <v>10000000</v>
      </c>
      <c r="I36" s="7" t="s">
        <v>141</v>
      </c>
      <c r="J36" s="7" t="s">
        <v>142</v>
      </c>
      <c r="K36" s="7" t="s">
        <v>143</v>
      </c>
      <c r="L36" s="114">
        <f>∑!D95</f>
        <v>50</v>
      </c>
      <c r="M36" s="103"/>
      <c r="N36" s="7"/>
      <c r="O36" s="8"/>
      <c r="P36" s="5">
        <f t="shared" si="0"/>
        <v>0</v>
      </c>
      <c r="Q36" s="104">
        <f t="shared" si="1"/>
        <v>0</v>
      </c>
    </row>
    <row r="37" spans="1:17" ht="25.5" customHeight="1">
      <c r="A37" s="110">
        <v>27</v>
      </c>
      <c r="B37" s="11" t="s">
        <v>43</v>
      </c>
      <c r="C37" s="116" t="s">
        <v>170</v>
      </c>
      <c r="D37" s="9" t="s">
        <v>60</v>
      </c>
      <c r="E37" s="8" t="s">
        <v>94</v>
      </c>
      <c r="F37" s="10">
        <v>40360</v>
      </c>
      <c r="G37" s="8" t="s">
        <v>0</v>
      </c>
      <c r="H37" s="7">
        <v>200000</v>
      </c>
      <c r="I37" s="7" t="s">
        <v>141</v>
      </c>
      <c r="J37" s="7" t="s">
        <v>142</v>
      </c>
      <c r="K37" s="7" t="s">
        <v>143</v>
      </c>
      <c r="L37" s="114">
        <f>∑!D96</f>
        <v>3000</v>
      </c>
      <c r="M37" s="103"/>
      <c r="N37" s="7"/>
      <c r="O37" s="8"/>
      <c r="P37" s="5">
        <f t="shared" si="0"/>
        <v>0</v>
      </c>
      <c r="Q37" s="104">
        <f t="shared" si="1"/>
        <v>0</v>
      </c>
    </row>
    <row r="38" spans="1:17" ht="25.5" customHeight="1">
      <c r="A38" s="110">
        <v>28</v>
      </c>
      <c r="B38" s="11" t="s">
        <v>44</v>
      </c>
      <c r="C38" s="116" t="s">
        <v>171</v>
      </c>
      <c r="D38" s="9" t="s">
        <v>60</v>
      </c>
      <c r="E38" s="8" t="s">
        <v>95</v>
      </c>
      <c r="F38" s="10">
        <v>40360</v>
      </c>
      <c r="G38" s="8" t="s">
        <v>0</v>
      </c>
      <c r="H38" s="7">
        <v>1950000</v>
      </c>
      <c r="I38" s="7" t="s">
        <v>141</v>
      </c>
      <c r="J38" s="7" t="s">
        <v>142</v>
      </c>
      <c r="K38" s="7" t="s">
        <v>143</v>
      </c>
      <c r="L38" s="114">
        <f>∑!D97</f>
        <v>500</v>
      </c>
      <c r="M38" s="103"/>
      <c r="N38" s="7"/>
      <c r="O38" s="8"/>
      <c r="P38" s="5">
        <f t="shared" si="0"/>
        <v>0</v>
      </c>
      <c r="Q38" s="104">
        <f t="shared" si="1"/>
        <v>0</v>
      </c>
    </row>
    <row r="39" spans="1:17" ht="25.5" customHeight="1">
      <c r="A39" s="110">
        <v>29</v>
      </c>
      <c r="B39" s="11" t="s">
        <v>45</v>
      </c>
      <c r="C39" s="116" t="s">
        <v>172</v>
      </c>
      <c r="D39" s="9" t="s">
        <v>60</v>
      </c>
      <c r="E39" s="8" t="s">
        <v>96</v>
      </c>
      <c r="F39" s="10">
        <v>40452</v>
      </c>
      <c r="G39" s="8" t="s">
        <v>0</v>
      </c>
      <c r="H39" s="7">
        <v>100000</v>
      </c>
      <c r="I39" s="7" t="s">
        <v>141</v>
      </c>
      <c r="J39" s="7" t="s">
        <v>142</v>
      </c>
      <c r="K39" s="7" t="s">
        <v>143</v>
      </c>
      <c r="L39" s="114">
        <f>∑!D98</f>
        <v>6000</v>
      </c>
      <c r="M39" s="103"/>
      <c r="N39" s="7"/>
      <c r="O39" s="8"/>
      <c r="P39" s="5">
        <f t="shared" si="0"/>
        <v>0</v>
      </c>
      <c r="Q39" s="104">
        <f t="shared" si="1"/>
        <v>0</v>
      </c>
    </row>
    <row r="40" spans="1:17" ht="25.5" customHeight="1">
      <c r="A40" s="110">
        <v>30</v>
      </c>
      <c r="B40" s="11" t="s">
        <v>46</v>
      </c>
      <c r="C40" s="116" t="s">
        <v>173</v>
      </c>
      <c r="D40" s="9" t="s">
        <v>60</v>
      </c>
      <c r="E40" s="8" t="s">
        <v>97</v>
      </c>
      <c r="F40" s="10">
        <v>40452</v>
      </c>
      <c r="G40" s="8" t="s">
        <v>0</v>
      </c>
      <c r="H40" s="7">
        <v>100000</v>
      </c>
      <c r="I40" s="7" t="s">
        <v>141</v>
      </c>
      <c r="J40" s="7" t="s">
        <v>142</v>
      </c>
      <c r="K40" s="7" t="s">
        <v>143</v>
      </c>
      <c r="L40" s="114">
        <f>∑!D99</f>
        <v>12000</v>
      </c>
      <c r="M40" s="103"/>
      <c r="N40" s="7"/>
      <c r="O40" s="8"/>
      <c r="P40" s="5">
        <f t="shared" si="0"/>
        <v>0</v>
      </c>
      <c r="Q40" s="104">
        <f t="shared" si="1"/>
        <v>0</v>
      </c>
    </row>
    <row r="41" spans="1:17" ht="25.5" customHeight="1">
      <c r="A41" s="110">
        <v>31</v>
      </c>
      <c r="B41" s="11" t="s">
        <v>47</v>
      </c>
      <c r="C41" s="116" t="s">
        <v>174</v>
      </c>
      <c r="D41" s="9" t="s">
        <v>60</v>
      </c>
      <c r="E41" s="8" t="s">
        <v>98</v>
      </c>
      <c r="F41" s="10">
        <v>40634</v>
      </c>
      <c r="G41" s="8" t="s">
        <v>0</v>
      </c>
      <c r="H41" s="7">
        <v>9300000</v>
      </c>
      <c r="I41" s="7" t="s">
        <v>141</v>
      </c>
      <c r="J41" s="7" t="s">
        <v>142</v>
      </c>
      <c r="K41" s="7" t="s">
        <v>143</v>
      </c>
      <c r="L41" s="114">
        <f>∑!D100</f>
        <v>50</v>
      </c>
      <c r="M41" s="103">
        <v>1</v>
      </c>
      <c r="N41" s="7"/>
      <c r="O41" s="8"/>
      <c r="P41" s="5">
        <f t="shared" si="0"/>
        <v>50</v>
      </c>
      <c r="Q41" s="104">
        <f t="shared" si="1"/>
        <v>0</v>
      </c>
    </row>
    <row r="42" spans="1:17" ht="25.5" customHeight="1">
      <c r="A42" s="110">
        <v>32</v>
      </c>
      <c r="B42" s="11" t="s">
        <v>48</v>
      </c>
      <c r="C42" s="116" t="s">
        <v>175</v>
      </c>
      <c r="D42" s="9" t="s">
        <v>60</v>
      </c>
      <c r="E42" s="8" t="s">
        <v>99</v>
      </c>
      <c r="F42" s="10">
        <v>40725</v>
      </c>
      <c r="G42" s="8" t="s">
        <v>0</v>
      </c>
      <c r="H42" s="7">
        <v>10000000</v>
      </c>
      <c r="I42" s="7" t="s">
        <v>141</v>
      </c>
      <c r="J42" s="7" t="s">
        <v>142</v>
      </c>
      <c r="K42" s="7" t="s">
        <v>143</v>
      </c>
      <c r="L42" s="114">
        <f>∑!D101</f>
        <v>50</v>
      </c>
      <c r="M42" s="103">
        <v>1</v>
      </c>
      <c r="N42" s="7"/>
      <c r="O42" s="8"/>
      <c r="P42" s="5">
        <f t="shared" si="0"/>
        <v>50</v>
      </c>
      <c r="Q42" s="104">
        <f t="shared" si="1"/>
        <v>0</v>
      </c>
    </row>
    <row r="43" spans="1:17">
      <c r="A43" s="278">
        <v>33</v>
      </c>
      <c r="B43" s="281" t="s">
        <v>49</v>
      </c>
      <c r="C43" s="285"/>
      <c r="D43" s="284" t="s">
        <v>60</v>
      </c>
      <c r="E43" s="279" t="s">
        <v>54</v>
      </c>
      <c r="F43" s="10">
        <v>41519</v>
      </c>
      <c r="G43" s="8" t="s">
        <v>0</v>
      </c>
      <c r="H43" s="7">
        <v>10000000</v>
      </c>
      <c r="I43" s="7" t="s">
        <v>141</v>
      </c>
      <c r="J43" s="7" t="s">
        <v>142</v>
      </c>
      <c r="K43" s="7" t="s">
        <v>143</v>
      </c>
      <c r="L43" s="114">
        <f>∑!D102</f>
        <v>80</v>
      </c>
      <c r="M43" s="103"/>
      <c r="N43" s="7"/>
      <c r="O43" s="8"/>
      <c r="P43" s="5">
        <f t="shared" si="0"/>
        <v>0</v>
      </c>
      <c r="Q43" s="104">
        <f t="shared" si="1"/>
        <v>0</v>
      </c>
    </row>
    <row r="44" spans="1:17">
      <c r="A44" s="278"/>
      <c r="B44" s="287"/>
      <c r="C44" s="288"/>
      <c r="D44" s="284"/>
      <c r="E44" s="279"/>
      <c r="F44" s="280" t="s">
        <v>55</v>
      </c>
      <c r="G44" s="280"/>
      <c r="H44" s="280"/>
      <c r="I44" s="8" t="s">
        <v>141</v>
      </c>
      <c r="J44" s="8" t="s">
        <v>142</v>
      </c>
      <c r="K44" s="8" t="s">
        <v>143</v>
      </c>
      <c r="L44" s="114">
        <f>∑!D103</f>
        <v>9000</v>
      </c>
      <c r="M44" s="103"/>
      <c r="N44" s="7"/>
      <c r="O44" s="8"/>
      <c r="P44" s="5">
        <f t="shared" si="0"/>
        <v>0</v>
      </c>
      <c r="Q44" s="104">
        <f t="shared" si="1"/>
        <v>0</v>
      </c>
    </row>
    <row r="45" spans="1:17">
      <c r="A45" s="278"/>
      <c r="B45" s="282"/>
      <c r="C45" s="286"/>
      <c r="D45" s="284"/>
      <c r="E45" s="279"/>
      <c r="F45" s="280" t="s">
        <v>58</v>
      </c>
      <c r="G45" s="280"/>
      <c r="H45" s="280"/>
      <c r="I45" s="8" t="s">
        <v>141</v>
      </c>
      <c r="J45" s="8" t="s">
        <v>142</v>
      </c>
      <c r="K45" s="8" t="s">
        <v>143</v>
      </c>
      <c r="L45" s="114">
        <f>∑!D104</f>
        <v>800</v>
      </c>
      <c r="M45" s="103"/>
      <c r="N45" s="7"/>
      <c r="O45" s="8"/>
      <c r="P45" s="5">
        <f t="shared" si="0"/>
        <v>0</v>
      </c>
      <c r="Q45" s="104">
        <f t="shared" si="1"/>
        <v>0</v>
      </c>
    </row>
    <row r="46" spans="1:17" ht="25.5" customHeight="1">
      <c r="A46" s="110">
        <v>34</v>
      </c>
      <c r="B46" s="11" t="s">
        <v>50</v>
      </c>
      <c r="C46" s="116"/>
      <c r="D46" s="9" t="s">
        <v>60</v>
      </c>
      <c r="E46" s="8" t="s">
        <v>9</v>
      </c>
      <c r="F46" s="10">
        <v>41564</v>
      </c>
      <c r="G46" s="8" t="s">
        <v>0</v>
      </c>
      <c r="H46" s="7">
        <v>10000000</v>
      </c>
      <c r="I46" s="7" t="s">
        <v>141</v>
      </c>
      <c r="J46" s="7" t="s">
        <v>142</v>
      </c>
      <c r="K46" s="7" t="s">
        <v>143</v>
      </c>
      <c r="L46" s="114">
        <f>∑!D105</f>
        <v>40</v>
      </c>
      <c r="M46" s="103"/>
      <c r="N46" s="7"/>
      <c r="O46" s="8"/>
      <c r="P46" s="5">
        <f t="shared" si="0"/>
        <v>0</v>
      </c>
      <c r="Q46" s="104">
        <f t="shared" si="1"/>
        <v>0</v>
      </c>
    </row>
    <row r="47" spans="1:17" ht="25.5" customHeight="1">
      <c r="A47" s="110">
        <v>35</v>
      </c>
      <c r="B47" s="11" t="s">
        <v>51</v>
      </c>
      <c r="C47" s="116"/>
      <c r="D47" s="9" t="s">
        <v>60</v>
      </c>
      <c r="E47" s="8" t="s">
        <v>13</v>
      </c>
      <c r="F47" s="10">
        <v>41673</v>
      </c>
      <c r="G47" s="8" t="s">
        <v>0</v>
      </c>
      <c r="H47" s="7">
        <v>10000000</v>
      </c>
      <c r="I47" s="7" t="s">
        <v>141</v>
      </c>
      <c r="J47" s="7" t="s">
        <v>142</v>
      </c>
      <c r="K47" s="7" t="s">
        <v>143</v>
      </c>
      <c r="L47" s="114">
        <f>∑!D106</f>
        <v>60</v>
      </c>
      <c r="M47" s="103"/>
      <c r="N47" s="7"/>
      <c r="O47" s="8"/>
      <c r="P47" s="5">
        <f t="shared" si="0"/>
        <v>0</v>
      </c>
      <c r="Q47" s="104">
        <f t="shared" si="1"/>
        <v>0</v>
      </c>
    </row>
    <row r="48" spans="1:17" ht="25.5" customHeight="1">
      <c r="A48" s="110">
        <v>36</v>
      </c>
      <c r="B48" s="11" t="s">
        <v>52</v>
      </c>
      <c r="C48" s="116"/>
      <c r="D48" s="9" t="s">
        <v>60</v>
      </c>
      <c r="E48" s="8" t="s">
        <v>14</v>
      </c>
      <c r="F48" s="10">
        <v>41701</v>
      </c>
      <c r="G48" s="8" t="s">
        <v>0</v>
      </c>
      <c r="H48" s="7">
        <v>10000000</v>
      </c>
      <c r="I48" s="7" t="s">
        <v>141</v>
      </c>
      <c r="J48" s="7" t="s">
        <v>142</v>
      </c>
      <c r="K48" s="7" t="s">
        <v>143</v>
      </c>
      <c r="L48" s="114">
        <f>∑!D107</f>
        <v>60</v>
      </c>
      <c r="M48" s="103"/>
      <c r="N48" s="7"/>
      <c r="O48" s="8"/>
      <c r="P48" s="5">
        <f t="shared" si="0"/>
        <v>0</v>
      </c>
      <c r="Q48" s="104">
        <f t="shared" si="1"/>
        <v>0</v>
      </c>
    </row>
    <row r="49" spans="1:17" ht="25.5" customHeight="1">
      <c r="A49" s="110">
        <v>37</v>
      </c>
      <c r="B49" s="11" t="s">
        <v>53</v>
      </c>
      <c r="C49" s="116"/>
      <c r="D49" s="9" t="s">
        <v>60</v>
      </c>
      <c r="E49" s="8" t="s">
        <v>16</v>
      </c>
      <c r="F49" s="10">
        <v>41764</v>
      </c>
      <c r="G49" s="8" t="s">
        <v>0</v>
      </c>
      <c r="H49" s="7">
        <v>10000000</v>
      </c>
      <c r="I49" s="7" t="s">
        <v>141</v>
      </c>
      <c r="J49" s="7" t="s">
        <v>142</v>
      </c>
      <c r="K49" s="7" t="s">
        <v>143</v>
      </c>
      <c r="L49" s="114">
        <f>∑!D108</f>
        <v>40</v>
      </c>
      <c r="M49" s="103"/>
      <c r="N49" s="7"/>
      <c r="O49" s="8"/>
      <c r="P49" s="5">
        <f t="shared" si="0"/>
        <v>0</v>
      </c>
      <c r="Q49" s="104">
        <f t="shared" si="1"/>
        <v>0</v>
      </c>
    </row>
    <row r="50" spans="1:17" ht="25.5" customHeight="1">
      <c r="A50" s="110">
        <v>38</v>
      </c>
      <c r="B50" s="11" t="s">
        <v>67</v>
      </c>
      <c r="C50" s="116"/>
      <c r="D50" s="9" t="s">
        <v>60</v>
      </c>
      <c r="E50" s="8" t="s">
        <v>63</v>
      </c>
      <c r="F50" s="10">
        <v>41858</v>
      </c>
      <c r="G50" s="8" t="s">
        <v>0</v>
      </c>
      <c r="H50" s="7">
        <v>10000000</v>
      </c>
      <c r="I50" s="7" t="s">
        <v>141</v>
      </c>
      <c r="J50" s="7" t="s">
        <v>142</v>
      </c>
      <c r="K50" s="7" t="s">
        <v>143</v>
      </c>
      <c r="L50" s="114">
        <f>∑!D109</f>
        <v>30</v>
      </c>
      <c r="M50" s="103"/>
      <c r="N50" s="7"/>
      <c r="O50" s="8"/>
      <c r="P50" s="5">
        <f t="shared" si="0"/>
        <v>0</v>
      </c>
      <c r="Q50" s="104">
        <f t="shared" si="1"/>
        <v>0</v>
      </c>
    </row>
    <row r="51" spans="1:17" ht="25.5" customHeight="1">
      <c r="A51" s="110">
        <v>39</v>
      </c>
      <c r="B51" s="11" t="s">
        <v>68</v>
      </c>
      <c r="C51" s="116"/>
      <c r="D51" s="9" t="s">
        <v>60</v>
      </c>
      <c r="E51" s="8" t="s">
        <v>64</v>
      </c>
      <c r="F51" s="10">
        <v>41887</v>
      </c>
      <c r="G51" s="8" t="s">
        <v>0</v>
      </c>
      <c r="H51" s="7">
        <v>10000000</v>
      </c>
      <c r="I51" s="7" t="s">
        <v>141</v>
      </c>
      <c r="J51" s="7" t="s">
        <v>142</v>
      </c>
      <c r="K51" s="7" t="s">
        <v>143</v>
      </c>
      <c r="L51" s="114">
        <f>∑!D110</f>
        <v>30</v>
      </c>
      <c r="M51" s="103"/>
      <c r="N51" s="7"/>
      <c r="O51" s="8"/>
      <c r="P51" s="5">
        <f t="shared" si="0"/>
        <v>0</v>
      </c>
      <c r="Q51" s="104">
        <f t="shared" si="1"/>
        <v>0</v>
      </c>
    </row>
    <row r="52" spans="1:17" ht="25.5" customHeight="1">
      <c r="A52" s="147"/>
      <c r="B52" s="127"/>
      <c r="C52" s="131"/>
      <c r="D52" s="148"/>
      <c r="E52" s="139"/>
      <c r="F52" s="140"/>
      <c r="G52" s="139"/>
      <c r="H52" s="141"/>
      <c r="I52" s="141"/>
      <c r="J52" s="141"/>
      <c r="K52" s="141"/>
      <c r="L52" s="114"/>
      <c r="M52" s="182"/>
      <c r="N52" s="141"/>
      <c r="O52" s="139"/>
      <c r="P52" s="183"/>
      <c r="Q52" s="184"/>
    </row>
    <row r="53" spans="1:17" ht="25.5" customHeight="1" thickBot="1">
      <c r="A53" s="111">
        <v>40</v>
      </c>
      <c r="B53" s="107"/>
      <c r="C53" s="117"/>
      <c r="D53" s="112" t="s">
        <v>60</v>
      </c>
      <c r="E53" s="107"/>
      <c r="F53" s="113"/>
      <c r="G53" s="107"/>
      <c r="H53" s="106">
        <v>10000000</v>
      </c>
      <c r="I53" s="106" t="s">
        <v>141</v>
      </c>
      <c r="J53" s="106" t="s">
        <v>142</v>
      </c>
      <c r="K53" s="106" t="s">
        <v>143</v>
      </c>
      <c r="L53" s="114">
        <f>∑!D111</f>
        <v>0</v>
      </c>
      <c r="M53" s="105"/>
      <c r="N53" s="106"/>
      <c r="O53" s="107"/>
      <c r="P53" s="108">
        <f t="shared" si="0"/>
        <v>0</v>
      </c>
      <c r="Q53" s="109">
        <f t="shared" si="1"/>
        <v>0</v>
      </c>
    </row>
    <row r="55" spans="1:17">
      <c r="G55" s="6"/>
    </row>
  </sheetData>
  <mergeCells count="52">
    <mergeCell ref="C31:C32"/>
    <mergeCell ref="C29:C30"/>
    <mergeCell ref="C33:C34"/>
    <mergeCell ref="F33:F34"/>
    <mergeCell ref="F31:F32"/>
    <mergeCell ref="F29:F30"/>
    <mergeCell ref="B43:B45"/>
    <mergeCell ref="A25:A26"/>
    <mergeCell ref="A29:A30"/>
    <mergeCell ref="A31:A32"/>
    <mergeCell ref="E33:E34"/>
    <mergeCell ref="A33:A34"/>
    <mergeCell ref="A27:A28"/>
    <mergeCell ref="E31:E32"/>
    <mergeCell ref="E29:E30"/>
    <mergeCell ref="D43:D45"/>
    <mergeCell ref="D33:D34"/>
    <mergeCell ref="D31:D32"/>
    <mergeCell ref="D29:D30"/>
    <mergeCell ref="B31:B32"/>
    <mergeCell ref="B33:B34"/>
    <mergeCell ref="C43:C45"/>
    <mergeCell ref="F21:F22"/>
    <mergeCell ref="E23:E24"/>
    <mergeCell ref="E27:E28"/>
    <mergeCell ref="D21:D22"/>
    <mergeCell ref="C27:C28"/>
    <mergeCell ref="C25:C26"/>
    <mergeCell ref="C23:C24"/>
    <mergeCell ref="C21:C22"/>
    <mergeCell ref="D25:D26"/>
    <mergeCell ref="D23:D24"/>
    <mergeCell ref="D27:D28"/>
    <mergeCell ref="F27:F28"/>
    <mergeCell ref="F25:F26"/>
    <mergeCell ref="F23:F24"/>
    <mergeCell ref="P3:Q3"/>
    <mergeCell ref="N1:O1"/>
    <mergeCell ref="A1:L2"/>
    <mergeCell ref="A43:A45"/>
    <mergeCell ref="E43:E45"/>
    <mergeCell ref="F44:H44"/>
    <mergeCell ref="A21:A22"/>
    <mergeCell ref="E21:E22"/>
    <mergeCell ref="A23:A24"/>
    <mergeCell ref="E25:E26"/>
    <mergeCell ref="F45:H45"/>
    <mergeCell ref="B21:B22"/>
    <mergeCell ref="B23:B24"/>
    <mergeCell ref="B25:B26"/>
    <mergeCell ref="B27:B28"/>
    <mergeCell ref="B29:B30"/>
  </mergeCells>
  <conditionalFormatting sqref="N4:N53">
    <cfRule type="beginsWith" dxfId="15" priority="3" operator="beginsWith" text="G">
      <formula>LEFT(N4,LEN("G"))="G"</formula>
    </cfRule>
    <cfRule type="beginsWith" dxfId="14" priority="4" operator="beginsWith" text="VG">
      <formula>LEFT(N4,LEN("VG"))="VG"</formula>
    </cfRule>
    <cfRule type="beginsWith" dxfId="13" priority="5" operator="beginsWith" text="F">
      <formula>LEFT(N4,LEN("F"))="F"</formula>
    </cfRule>
    <cfRule type="beginsWith" dxfId="12" priority="6" operator="beginsWith" text="VF">
      <formula>LEFT(N4,LEN("VF"))="VF"</formula>
    </cfRule>
    <cfRule type="beginsWith" dxfId="11" priority="7" operator="beginsWith" text="XF">
      <formula>LEFT(N4,LEN("XF"))="XF"</formula>
    </cfRule>
    <cfRule type="beginsWith" dxfId="10" priority="8" operator="beginsWith" text="UNC">
      <formula>LEFT(N4,LEN("UNC"))="UNC"</formula>
    </cfRule>
    <cfRule type="beginsWith" dxfId="9" priority="9" operator="beginsWith" text="Proof">
      <formula>LEFT(N4,LEN("Proof"))="Proof"</formula>
    </cfRule>
  </conditionalFormatting>
  <conditionalFormatting sqref="M4:M53">
    <cfRule type="notContainsBlanks" dxfId="8" priority="10">
      <formula>LEN(TRIM(M4))&gt;0</formula>
    </cfRule>
  </conditionalFormatting>
  <conditionalFormatting sqref="Q1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dataValidations disablePrompts="1" count="1">
    <dataValidation type="list" allowBlank="1" showInputMessage="1" showErrorMessage="1" sqref="N4:N53">
      <formula1>"Proof,UNC,AU,XF,VF,F,VG,G"</formula1>
    </dataValidation>
  </dataValidations>
  <hyperlinks>
    <hyperlink ref="B4" r:id="rId1"/>
    <hyperlink ref="B6" r:id="rId2"/>
    <hyperlink ref="B8" r:id="rId3"/>
    <hyperlink ref="B10" r:id="rId4"/>
    <hyperlink ref="B12" r:id="rId5"/>
    <hyperlink ref="B14" r:id="rId6"/>
    <hyperlink ref="B5" r:id="rId7"/>
    <hyperlink ref="B7" r:id="rId8"/>
    <hyperlink ref="B9" r:id="rId9"/>
    <hyperlink ref="B11" r:id="rId10"/>
    <hyperlink ref="B13" r:id="rId11"/>
    <hyperlink ref="B15" r:id="rId12"/>
    <hyperlink ref="B16" r:id="rId13"/>
    <hyperlink ref="B17" r:id="rId14"/>
    <hyperlink ref="B18" r:id="rId15"/>
    <hyperlink ref="B19" r:id="rId16"/>
    <hyperlink ref="B20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42" r:id="rId25"/>
    <hyperlink ref="B43" r:id="rId26"/>
    <hyperlink ref="B46" r:id="rId27"/>
    <hyperlink ref="B47" r:id="rId28"/>
    <hyperlink ref="B48" r:id="rId29"/>
    <hyperlink ref="B49" r:id="rId30"/>
    <hyperlink ref="B50" r:id="rId31" display="5514-0085"/>
    <hyperlink ref="B51" r:id="rId32"/>
  </hyperlinks>
  <pageMargins left="0.19685039370078741" right="0.19685039370078741" top="0.78740157480314965" bottom="0.39370078740157483" header="0.19685039370078741" footer="0.19685039370078741"/>
  <pageSetup paperSize="9" scale="67" fitToHeight="0" orientation="landscape" r:id="rId33"/>
  <headerFooter>
    <oddFooter>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54"/>
  <sheetViews>
    <sheetView zoomScale="85" zoomScaleNormal="85" workbookViewId="0">
      <selection activeCell="N12" sqref="N12"/>
    </sheetView>
  </sheetViews>
  <sheetFormatPr defaultRowHeight="12.75"/>
  <cols>
    <col min="1" max="1" width="5.7109375" style="3" customWidth="1"/>
    <col min="2" max="4" width="10.7109375" style="3" customWidth="1"/>
    <col min="5" max="5" width="35.7109375" style="3" customWidth="1"/>
    <col min="6" max="6" width="10.7109375" style="3" customWidth="1"/>
    <col min="7" max="7" width="6.7109375" style="3" customWidth="1"/>
    <col min="8" max="8" width="12.7109375" style="3" customWidth="1"/>
    <col min="9" max="11" width="10.7109375" style="3" customWidth="1"/>
    <col min="12" max="17" width="12.7109375" style="3" customWidth="1"/>
    <col min="18" max="18" width="9.140625" style="3"/>
    <col min="19" max="19" width="3.85546875" style="3" bestFit="1" customWidth="1"/>
    <col min="20" max="16384" width="9.140625" style="3"/>
  </cols>
  <sheetData>
    <row r="1" spans="1:17">
      <c r="A1" s="272" t="s">
        <v>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4"/>
      <c r="M1" s="100" t="s">
        <v>11</v>
      </c>
      <c r="N1" s="271">
        <v>41922</v>
      </c>
      <c r="O1" s="271"/>
      <c r="P1" s="94" t="s">
        <v>140</v>
      </c>
      <c r="Q1" s="95">
        <f>N2/O2</f>
        <v>0.33333333333333331</v>
      </c>
    </row>
    <row r="2" spans="1:17" ht="13.5" thickBot="1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7"/>
      <c r="M2" s="101" t="s">
        <v>121</v>
      </c>
      <c r="N2" s="97">
        <f>COUNTA(M4:M52)</f>
        <v>15</v>
      </c>
      <c r="O2" s="97">
        <f>COUNTA(G4:G52)</f>
        <v>45</v>
      </c>
      <c r="P2" s="96" t="s">
        <v>101</v>
      </c>
      <c r="Q2" s="98">
        <f>SUM(P4:P52)</f>
        <v>2210</v>
      </c>
    </row>
    <row r="3" spans="1:17" s="4" customFormat="1">
      <c r="A3" s="102" t="s">
        <v>2</v>
      </c>
      <c r="B3" s="125" t="s">
        <v>15</v>
      </c>
      <c r="C3" s="125" t="s">
        <v>137</v>
      </c>
      <c r="D3" s="125" t="s">
        <v>59</v>
      </c>
      <c r="E3" s="125" t="s">
        <v>6</v>
      </c>
      <c r="F3" s="125" t="s">
        <v>7</v>
      </c>
      <c r="G3" s="125" t="s">
        <v>139</v>
      </c>
      <c r="H3" s="125" t="s">
        <v>3</v>
      </c>
      <c r="I3" s="125" t="s">
        <v>65</v>
      </c>
      <c r="J3" s="125" t="s">
        <v>61</v>
      </c>
      <c r="K3" s="125" t="s">
        <v>62</v>
      </c>
      <c r="L3" s="99" t="s">
        <v>12</v>
      </c>
      <c r="M3" s="102" t="s">
        <v>100</v>
      </c>
      <c r="N3" s="125" t="s">
        <v>138</v>
      </c>
      <c r="O3" s="125" t="s">
        <v>10</v>
      </c>
      <c r="P3" s="269" t="s">
        <v>102</v>
      </c>
      <c r="Q3" s="270"/>
    </row>
    <row r="4" spans="1:17" ht="25.5" customHeight="1">
      <c r="A4" s="153">
        <v>1</v>
      </c>
      <c r="B4" s="156" t="s">
        <v>178</v>
      </c>
      <c r="C4" s="153"/>
      <c r="D4" s="121" t="s">
        <v>60</v>
      </c>
      <c r="E4" s="124" t="s">
        <v>212</v>
      </c>
      <c r="F4" s="123">
        <v>37434</v>
      </c>
      <c r="G4" s="124" t="s">
        <v>1</v>
      </c>
      <c r="H4" s="60">
        <v>5000000</v>
      </c>
      <c r="I4" s="120" t="s">
        <v>213</v>
      </c>
      <c r="J4" s="120" t="s">
        <v>214</v>
      </c>
      <c r="K4" s="120" t="s">
        <v>215</v>
      </c>
      <c r="L4" s="114">
        <f>∑!I4</f>
        <v>150</v>
      </c>
      <c r="M4" s="120"/>
      <c r="N4" s="7"/>
      <c r="O4" s="126"/>
      <c r="P4" s="5">
        <f>L4*M4</f>
        <v>0</v>
      </c>
      <c r="Q4" s="104">
        <f>L4*O4</f>
        <v>0</v>
      </c>
    </row>
    <row r="5" spans="1:17" ht="25.5" customHeight="1">
      <c r="A5" s="153">
        <v>2</v>
      </c>
      <c r="B5" s="156" t="s">
        <v>179</v>
      </c>
      <c r="C5" s="153"/>
      <c r="D5" s="121" t="s">
        <v>60</v>
      </c>
      <c r="E5" s="124" t="s">
        <v>216</v>
      </c>
      <c r="F5" s="123">
        <v>37434</v>
      </c>
      <c r="G5" s="124" t="s">
        <v>0</v>
      </c>
      <c r="H5" s="60">
        <v>5000000</v>
      </c>
      <c r="I5" s="60" t="s">
        <v>213</v>
      </c>
      <c r="J5" s="60" t="s">
        <v>214</v>
      </c>
      <c r="K5" s="60" t="s">
        <v>215</v>
      </c>
      <c r="L5" s="114">
        <f>∑!I5</f>
        <v>150</v>
      </c>
      <c r="M5" s="60">
        <v>1</v>
      </c>
      <c r="N5" s="7"/>
      <c r="O5" s="126"/>
      <c r="P5" s="5">
        <f t="shared" ref="P5:P52" si="0">L5*M5</f>
        <v>150</v>
      </c>
      <c r="Q5" s="104">
        <f t="shared" ref="Q5:Q52" si="1">L5*O5</f>
        <v>0</v>
      </c>
    </row>
    <row r="6" spans="1:17" ht="25.5" customHeight="1">
      <c r="A6" s="153">
        <v>3</v>
      </c>
      <c r="B6" s="156" t="s">
        <v>180</v>
      </c>
      <c r="C6" s="153"/>
      <c r="D6" s="121" t="s">
        <v>60</v>
      </c>
      <c r="E6" s="124" t="s">
        <v>217</v>
      </c>
      <c r="F6" s="123">
        <v>37434</v>
      </c>
      <c r="G6" s="124" t="s">
        <v>0</v>
      </c>
      <c r="H6" s="60">
        <v>5000000</v>
      </c>
      <c r="I6" s="60" t="s">
        <v>213</v>
      </c>
      <c r="J6" s="60" t="s">
        <v>214</v>
      </c>
      <c r="K6" s="60" t="s">
        <v>215</v>
      </c>
      <c r="L6" s="114">
        <f>∑!I6</f>
        <v>150</v>
      </c>
      <c r="M6" s="60"/>
      <c r="N6" s="7"/>
      <c r="O6" s="126"/>
      <c r="P6" s="5">
        <f t="shared" si="0"/>
        <v>0</v>
      </c>
      <c r="Q6" s="104">
        <f t="shared" si="1"/>
        <v>0</v>
      </c>
    </row>
    <row r="7" spans="1:17" ht="25.5" customHeight="1">
      <c r="A7" s="153">
        <v>4</v>
      </c>
      <c r="B7" s="156" t="s">
        <v>181</v>
      </c>
      <c r="C7" s="153"/>
      <c r="D7" s="121" t="s">
        <v>60</v>
      </c>
      <c r="E7" s="124" t="s">
        <v>218</v>
      </c>
      <c r="F7" s="123">
        <v>37677</v>
      </c>
      <c r="G7" s="124" t="s">
        <v>0</v>
      </c>
      <c r="H7" s="60">
        <v>5000000</v>
      </c>
      <c r="I7" s="60" t="s">
        <v>213</v>
      </c>
      <c r="J7" s="60" t="s">
        <v>214</v>
      </c>
      <c r="K7" s="60" t="s">
        <v>215</v>
      </c>
      <c r="L7" s="114">
        <f>∑!I7</f>
        <v>150</v>
      </c>
      <c r="M7" s="60"/>
      <c r="N7" s="7"/>
      <c r="O7" s="126"/>
      <c r="P7" s="5">
        <f t="shared" si="0"/>
        <v>0</v>
      </c>
      <c r="Q7" s="104">
        <f t="shared" si="1"/>
        <v>0</v>
      </c>
    </row>
    <row r="8" spans="1:17" ht="25.5" customHeight="1">
      <c r="A8" s="153">
        <v>5</v>
      </c>
      <c r="B8" s="156" t="s">
        <v>182</v>
      </c>
      <c r="C8" s="153"/>
      <c r="D8" s="121" t="s">
        <v>60</v>
      </c>
      <c r="E8" s="124" t="s">
        <v>219</v>
      </c>
      <c r="F8" s="123">
        <v>37900</v>
      </c>
      <c r="G8" s="124" t="s">
        <v>0</v>
      </c>
      <c r="H8" s="60">
        <v>5000000</v>
      </c>
      <c r="I8" s="60" t="s">
        <v>213</v>
      </c>
      <c r="J8" s="60" t="s">
        <v>214</v>
      </c>
      <c r="K8" s="60" t="s">
        <v>215</v>
      </c>
      <c r="L8" s="114">
        <f>∑!I8</f>
        <v>150</v>
      </c>
      <c r="M8" s="60"/>
      <c r="N8" s="7"/>
      <c r="O8" s="126"/>
      <c r="P8" s="5">
        <f t="shared" si="0"/>
        <v>0</v>
      </c>
      <c r="Q8" s="104">
        <f t="shared" si="1"/>
        <v>0</v>
      </c>
    </row>
    <row r="9" spans="1:17" ht="25.5" customHeight="1">
      <c r="A9" s="153">
        <v>6</v>
      </c>
      <c r="B9" s="156" t="s">
        <v>183</v>
      </c>
      <c r="C9" s="153"/>
      <c r="D9" s="121" t="s">
        <v>60</v>
      </c>
      <c r="E9" s="124" t="s">
        <v>220</v>
      </c>
      <c r="F9" s="123">
        <v>37900</v>
      </c>
      <c r="G9" s="124" t="s">
        <v>1</v>
      </c>
      <c r="H9" s="60">
        <v>5000000</v>
      </c>
      <c r="I9" s="60" t="s">
        <v>213</v>
      </c>
      <c r="J9" s="60" t="s">
        <v>214</v>
      </c>
      <c r="K9" s="60" t="s">
        <v>215</v>
      </c>
      <c r="L9" s="114">
        <f>∑!I9</f>
        <v>150</v>
      </c>
      <c r="M9" s="60">
        <v>1</v>
      </c>
      <c r="N9" s="7"/>
      <c r="O9" s="126"/>
      <c r="P9" s="5">
        <f t="shared" si="0"/>
        <v>150</v>
      </c>
      <c r="Q9" s="104">
        <f t="shared" si="1"/>
        <v>0</v>
      </c>
    </row>
    <row r="10" spans="1:17" ht="25.5" customHeight="1">
      <c r="A10" s="153">
        <v>7</v>
      </c>
      <c r="B10" s="156" t="s">
        <v>184</v>
      </c>
      <c r="C10" s="153"/>
      <c r="D10" s="121" t="s">
        <v>60</v>
      </c>
      <c r="E10" s="124" t="s">
        <v>221</v>
      </c>
      <c r="F10" s="123">
        <v>37900</v>
      </c>
      <c r="G10" s="124" t="s">
        <v>0</v>
      </c>
      <c r="H10" s="60">
        <v>5000000</v>
      </c>
      <c r="I10" s="60" t="s">
        <v>213</v>
      </c>
      <c r="J10" s="60" t="s">
        <v>214</v>
      </c>
      <c r="K10" s="60" t="s">
        <v>215</v>
      </c>
      <c r="L10" s="114">
        <f>∑!I10</f>
        <v>150</v>
      </c>
      <c r="M10" s="60">
        <v>1</v>
      </c>
      <c r="N10" s="7"/>
      <c r="O10" s="126"/>
      <c r="P10" s="5">
        <f t="shared" si="0"/>
        <v>150</v>
      </c>
      <c r="Q10" s="104">
        <f t="shared" si="1"/>
        <v>0</v>
      </c>
    </row>
    <row r="11" spans="1:17" ht="25.5" customHeight="1">
      <c r="A11" s="153">
        <v>8</v>
      </c>
      <c r="B11" s="156" t="s">
        <v>185</v>
      </c>
      <c r="C11" s="153"/>
      <c r="D11" s="121" t="s">
        <v>60</v>
      </c>
      <c r="E11" s="124" t="s">
        <v>222</v>
      </c>
      <c r="F11" s="123">
        <v>38252</v>
      </c>
      <c r="G11" s="124" t="s">
        <v>0</v>
      </c>
      <c r="H11" s="60">
        <v>5000000</v>
      </c>
      <c r="I11" s="60" t="s">
        <v>213</v>
      </c>
      <c r="J11" s="60" t="s">
        <v>214</v>
      </c>
      <c r="K11" s="60" t="s">
        <v>215</v>
      </c>
      <c r="L11" s="114">
        <f>∑!I11</f>
        <v>150</v>
      </c>
      <c r="M11" s="60"/>
      <c r="N11" s="7"/>
      <c r="O11" s="126"/>
      <c r="P11" s="5">
        <f t="shared" si="0"/>
        <v>0</v>
      </c>
      <c r="Q11" s="104">
        <f t="shared" si="1"/>
        <v>0</v>
      </c>
    </row>
    <row r="12" spans="1:17" ht="25.5" customHeight="1">
      <c r="A12" s="153">
        <v>9</v>
      </c>
      <c r="B12" s="156" t="s">
        <v>186</v>
      </c>
      <c r="C12" s="153"/>
      <c r="D12" s="121" t="s">
        <v>60</v>
      </c>
      <c r="E12" s="124" t="s">
        <v>223</v>
      </c>
      <c r="F12" s="123">
        <v>38252</v>
      </c>
      <c r="G12" s="124" t="s">
        <v>1</v>
      </c>
      <c r="H12" s="60">
        <v>5000000</v>
      </c>
      <c r="I12" s="60" t="s">
        <v>213</v>
      </c>
      <c r="J12" s="60" t="s">
        <v>214</v>
      </c>
      <c r="K12" s="60" t="s">
        <v>215</v>
      </c>
      <c r="L12" s="114">
        <f>∑!I12</f>
        <v>150</v>
      </c>
      <c r="M12" s="60">
        <v>1</v>
      </c>
      <c r="N12" s="7"/>
      <c r="O12" s="126"/>
      <c r="P12" s="5">
        <f t="shared" si="0"/>
        <v>150</v>
      </c>
      <c r="Q12" s="104">
        <f t="shared" si="1"/>
        <v>0</v>
      </c>
    </row>
    <row r="13" spans="1:17" ht="25.5" customHeight="1">
      <c r="A13" s="153">
        <v>10</v>
      </c>
      <c r="B13" s="156" t="s">
        <v>187</v>
      </c>
      <c r="C13" s="153"/>
      <c r="D13" s="121" t="s">
        <v>60</v>
      </c>
      <c r="E13" s="124" t="s">
        <v>224</v>
      </c>
      <c r="F13" s="123">
        <v>38252</v>
      </c>
      <c r="G13" s="124" t="s">
        <v>0</v>
      </c>
      <c r="H13" s="60">
        <v>5000000</v>
      </c>
      <c r="I13" s="60" t="s">
        <v>213</v>
      </c>
      <c r="J13" s="60" t="s">
        <v>214</v>
      </c>
      <c r="K13" s="60" t="s">
        <v>215</v>
      </c>
      <c r="L13" s="114">
        <f>∑!I13</f>
        <v>150</v>
      </c>
      <c r="M13" s="60"/>
      <c r="N13" s="7"/>
      <c r="O13" s="126"/>
      <c r="P13" s="5">
        <f t="shared" si="0"/>
        <v>0</v>
      </c>
      <c r="Q13" s="104">
        <f t="shared" si="1"/>
        <v>0</v>
      </c>
    </row>
    <row r="14" spans="1:17" ht="25.5" customHeight="1">
      <c r="A14" s="153">
        <v>11</v>
      </c>
      <c r="B14" s="156" t="s">
        <v>188</v>
      </c>
      <c r="C14" s="153"/>
      <c r="D14" s="121" t="s">
        <v>60</v>
      </c>
      <c r="E14" s="124" t="s">
        <v>225</v>
      </c>
      <c r="F14" s="123">
        <v>38491</v>
      </c>
      <c r="G14" s="124" t="s">
        <v>1</v>
      </c>
      <c r="H14" s="60">
        <v>5000000</v>
      </c>
      <c r="I14" s="60" t="s">
        <v>213</v>
      </c>
      <c r="J14" s="60" t="s">
        <v>214</v>
      </c>
      <c r="K14" s="60" t="s">
        <v>215</v>
      </c>
      <c r="L14" s="114">
        <f>∑!I14</f>
        <v>150</v>
      </c>
      <c r="M14" s="60">
        <v>1</v>
      </c>
      <c r="N14" s="7"/>
      <c r="O14" s="126"/>
      <c r="P14" s="5">
        <f t="shared" si="0"/>
        <v>150</v>
      </c>
      <c r="Q14" s="104">
        <f t="shared" si="1"/>
        <v>0</v>
      </c>
    </row>
    <row r="15" spans="1:17" ht="25.5" customHeight="1">
      <c r="A15" s="153">
        <v>12</v>
      </c>
      <c r="B15" s="156" t="s">
        <v>189</v>
      </c>
      <c r="C15" s="153"/>
      <c r="D15" s="121" t="s">
        <v>60</v>
      </c>
      <c r="E15" s="124" t="s">
        <v>226</v>
      </c>
      <c r="F15" s="123">
        <v>38491</v>
      </c>
      <c r="G15" s="124" t="s">
        <v>0</v>
      </c>
      <c r="H15" s="60">
        <v>5000000</v>
      </c>
      <c r="I15" s="60" t="s">
        <v>213</v>
      </c>
      <c r="J15" s="60" t="s">
        <v>214</v>
      </c>
      <c r="K15" s="60" t="s">
        <v>215</v>
      </c>
      <c r="L15" s="114">
        <f>∑!I15</f>
        <v>150</v>
      </c>
      <c r="M15" s="60">
        <v>1</v>
      </c>
      <c r="N15" s="7"/>
      <c r="O15" s="126"/>
      <c r="P15" s="5">
        <f t="shared" si="0"/>
        <v>150</v>
      </c>
      <c r="Q15" s="104">
        <f t="shared" si="1"/>
        <v>0</v>
      </c>
    </row>
    <row r="16" spans="1:17" ht="25.5" customHeight="1">
      <c r="A16" s="153">
        <v>13</v>
      </c>
      <c r="B16" s="156" t="s">
        <v>190</v>
      </c>
      <c r="C16" s="153"/>
      <c r="D16" s="121" t="s">
        <v>60</v>
      </c>
      <c r="E16" s="124" t="s">
        <v>227</v>
      </c>
      <c r="F16" s="123">
        <v>38629</v>
      </c>
      <c r="G16" s="124" t="s">
        <v>1</v>
      </c>
      <c r="H16" s="60">
        <v>5000000</v>
      </c>
      <c r="I16" s="60" t="s">
        <v>213</v>
      </c>
      <c r="J16" s="60" t="s">
        <v>214</v>
      </c>
      <c r="K16" s="60" t="s">
        <v>215</v>
      </c>
      <c r="L16" s="114">
        <f>∑!I16</f>
        <v>150</v>
      </c>
      <c r="M16" s="60"/>
      <c r="N16" s="7"/>
      <c r="O16" s="126"/>
      <c r="P16" s="5">
        <f t="shared" si="0"/>
        <v>0</v>
      </c>
      <c r="Q16" s="104">
        <f t="shared" si="1"/>
        <v>0</v>
      </c>
    </row>
    <row r="17" spans="1:17" ht="25.5" customHeight="1">
      <c r="A17" s="153">
        <v>14</v>
      </c>
      <c r="B17" s="156" t="s">
        <v>191</v>
      </c>
      <c r="C17" s="153"/>
      <c r="D17" s="121" t="s">
        <v>60</v>
      </c>
      <c r="E17" s="124" t="s">
        <v>228</v>
      </c>
      <c r="F17" s="123">
        <v>38629</v>
      </c>
      <c r="G17" s="124" t="s">
        <v>0</v>
      </c>
      <c r="H17" s="60">
        <v>5000000</v>
      </c>
      <c r="I17" s="60" t="s">
        <v>213</v>
      </c>
      <c r="J17" s="60" t="s">
        <v>214</v>
      </c>
      <c r="K17" s="60" t="s">
        <v>215</v>
      </c>
      <c r="L17" s="114">
        <f>∑!I17</f>
        <v>100</v>
      </c>
      <c r="M17" s="60"/>
      <c r="N17" s="7"/>
      <c r="O17" s="126"/>
      <c r="P17" s="5">
        <f t="shared" si="0"/>
        <v>0</v>
      </c>
      <c r="Q17" s="104">
        <f t="shared" si="1"/>
        <v>0</v>
      </c>
    </row>
    <row r="18" spans="1:17" ht="25.5" customHeight="1">
      <c r="A18" s="153">
        <v>15</v>
      </c>
      <c r="B18" s="156" t="s">
        <v>192</v>
      </c>
      <c r="C18" s="153"/>
      <c r="D18" s="121" t="s">
        <v>60</v>
      </c>
      <c r="E18" s="124" t="s">
        <v>229</v>
      </c>
      <c r="F18" s="123">
        <v>38992</v>
      </c>
      <c r="G18" s="124" t="s">
        <v>1</v>
      </c>
      <c r="H18" s="60">
        <v>5000000</v>
      </c>
      <c r="I18" s="60" t="s">
        <v>213</v>
      </c>
      <c r="J18" s="60" t="s">
        <v>214</v>
      </c>
      <c r="K18" s="60" t="s">
        <v>215</v>
      </c>
      <c r="L18" s="114">
        <f>∑!I18</f>
        <v>150</v>
      </c>
      <c r="M18" s="60"/>
      <c r="N18" s="7"/>
      <c r="O18" s="126"/>
      <c r="P18" s="5">
        <f t="shared" si="0"/>
        <v>0</v>
      </c>
      <c r="Q18" s="104">
        <f t="shared" si="1"/>
        <v>0</v>
      </c>
    </row>
    <row r="19" spans="1:17" ht="25.5" customHeight="1">
      <c r="A19" s="153">
        <v>16</v>
      </c>
      <c r="B19" s="156" t="s">
        <v>193</v>
      </c>
      <c r="C19" s="153"/>
      <c r="D19" s="121" t="s">
        <v>60</v>
      </c>
      <c r="E19" s="124" t="s">
        <v>230</v>
      </c>
      <c r="F19" s="123">
        <v>38992</v>
      </c>
      <c r="G19" s="124" t="s">
        <v>0</v>
      </c>
      <c r="H19" s="60">
        <v>5000000</v>
      </c>
      <c r="I19" s="60" t="s">
        <v>213</v>
      </c>
      <c r="J19" s="60" t="s">
        <v>214</v>
      </c>
      <c r="K19" s="60" t="s">
        <v>215</v>
      </c>
      <c r="L19" s="114">
        <f>∑!I19</f>
        <v>150</v>
      </c>
      <c r="M19" s="60">
        <v>1</v>
      </c>
      <c r="N19" s="7"/>
      <c r="O19" s="126"/>
      <c r="P19" s="5">
        <f t="shared" si="0"/>
        <v>150</v>
      </c>
      <c r="Q19" s="104">
        <f t="shared" si="1"/>
        <v>0</v>
      </c>
    </row>
    <row r="20" spans="1:17" ht="25.5" customHeight="1">
      <c r="A20" s="153">
        <v>17</v>
      </c>
      <c r="B20" s="156" t="s">
        <v>194</v>
      </c>
      <c r="C20" s="153"/>
      <c r="D20" s="121" t="s">
        <v>60</v>
      </c>
      <c r="E20" s="124" t="s">
        <v>231</v>
      </c>
      <c r="F20" s="123">
        <v>38992</v>
      </c>
      <c r="G20" s="124" t="s">
        <v>1</v>
      </c>
      <c r="H20" s="60">
        <v>5000000</v>
      </c>
      <c r="I20" s="60" t="s">
        <v>213</v>
      </c>
      <c r="J20" s="60" t="s">
        <v>214</v>
      </c>
      <c r="K20" s="60" t="s">
        <v>215</v>
      </c>
      <c r="L20" s="114">
        <f>∑!I20</f>
        <v>150</v>
      </c>
      <c r="M20" s="60">
        <v>1</v>
      </c>
      <c r="N20" s="7"/>
      <c r="O20" s="126"/>
      <c r="P20" s="5">
        <f t="shared" si="0"/>
        <v>150</v>
      </c>
      <c r="Q20" s="104">
        <f t="shared" si="1"/>
        <v>0</v>
      </c>
    </row>
    <row r="21" spans="1:17">
      <c r="A21" s="290">
        <v>18</v>
      </c>
      <c r="B21" s="289" t="s">
        <v>195</v>
      </c>
      <c r="C21" s="153"/>
      <c r="D21" s="262" t="s">
        <v>60</v>
      </c>
      <c r="E21" s="268" t="s">
        <v>232</v>
      </c>
      <c r="F21" s="264">
        <v>39356</v>
      </c>
      <c r="G21" s="124" t="s">
        <v>0</v>
      </c>
      <c r="H21" s="60">
        <v>5000000</v>
      </c>
      <c r="I21" s="60" t="s">
        <v>213</v>
      </c>
      <c r="J21" s="60" t="s">
        <v>214</v>
      </c>
      <c r="K21" s="60" t="s">
        <v>215</v>
      </c>
      <c r="L21" s="114">
        <f>∑!I21</f>
        <v>250</v>
      </c>
      <c r="M21" s="60"/>
      <c r="N21" s="7"/>
      <c r="O21" s="126"/>
      <c r="P21" s="5">
        <f t="shared" si="0"/>
        <v>0</v>
      </c>
      <c r="Q21" s="104">
        <f t="shared" si="1"/>
        <v>0</v>
      </c>
    </row>
    <row r="22" spans="1:17">
      <c r="A22" s="291"/>
      <c r="B22" s="289"/>
      <c r="C22" s="153"/>
      <c r="D22" s="262"/>
      <c r="E22" s="268"/>
      <c r="F22" s="264"/>
      <c r="G22" s="124" t="s">
        <v>1</v>
      </c>
      <c r="H22" s="60">
        <v>5000000</v>
      </c>
      <c r="I22" s="60" t="s">
        <v>213</v>
      </c>
      <c r="J22" s="60" t="s">
        <v>214</v>
      </c>
      <c r="K22" s="60" t="s">
        <v>215</v>
      </c>
      <c r="L22" s="114">
        <f>∑!I22</f>
        <v>250</v>
      </c>
      <c r="M22" s="60"/>
      <c r="N22" s="7"/>
      <c r="O22" s="126"/>
      <c r="P22" s="5">
        <f t="shared" si="0"/>
        <v>0</v>
      </c>
      <c r="Q22" s="104">
        <f t="shared" si="1"/>
        <v>0</v>
      </c>
    </row>
    <row r="23" spans="1:17">
      <c r="A23" s="290">
        <v>19</v>
      </c>
      <c r="B23" s="289" t="s">
        <v>196</v>
      </c>
      <c r="C23" s="153"/>
      <c r="D23" s="262" t="s">
        <v>60</v>
      </c>
      <c r="E23" s="268" t="s">
        <v>233</v>
      </c>
      <c r="F23" s="264">
        <v>39356</v>
      </c>
      <c r="G23" s="124" t="s">
        <v>0</v>
      </c>
      <c r="H23" s="60">
        <v>5000000</v>
      </c>
      <c r="I23" s="60" t="s">
        <v>213</v>
      </c>
      <c r="J23" s="60" t="s">
        <v>214</v>
      </c>
      <c r="K23" s="60" t="s">
        <v>215</v>
      </c>
      <c r="L23" s="114">
        <f>∑!I23</f>
        <v>250</v>
      </c>
      <c r="M23" s="60"/>
      <c r="N23" s="7"/>
      <c r="O23" s="126"/>
      <c r="P23" s="5">
        <f t="shared" si="0"/>
        <v>0</v>
      </c>
      <c r="Q23" s="104">
        <f t="shared" si="1"/>
        <v>0</v>
      </c>
    </row>
    <row r="24" spans="1:17">
      <c r="A24" s="291"/>
      <c r="B24" s="289"/>
      <c r="C24" s="153"/>
      <c r="D24" s="262"/>
      <c r="E24" s="268"/>
      <c r="F24" s="264"/>
      <c r="G24" s="124" t="s">
        <v>1</v>
      </c>
      <c r="H24" s="60">
        <v>5000000</v>
      </c>
      <c r="I24" s="60" t="s">
        <v>213</v>
      </c>
      <c r="J24" s="60" t="s">
        <v>214</v>
      </c>
      <c r="K24" s="60" t="s">
        <v>215</v>
      </c>
      <c r="L24" s="114">
        <f>∑!I24</f>
        <v>250</v>
      </c>
      <c r="M24" s="60"/>
      <c r="N24" s="7"/>
      <c r="O24" s="126"/>
      <c r="P24" s="5">
        <f t="shared" si="0"/>
        <v>0</v>
      </c>
      <c r="Q24" s="104">
        <f t="shared" si="1"/>
        <v>0</v>
      </c>
    </row>
    <row r="25" spans="1:17">
      <c r="A25" s="290">
        <v>20</v>
      </c>
      <c r="B25" s="289" t="s">
        <v>197</v>
      </c>
      <c r="C25" s="153"/>
      <c r="D25" s="262" t="s">
        <v>60</v>
      </c>
      <c r="E25" s="268" t="s">
        <v>234</v>
      </c>
      <c r="F25" s="264">
        <v>39356</v>
      </c>
      <c r="G25" s="124" t="s">
        <v>0</v>
      </c>
      <c r="H25" s="60">
        <v>5000000</v>
      </c>
      <c r="I25" s="60" t="s">
        <v>213</v>
      </c>
      <c r="J25" s="60" t="s">
        <v>214</v>
      </c>
      <c r="K25" s="60" t="s">
        <v>215</v>
      </c>
      <c r="L25" s="114">
        <f>∑!I25</f>
        <v>250</v>
      </c>
      <c r="M25" s="60">
        <v>1</v>
      </c>
      <c r="N25" s="7"/>
      <c r="O25" s="126"/>
      <c r="P25" s="5">
        <f t="shared" si="0"/>
        <v>250</v>
      </c>
      <c r="Q25" s="104">
        <f t="shared" si="1"/>
        <v>0</v>
      </c>
    </row>
    <row r="26" spans="1:17">
      <c r="A26" s="291"/>
      <c r="B26" s="289"/>
      <c r="C26" s="153"/>
      <c r="D26" s="262"/>
      <c r="E26" s="268"/>
      <c r="F26" s="264"/>
      <c r="G26" s="124" t="s">
        <v>1</v>
      </c>
      <c r="H26" s="60">
        <v>5000000</v>
      </c>
      <c r="I26" s="60" t="s">
        <v>213</v>
      </c>
      <c r="J26" s="60" t="s">
        <v>214</v>
      </c>
      <c r="K26" s="60" t="s">
        <v>215</v>
      </c>
      <c r="L26" s="114">
        <f>∑!I26</f>
        <v>250</v>
      </c>
      <c r="M26" s="60"/>
      <c r="N26" s="7"/>
      <c r="O26" s="126"/>
      <c r="P26" s="5">
        <f t="shared" si="0"/>
        <v>0</v>
      </c>
      <c r="Q26" s="104">
        <f t="shared" si="1"/>
        <v>0</v>
      </c>
    </row>
    <row r="27" spans="1:17">
      <c r="A27" s="290">
        <v>21</v>
      </c>
      <c r="B27" s="289" t="s">
        <v>198</v>
      </c>
      <c r="C27" s="153"/>
      <c r="D27" s="262" t="s">
        <v>60</v>
      </c>
      <c r="E27" s="268" t="s">
        <v>235</v>
      </c>
      <c r="F27" s="264">
        <v>39479</v>
      </c>
      <c r="G27" s="124" t="s">
        <v>0</v>
      </c>
      <c r="H27" s="60">
        <v>5000000</v>
      </c>
      <c r="I27" s="60" t="s">
        <v>213</v>
      </c>
      <c r="J27" s="60" t="s">
        <v>214</v>
      </c>
      <c r="K27" s="60" t="s">
        <v>215</v>
      </c>
      <c r="L27" s="114">
        <f>∑!I27</f>
        <v>250</v>
      </c>
      <c r="M27" s="60"/>
      <c r="N27" s="7"/>
      <c r="O27" s="126"/>
      <c r="P27" s="5">
        <f t="shared" si="0"/>
        <v>0</v>
      </c>
      <c r="Q27" s="104">
        <f t="shared" si="1"/>
        <v>0</v>
      </c>
    </row>
    <row r="28" spans="1:17">
      <c r="A28" s="291"/>
      <c r="B28" s="289"/>
      <c r="C28" s="153"/>
      <c r="D28" s="262"/>
      <c r="E28" s="268"/>
      <c r="F28" s="264"/>
      <c r="G28" s="124" t="s">
        <v>1</v>
      </c>
      <c r="H28" s="60">
        <v>5000000</v>
      </c>
      <c r="I28" s="60" t="s">
        <v>213</v>
      </c>
      <c r="J28" s="60" t="s">
        <v>214</v>
      </c>
      <c r="K28" s="60" t="s">
        <v>215</v>
      </c>
      <c r="L28" s="114">
        <f>∑!I28</f>
        <v>250</v>
      </c>
      <c r="M28" s="60"/>
      <c r="N28" s="7"/>
      <c r="O28" s="126"/>
      <c r="P28" s="5">
        <f t="shared" si="0"/>
        <v>0</v>
      </c>
      <c r="Q28" s="104">
        <f t="shared" si="1"/>
        <v>0</v>
      </c>
    </row>
    <row r="29" spans="1:17">
      <c r="A29" s="290">
        <v>22</v>
      </c>
      <c r="B29" s="289" t="s">
        <v>199</v>
      </c>
      <c r="C29" s="153"/>
      <c r="D29" s="262" t="s">
        <v>60</v>
      </c>
      <c r="E29" s="268" t="s">
        <v>236</v>
      </c>
      <c r="F29" s="264">
        <v>39661</v>
      </c>
      <c r="G29" s="124" t="s">
        <v>0</v>
      </c>
      <c r="H29" s="60">
        <v>5000000</v>
      </c>
      <c r="I29" s="60" t="s">
        <v>213</v>
      </c>
      <c r="J29" s="60" t="s">
        <v>214</v>
      </c>
      <c r="K29" s="60" t="s">
        <v>215</v>
      </c>
      <c r="L29" s="114">
        <f>∑!I29</f>
        <v>250</v>
      </c>
      <c r="M29" s="60">
        <v>1</v>
      </c>
      <c r="N29" s="7"/>
      <c r="O29" s="126"/>
      <c r="P29" s="5">
        <f t="shared" si="0"/>
        <v>250</v>
      </c>
      <c r="Q29" s="104">
        <f t="shared" si="1"/>
        <v>0</v>
      </c>
    </row>
    <row r="30" spans="1:17">
      <c r="A30" s="291"/>
      <c r="B30" s="289"/>
      <c r="C30" s="153"/>
      <c r="D30" s="262"/>
      <c r="E30" s="268"/>
      <c r="F30" s="264"/>
      <c r="G30" s="124" t="s">
        <v>1</v>
      </c>
      <c r="H30" s="60">
        <v>5000000</v>
      </c>
      <c r="I30" s="60" t="s">
        <v>213</v>
      </c>
      <c r="J30" s="60" t="s">
        <v>214</v>
      </c>
      <c r="K30" s="60" t="s">
        <v>215</v>
      </c>
      <c r="L30" s="114">
        <f>∑!I30</f>
        <v>250</v>
      </c>
      <c r="M30" s="60"/>
      <c r="N30" s="7"/>
      <c r="O30" s="126"/>
      <c r="P30" s="5">
        <f t="shared" si="0"/>
        <v>0</v>
      </c>
      <c r="Q30" s="104">
        <f t="shared" si="1"/>
        <v>0</v>
      </c>
    </row>
    <row r="31" spans="1:17">
      <c r="A31" s="290">
        <v>23</v>
      </c>
      <c r="B31" s="289" t="s">
        <v>200</v>
      </c>
      <c r="C31" s="153"/>
      <c r="D31" s="262" t="s">
        <v>60</v>
      </c>
      <c r="E31" s="268" t="s">
        <v>237</v>
      </c>
      <c r="F31" s="264">
        <v>39722</v>
      </c>
      <c r="G31" s="124" t="s">
        <v>0</v>
      </c>
      <c r="H31" s="60">
        <v>5000000</v>
      </c>
      <c r="I31" s="60" t="s">
        <v>213</v>
      </c>
      <c r="J31" s="60" t="s">
        <v>214</v>
      </c>
      <c r="K31" s="60" t="s">
        <v>215</v>
      </c>
      <c r="L31" s="114">
        <f>∑!I31</f>
        <v>250</v>
      </c>
      <c r="M31" s="60"/>
      <c r="N31" s="7"/>
      <c r="O31" s="126"/>
      <c r="P31" s="5">
        <f t="shared" si="0"/>
        <v>0</v>
      </c>
      <c r="Q31" s="104">
        <f t="shared" si="1"/>
        <v>0</v>
      </c>
    </row>
    <row r="32" spans="1:17">
      <c r="A32" s="291"/>
      <c r="B32" s="289"/>
      <c r="C32" s="153"/>
      <c r="D32" s="262"/>
      <c r="E32" s="268"/>
      <c r="F32" s="264"/>
      <c r="G32" s="124" t="s">
        <v>1</v>
      </c>
      <c r="H32" s="60">
        <v>5000000</v>
      </c>
      <c r="I32" s="60" t="s">
        <v>213</v>
      </c>
      <c r="J32" s="60" t="s">
        <v>214</v>
      </c>
      <c r="K32" s="60" t="s">
        <v>215</v>
      </c>
      <c r="L32" s="114">
        <f>∑!I32</f>
        <v>250</v>
      </c>
      <c r="M32" s="60"/>
      <c r="N32" s="7"/>
      <c r="O32" s="126"/>
      <c r="P32" s="5">
        <f t="shared" si="0"/>
        <v>0</v>
      </c>
      <c r="Q32" s="104">
        <f t="shared" si="1"/>
        <v>0</v>
      </c>
    </row>
    <row r="33" spans="1:17">
      <c r="A33" s="290">
        <v>24</v>
      </c>
      <c r="B33" s="289" t="s">
        <v>201</v>
      </c>
      <c r="C33" s="153"/>
      <c r="D33" s="262" t="s">
        <v>60</v>
      </c>
      <c r="E33" s="268" t="s">
        <v>238</v>
      </c>
      <c r="F33" s="264">
        <v>39753</v>
      </c>
      <c r="G33" s="124" t="s">
        <v>0</v>
      </c>
      <c r="H33" s="60">
        <v>5000000</v>
      </c>
      <c r="I33" s="60" t="s">
        <v>213</v>
      </c>
      <c r="J33" s="60" t="s">
        <v>214</v>
      </c>
      <c r="K33" s="60" t="s">
        <v>215</v>
      </c>
      <c r="L33" s="114">
        <f>∑!I33</f>
        <v>250</v>
      </c>
      <c r="M33" s="60"/>
      <c r="N33" s="7"/>
      <c r="O33" s="126"/>
      <c r="P33" s="5">
        <f t="shared" si="0"/>
        <v>0</v>
      </c>
      <c r="Q33" s="104">
        <f t="shared" si="1"/>
        <v>0</v>
      </c>
    </row>
    <row r="34" spans="1:17">
      <c r="A34" s="291"/>
      <c r="B34" s="289"/>
      <c r="C34" s="153"/>
      <c r="D34" s="262"/>
      <c r="E34" s="268"/>
      <c r="F34" s="264"/>
      <c r="G34" s="124" t="s">
        <v>1</v>
      </c>
      <c r="H34" s="60">
        <v>5000000</v>
      </c>
      <c r="I34" s="60" t="s">
        <v>213</v>
      </c>
      <c r="J34" s="60" t="s">
        <v>214</v>
      </c>
      <c r="K34" s="60" t="s">
        <v>215</v>
      </c>
      <c r="L34" s="114">
        <f>∑!I34</f>
        <v>250</v>
      </c>
      <c r="M34" s="60"/>
      <c r="N34" s="7"/>
      <c r="O34" s="126"/>
      <c r="P34" s="5">
        <f t="shared" si="0"/>
        <v>0</v>
      </c>
      <c r="Q34" s="104">
        <f t="shared" si="1"/>
        <v>0</v>
      </c>
    </row>
    <row r="35" spans="1:17">
      <c r="A35" s="153">
        <v>25</v>
      </c>
      <c r="B35" s="289" t="s">
        <v>202</v>
      </c>
      <c r="C35" s="153"/>
      <c r="D35" s="262" t="s">
        <v>60</v>
      </c>
      <c r="E35" s="268" t="s">
        <v>239</v>
      </c>
      <c r="F35" s="264">
        <v>39874</v>
      </c>
      <c r="G35" s="124" t="s">
        <v>0</v>
      </c>
      <c r="H35" s="60">
        <v>5000000</v>
      </c>
      <c r="I35" s="60" t="s">
        <v>213</v>
      </c>
      <c r="J35" s="60" t="s">
        <v>214</v>
      </c>
      <c r="K35" s="60" t="s">
        <v>215</v>
      </c>
      <c r="L35" s="114">
        <f>∑!I35</f>
        <v>150</v>
      </c>
      <c r="M35" s="60"/>
      <c r="N35" s="7"/>
      <c r="O35" s="126"/>
      <c r="P35" s="5">
        <f t="shared" si="0"/>
        <v>0</v>
      </c>
      <c r="Q35" s="104">
        <f t="shared" si="1"/>
        <v>0</v>
      </c>
    </row>
    <row r="36" spans="1:17">
      <c r="A36" s="153">
        <v>26</v>
      </c>
      <c r="B36" s="289"/>
      <c r="C36" s="153"/>
      <c r="D36" s="262"/>
      <c r="E36" s="268"/>
      <c r="F36" s="264"/>
      <c r="G36" s="124" t="s">
        <v>1</v>
      </c>
      <c r="H36" s="60">
        <v>5000000</v>
      </c>
      <c r="I36" s="60" t="s">
        <v>213</v>
      </c>
      <c r="J36" s="60" t="s">
        <v>214</v>
      </c>
      <c r="K36" s="60" t="s">
        <v>215</v>
      </c>
      <c r="L36" s="114">
        <f>∑!I36</f>
        <v>150</v>
      </c>
      <c r="M36" s="60"/>
      <c r="N36" s="7"/>
      <c r="O36" s="126"/>
      <c r="P36" s="5">
        <f t="shared" si="0"/>
        <v>0</v>
      </c>
      <c r="Q36" s="104">
        <f t="shared" si="1"/>
        <v>0</v>
      </c>
    </row>
    <row r="37" spans="1:17">
      <c r="A37" s="153">
        <v>27</v>
      </c>
      <c r="B37" s="289" t="s">
        <v>203</v>
      </c>
      <c r="C37" s="153"/>
      <c r="D37" s="262" t="s">
        <v>60</v>
      </c>
      <c r="E37" s="268" t="s">
        <v>240</v>
      </c>
      <c r="F37" s="264">
        <v>39965</v>
      </c>
      <c r="G37" s="124" t="s">
        <v>0</v>
      </c>
      <c r="H37" s="60">
        <v>5000000</v>
      </c>
      <c r="I37" s="60" t="s">
        <v>213</v>
      </c>
      <c r="J37" s="60" t="s">
        <v>214</v>
      </c>
      <c r="K37" s="60" t="s">
        <v>215</v>
      </c>
      <c r="L37" s="114">
        <f>∑!I37</f>
        <v>150</v>
      </c>
      <c r="M37" s="60"/>
      <c r="N37" s="7"/>
      <c r="O37" s="126"/>
      <c r="P37" s="5">
        <f t="shared" si="0"/>
        <v>0</v>
      </c>
      <c r="Q37" s="104">
        <f t="shared" si="1"/>
        <v>0</v>
      </c>
    </row>
    <row r="38" spans="1:17">
      <c r="A38" s="153">
        <v>28</v>
      </c>
      <c r="B38" s="289"/>
      <c r="C38" s="153"/>
      <c r="D38" s="262"/>
      <c r="E38" s="268"/>
      <c r="F38" s="264"/>
      <c r="G38" s="124" t="s">
        <v>1</v>
      </c>
      <c r="H38" s="60">
        <v>5000000</v>
      </c>
      <c r="I38" s="60" t="s">
        <v>213</v>
      </c>
      <c r="J38" s="60" t="s">
        <v>214</v>
      </c>
      <c r="K38" s="60" t="s">
        <v>215</v>
      </c>
      <c r="L38" s="114">
        <f>∑!I38</f>
        <v>150</v>
      </c>
      <c r="M38" s="60">
        <v>1</v>
      </c>
      <c r="N38" s="7"/>
      <c r="O38" s="126"/>
      <c r="P38" s="5">
        <f t="shared" si="0"/>
        <v>150</v>
      </c>
      <c r="Q38" s="104">
        <f t="shared" si="1"/>
        <v>0</v>
      </c>
    </row>
    <row r="39" spans="1:17">
      <c r="A39" s="153">
        <v>29</v>
      </c>
      <c r="B39" s="289" t="s">
        <v>204</v>
      </c>
      <c r="C39" s="153"/>
      <c r="D39" s="262" t="s">
        <v>60</v>
      </c>
      <c r="E39" s="268" t="s">
        <v>241</v>
      </c>
      <c r="F39" s="264">
        <v>39965</v>
      </c>
      <c r="G39" s="124" t="s">
        <v>0</v>
      </c>
      <c r="H39" s="60">
        <v>5000000</v>
      </c>
      <c r="I39" s="60" t="s">
        <v>213</v>
      </c>
      <c r="J39" s="60" t="s">
        <v>214</v>
      </c>
      <c r="K39" s="60" t="s">
        <v>215</v>
      </c>
      <c r="L39" s="114">
        <f>∑!I39</f>
        <v>150</v>
      </c>
      <c r="M39" s="60"/>
      <c r="N39" s="7"/>
      <c r="O39" s="126"/>
      <c r="P39" s="5">
        <f t="shared" si="0"/>
        <v>0</v>
      </c>
      <c r="Q39" s="104">
        <f t="shared" si="1"/>
        <v>0</v>
      </c>
    </row>
    <row r="40" spans="1:17">
      <c r="A40" s="153">
        <v>30</v>
      </c>
      <c r="B40" s="289"/>
      <c r="C40" s="153"/>
      <c r="D40" s="262"/>
      <c r="E40" s="268"/>
      <c r="F40" s="264"/>
      <c r="G40" s="124" t="s">
        <v>1</v>
      </c>
      <c r="H40" s="60">
        <v>5000000</v>
      </c>
      <c r="I40" s="60" t="s">
        <v>213</v>
      </c>
      <c r="J40" s="60" t="s">
        <v>214</v>
      </c>
      <c r="K40" s="60" t="s">
        <v>215</v>
      </c>
      <c r="L40" s="114">
        <f>∑!I40</f>
        <v>150</v>
      </c>
      <c r="M40" s="60"/>
      <c r="N40" s="7"/>
      <c r="O40" s="126"/>
      <c r="P40" s="5">
        <f t="shared" si="0"/>
        <v>0</v>
      </c>
      <c r="Q40" s="104">
        <f t="shared" si="1"/>
        <v>0</v>
      </c>
    </row>
    <row r="41" spans="1:17">
      <c r="A41" s="153">
        <v>31</v>
      </c>
      <c r="B41" s="289" t="s">
        <v>205</v>
      </c>
      <c r="C41" s="153"/>
      <c r="D41" s="262" t="s">
        <v>60</v>
      </c>
      <c r="E41" s="268" t="s">
        <v>242</v>
      </c>
      <c r="F41" s="264">
        <v>40028</v>
      </c>
      <c r="G41" s="124" t="s">
        <v>0</v>
      </c>
      <c r="H41" s="60">
        <v>5000000</v>
      </c>
      <c r="I41" s="60" t="s">
        <v>213</v>
      </c>
      <c r="J41" s="60" t="s">
        <v>214</v>
      </c>
      <c r="K41" s="60" t="s">
        <v>215</v>
      </c>
      <c r="L41" s="114">
        <f>∑!I41</f>
        <v>200</v>
      </c>
      <c r="M41" s="60"/>
      <c r="N41" s="7"/>
      <c r="O41" s="126"/>
      <c r="P41" s="5">
        <f t="shared" si="0"/>
        <v>0</v>
      </c>
      <c r="Q41" s="104">
        <f t="shared" si="1"/>
        <v>0</v>
      </c>
    </row>
    <row r="42" spans="1:17">
      <c r="A42" s="153">
        <v>32</v>
      </c>
      <c r="B42" s="289"/>
      <c r="C42" s="153"/>
      <c r="D42" s="262"/>
      <c r="E42" s="268"/>
      <c r="F42" s="264"/>
      <c r="G42" s="124" t="s">
        <v>1</v>
      </c>
      <c r="H42" s="60">
        <v>5000000</v>
      </c>
      <c r="I42" s="60" t="s">
        <v>213</v>
      </c>
      <c r="J42" s="60" t="s">
        <v>214</v>
      </c>
      <c r="K42" s="60" t="s">
        <v>215</v>
      </c>
      <c r="L42" s="114">
        <f>∑!I42</f>
        <v>200</v>
      </c>
      <c r="M42" s="60"/>
      <c r="N42" s="7"/>
      <c r="O42" s="126"/>
      <c r="P42" s="5">
        <f t="shared" si="0"/>
        <v>0</v>
      </c>
      <c r="Q42" s="104">
        <f t="shared" si="1"/>
        <v>0</v>
      </c>
    </row>
    <row r="43" spans="1:17">
      <c r="A43" s="154">
        <v>33</v>
      </c>
      <c r="B43" s="156" t="s">
        <v>206</v>
      </c>
      <c r="C43" s="153"/>
      <c r="D43" s="121" t="s">
        <v>60</v>
      </c>
      <c r="E43" s="122" t="s">
        <v>243</v>
      </c>
      <c r="F43" s="123">
        <v>40238</v>
      </c>
      <c r="G43" s="124" t="s">
        <v>0</v>
      </c>
      <c r="H43" s="60">
        <v>5000000</v>
      </c>
      <c r="I43" s="60" t="s">
        <v>213</v>
      </c>
      <c r="J43" s="60" t="s">
        <v>214</v>
      </c>
      <c r="K43" s="60" t="s">
        <v>215</v>
      </c>
      <c r="L43" s="114">
        <f>∑!I43</f>
        <v>100</v>
      </c>
      <c r="M43" s="60">
        <v>1</v>
      </c>
      <c r="N43" s="7"/>
      <c r="O43" s="126"/>
      <c r="P43" s="5">
        <f t="shared" si="0"/>
        <v>100</v>
      </c>
      <c r="Q43" s="104">
        <f t="shared" si="1"/>
        <v>0</v>
      </c>
    </row>
    <row r="44" spans="1:17">
      <c r="A44" s="154"/>
      <c r="B44" s="156" t="s">
        <v>207</v>
      </c>
      <c r="C44" s="153"/>
      <c r="D44" s="121" t="s">
        <v>60</v>
      </c>
      <c r="E44" s="122" t="s">
        <v>244</v>
      </c>
      <c r="F44" s="157">
        <v>40238</v>
      </c>
      <c r="G44" s="158" t="s">
        <v>0</v>
      </c>
      <c r="H44" s="60">
        <v>5000000</v>
      </c>
      <c r="I44" s="124" t="s">
        <v>213</v>
      </c>
      <c r="J44" s="124" t="s">
        <v>214</v>
      </c>
      <c r="K44" s="124" t="s">
        <v>215</v>
      </c>
      <c r="L44" s="114">
        <f>∑!I44</f>
        <v>100</v>
      </c>
      <c r="M44" s="60">
        <v>1</v>
      </c>
      <c r="N44" s="7"/>
      <c r="O44" s="126"/>
      <c r="P44" s="5">
        <f t="shared" si="0"/>
        <v>100</v>
      </c>
      <c r="Q44" s="104">
        <f t="shared" si="1"/>
        <v>0</v>
      </c>
    </row>
    <row r="45" spans="1:17">
      <c r="A45" s="154"/>
      <c r="B45" s="156" t="s">
        <v>208</v>
      </c>
      <c r="C45" s="153"/>
      <c r="D45" s="121" t="s">
        <v>60</v>
      </c>
      <c r="E45" s="122" t="s">
        <v>245</v>
      </c>
      <c r="F45" s="157">
        <v>40603</v>
      </c>
      <c r="G45" s="158" t="s">
        <v>0</v>
      </c>
      <c r="H45" s="60">
        <v>5000000</v>
      </c>
      <c r="I45" s="124" t="s">
        <v>213</v>
      </c>
      <c r="J45" s="124" t="s">
        <v>214</v>
      </c>
      <c r="K45" s="124" t="s">
        <v>215</v>
      </c>
      <c r="L45" s="114">
        <f>∑!I45</f>
        <v>80</v>
      </c>
      <c r="M45" s="60">
        <v>1</v>
      </c>
      <c r="N45" s="7"/>
      <c r="O45" s="126"/>
      <c r="P45" s="5">
        <f t="shared" si="0"/>
        <v>80</v>
      </c>
      <c r="Q45" s="104">
        <f t="shared" si="1"/>
        <v>0</v>
      </c>
    </row>
    <row r="46" spans="1:17">
      <c r="A46" s="153">
        <v>34</v>
      </c>
      <c r="B46" s="156" t="s">
        <v>209</v>
      </c>
      <c r="C46" s="153"/>
      <c r="D46" s="121" t="s">
        <v>60</v>
      </c>
      <c r="E46" s="124" t="s">
        <v>246</v>
      </c>
      <c r="F46" s="123">
        <v>40603</v>
      </c>
      <c r="G46" s="124" t="s">
        <v>0</v>
      </c>
      <c r="H46" s="60">
        <v>5000000</v>
      </c>
      <c r="I46" s="60" t="s">
        <v>213</v>
      </c>
      <c r="J46" s="60" t="s">
        <v>214</v>
      </c>
      <c r="K46" s="60" t="s">
        <v>215</v>
      </c>
      <c r="L46" s="114">
        <f>∑!I46</f>
        <v>80</v>
      </c>
      <c r="M46" s="60">
        <v>1</v>
      </c>
      <c r="N46" s="7"/>
      <c r="O46" s="126"/>
      <c r="P46" s="5">
        <f t="shared" si="0"/>
        <v>80</v>
      </c>
      <c r="Q46" s="104">
        <f t="shared" si="1"/>
        <v>0</v>
      </c>
    </row>
    <row r="47" spans="1:17">
      <c r="A47" s="153">
        <v>35</v>
      </c>
      <c r="B47" s="156" t="s">
        <v>210</v>
      </c>
      <c r="C47" s="153"/>
      <c r="D47" s="121" t="s">
        <v>60</v>
      </c>
      <c r="E47" s="124" t="s">
        <v>247</v>
      </c>
      <c r="F47" s="123">
        <v>41061</v>
      </c>
      <c r="G47" s="124" t="s">
        <v>0</v>
      </c>
      <c r="H47" s="60">
        <v>5000000</v>
      </c>
      <c r="I47" s="60" t="s">
        <v>213</v>
      </c>
      <c r="J47" s="60" t="s">
        <v>214</v>
      </c>
      <c r="K47" s="60" t="s">
        <v>215</v>
      </c>
      <c r="L47" s="114">
        <f>∑!I47</f>
        <v>100</v>
      </c>
      <c r="M47" s="60"/>
      <c r="N47" s="7"/>
      <c r="O47" s="126"/>
      <c r="P47" s="5">
        <f t="shared" si="0"/>
        <v>0</v>
      </c>
      <c r="Q47" s="104">
        <f t="shared" si="1"/>
        <v>0</v>
      </c>
    </row>
    <row r="48" spans="1:17">
      <c r="A48" s="159">
        <v>36</v>
      </c>
      <c r="B48" s="155" t="s">
        <v>211</v>
      </c>
      <c r="D48" s="118" t="s">
        <v>60</v>
      </c>
      <c r="E48" s="58" t="s">
        <v>248</v>
      </c>
      <c r="F48" s="119">
        <v>41649</v>
      </c>
      <c r="G48" s="58" t="s">
        <v>0</v>
      </c>
      <c r="H48" s="120">
        <v>5000000</v>
      </c>
      <c r="I48" s="60" t="s">
        <v>213</v>
      </c>
      <c r="J48" s="60" t="s">
        <v>214</v>
      </c>
      <c r="K48" s="60" t="s">
        <v>215</v>
      </c>
      <c r="L48" s="114">
        <f>∑!I48</f>
        <v>60</v>
      </c>
      <c r="M48" s="60"/>
      <c r="N48" s="7"/>
      <c r="O48" s="126"/>
      <c r="P48" s="5">
        <f t="shared" si="0"/>
        <v>0</v>
      </c>
      <c r="Q48" s="104">
        <f t="shared" si="1"/>
        <v>0</v>
      </c>
    </row>
    <row r="49" spans="1:17">
      <c r="A49" s="153">
        <v>37</v>
      </c>
      <c r="B49" s="11"/>
      <c r="C49" s="116"/>
      <c r="D49" s="130"/>
      <c r="E49" s="126"/>
      <c r="F49" s="129"/>
      <c r="G49" s="126"/>
      <c r="H49" s="146"/>
      <c r="I49" s="7"/>
      <c r="J49" s="7"/>
      <c r="K49" s="7"/>
      <c r="L49" s="114">
        <f>∑!I49</f>
        <v>0</v>
      </c>
      <c r="M49" s="103"/>
      <c r="N49" s="7"/>
      <c r="O49" s="126"/>
      <c r="P49" s="5">
        <f t="shared" si="0"/>
        <v>0</v>
      </c>
      <c r="Q49" s="104">
        <f t="shared" si="1"/>
        <v>0</v>
      </c>
    </row>
    <row r="50" spans="1:17">
      <c r="A50" s="153">
        <v>38</v>
      </c>
      <c r="B50" s="11"/>
      <c r="C50" s="116"/>
      <c r="D50" s="130"/>
      <c r="E50" s="126"/>
      <c r="F50" s="129"/>
      <c r="G50" s="126"/>
      <c r="H50" s="146"/>
      <c r="I50" s="7"/>
      <c r="J50" s="7"/>
      <c r="K50" s="7"/>
      <c r="L50" s="114">
        <f>∑!I50</f>
        <v>0</v>
      </c>
      <c r="M50" s="103"/>
      <c r="N50" s="7"/>
      <c r="O50" s="126"/>
      <c r="P50" s="5">
        <f t="shared" si="0"/>
        <v>0</v>
      </c>
      <c r="Q50" s="104">
        <f t="shared" si="1"/>
        <v>0</v>
      </c>
    </row>
    <row r="51" spans="1:17">
      <c r="A51" s="149">
        <v>39</v>
      </c>
      <c r="B51" s="128"/>
      <c r="C51" s="132"/>
      <c r="D51" s="150"/>
      <c r="E51" s="151"/>
      <c r="F51" s="152"/>
      <c r="G51" s="151"/>
      <c r="H51" s="7"/>
      <c r="I51" s="7"/>
      <c r="J51" s="7"/>
      <c r="K51" s="7"/>
      <c r="L51" s="114">
        <f>∑!I51</f>
        <v>0</v>
      </c>
      <c r="M51" s="103"/>
      <c r="N51" s="7"/>
      <c r="O51" s="126"/>
      <c r="P51" s="5">
        <f t="shared" si="0"/>
        <v>0</v>
      </c>
      <c r="Q51" s="104">
        <f t="shared" si="1"/>
        <v>0</v>
      </c>
    </row>
    <row r="52" spans="1:17" ht="13.5" thickBot="1">
      <c r="A52" s="111">
        <v>40</v>
      </c>
      <c r="B52" s="107"/>
      <c r="C52" s="117"/>
      <c r="D52" s="112"/>
      <c r="E52" s="107"/>
      <c r="F52" s="113"/>
      <c r="G52" s="107"/>
      <c r="H52" s="106"/>
      <c r="I52" s="106"/>
      <c r="J52" s="106"/>
      <c r="K52" s="106"/>
      <c r="L52" s="114">
        <f>∑!I52</f>
        <v>0</v>
      </c>
      <c r="M52" s="105"/>
      <c r="N52" s="106"/>
      <c r="O52" s="107"/>
      <c r="P52" s="108">
        <f t="shared" si="0"/>
        <v>0</v>
      </c>
      <c r="Q52" s="109">
        <f t="shared" si="1"/>
        <v>0</v>
      </c>
    </row>
    <row r="54" spans="1:17">
      <c r="G54" s="6"/>
    </row>
  </sheetData>
  <mergeCells count="54">
    <mergeCell ref="A1:L2"/>
    <mergeCell ref="N1:O1"/>
    <mergeCell ref="P3:Q3"/>
    <mergeCell ref="A21:A22"/>
    <mergeCell ref="B21:B22"/>
    <mergeCell ref="D21:D22"/>
    <mergeCell ref="E21:E22"/>
    <mergeCell ref="F21:F22"/>
    <mergeCell ref="A23:A24"/>
    <mergeCell ref="B23:B24"/>
    <mergeCell ref="D23:D24"/>
    <mergeCell ref="E23:E24"/>
    <mergeCell ref="F23:F24"/>
    <mergeCell ref="A25:A26"/>
    <mergeCell ref="B25:B26"/>
    <mergeCell ref="D25:D26"/>
    <mergeCell ref="E25:E26"/>
    <mergeCell ref="F25:F26"/>
    <mergeCell ref="A27:A28"/>
    <mergeCell ref="B27:B28"/>
    <mergeCell ref="D27:D28"/>
    <mergeCell ref="E27:E28"/>
    <mergeCell ref="F27:F28"/>
    <mergeCell ref="A29:A30"/>
    <mergeCell ref="B29:B30"/>
    <mergeCell ref="D29:D30"/>
    <mergeCell ref="E29:E30"/>
    <mergeCell ref="F29:F30"/>
    <mergeCell ref="A31:A32"/>
    <mergeCell ref="B31:B32"/>
    <mergeCell ref="D31:D32"/>
    <mergeCell ref="E31:E32"/>
    <mergeCell ref="F31:F32"/>
    <mergeCell ref="A33:A34"/>
    <mergeCell ref="B33:B34"/>
    <mergeCell ref="D33:D34"/>
    <mergeCell ref="E33:E34"/>
    <mergeCell ref="F33:F34"/>
    <mergeCell ref="B35:B36"/>
    <mergeCell ref="B37:B38"/>
    <mergeCell ref="B39:B40"/>
    <mergeCell ref="B41:B42"/>
    <mergeCell ref="D35:D36"/>
    <mergeCell ref="D37:D38"/>
    <mergeCell ref="D39:D40"/>
    <mergeCell ref="D41:D42"/>
    <mergeCell ref="E41:E42"/>
    <mergeCell ref="F35:F36"/>
    <mergeCell ref="F37:F38"/>
    <mergeCell ref="F39:F40"/>
    <mergeCell ref="F41:F42"/>
    <mergeCell ref="E35:E36"/>
    <mergeCell ref="E37:E38"/>
    <mergeCell ref="E39:E40"/>
  </mergeCells>
  <conditionalFormatting sqref="N4:N52">
    <cfRule type="beginsWith" dxfId="7" priority="4" operator="beginsWith" text="G">
      <formula>LEFT(N4,LEN("G"))="G"</formula>
    </cfRule>
    <cfRule type="beginsWith" dxfId="6" priority="5" operator="beginsWith" text="VG">
      <formula>LEFT(N4,LEN("VG"))="VG"</formula>
    </cfRule>
    <cfRule type="beginsWith" dxfId="5" priority="6" operator="beginsWith" text="F">
      <formula>LEFT(N4,LEN("F"))="F"</formula>
    </cfRule>
    <cfRule type="beginsWith" dxfId="4" priority="7" operator="beginsWith" text="VF">
      <formula>LEFT(N4,LEN("VF"))="VF"</formula>
    </cfRule>
    <cfRule type="beginsWith" dxfId="3" priority="8" operator="beginsWith" text="XF">
      <formula>LEFT(N4,LEN("XF"))="XF"</formula>
    </cfRule>
    <cfRule type="beginsWith" dxfId="2" priority="9" operator="beginsWith" text="UNC">
      <formula>LEFT(N4,LEN("UNC"))="UNC"</formula>
    </cfRule>
    <cfRule type="beginsWith" dxfId="1" priority="10" operator="beginsWith" text="Proof">
      <formula>LEFT(N4,LEN("Proof"))="Proof"</formula>
    </cfRule>
  </conditionalFormatting>
  <conditionalFormatting sqref="M4:M52">
    <cfRule type="notContainsBlanks" dxfId="0" priority="11">
      <formula>LEN(TRIM(M4))&gt;0</formula>
    </cfRule>
  </conditionalFormatting>
  <conditionalFormatting sqref="Q1">
    <cfRule type="colorScale" priority="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N4:N52">
      <formula1>"Proof,UNC,AU,XF,VF,F,VG,G"</formula1>
    </dataValidation>
  </dataValidations>
  <hyperlinks>
    <hyperlink ref="B4" r:id="rId1"/>
    <hyperlink ref="B5" r:id="rId2"/>
    <hyperlink ref="B6" r:id="rId3"/>
    <hyperlink ref="B7" r:id="rId4"/>
    <hyperlink ref="B8:B10" r:id="rId5" display="5514-0008"/>
    <hyperlink ref="B11" r:id="rId6"/>
    <hyperlink ref="B12:B13" r:id="rId7" display="5514-0008"/>
    <hyperlink ref="B14" r:id="rId8"/>
    <hyperlink ref="B15:B17" r:id="rId9" display="5514-0008"/>
    <hyperlink ref="B8" r:id="rId10"/>
    <hyperlink ref="B9" r:id="rId11"/>
    <hyperlink ref="B10" r:id="rId12"/>
    <hyperlink ref="B12" r:id="rId13"/>
    <hyperlink ref="B13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:B22" r:id="rId21" display="5514-0048"/>
    <hyperlink ref="B23:B24" r:id="rId22" display="5514-0049"/>
    <hyperlink ref="B25:B26" r:id="rId23" display="5514-0050"/>
    <hyperlink ref="B27:B28" r:id="rId24" display="5514-0051"/>
    <hyperlink ref="B29:B30" r:id="rId25" display="5514-0056"/>
    <hyperlink ref="B31:B32" r:id="rId26" display="5514-0057"/>
    <hyperlink ref="B33:B34" r:id="rId27" display="5514-0058"/>
    <hyperlink ref="B35:B36" r:id="rId28" display="5514-0060"/>
    <hyperlink ref="B37:B38" r:id="rId29" display="5514-0061"/>
    <hyperlink ref="B39:B40" r:id="rId30" display="5514-0062"/>
    <hyperlink ref="B41:B42" r:id="rId31" display="5514-0065"/>
    <hyperlink ref="B43" r:id="rId32"/>
    <hyperlink ref="B44" r:id="rId33"/>
    <hyperlink ref="B45" r:id="rId34"/>
    <hyperlink ref="B46" r:id="rId35"/>
    <hyperlink ref="B47" r:id="rId36"/>
    <hyperlink ref="B48" r:id="rId37"/>
  </hyperlinks>
  <pageMargins left="0.19685039370078741" right="0.19685039370078741" top="0.19685039370078741" bottom="0.19685039370078741" header="0.51181102362204722" footer="0.51181102362204722"/>
  <pageSetup paperSize="9" scale="67" fitToHeight="0" orientation="landscape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∑</vt:lpstr>
      <vt:lpstr>Обзор</vt:lpstr>
      <vt:lpstr>РЧ</vt:lpstr>
      <vt:lpstr>РФ</vt:lpstr>
      <vt:lpstr>ДГР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Виталий www.vitalya-mag.narod.ru</dc:creator>
  <cp:lastModifiedBy>Александр</cp:lastModifiedBy>
  <cp:lastPrinted>2014-10-12T13:29:48Z</cp:lastPrinted>
  <dcterms:created xsi:type="dcterms:W3CDTF">1996-10-08T23:32:33Z</dcterms:created>
  <dcterms:modified xsi:type="dcterms:W3CDTF">2014-10-12T14:10:02Z</dcterms:modified>
</cp:coreProperties>
</file>