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Табель" sheetId="5" r:id="rId1"/>
  </sheets>
  <calcPr calcId="152511"/>
</workbook>
</file>

<file path=xl/calcChain.xml><?xml version="1.0" encoding="utf-8"?>
<calcChain xmlns="http://schemas.openxmlformats.org/spreadsheetml/2006/main">
  <c r="F25" i="5" l="1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E28" i="5"/>
  <c r="E27" i="5"/>
  <c r="E26" i="5"/>
  <c r="E25" i="5"/>
  <c r="AJ10" i="5"/>
  <c r="AJ11" i="5"/>
  <c r="AJ12" i="5"/>
  <c r="AJ13" i="5"/>
  <c r="AJ14" i="5"/>
  <c r="AJ22" i="5"/>
  <c r="AJ23" i="5"/>
  <c r="AJ21" i="5"/>
  <c r="AD4" i="5" l="1"/>
  <c r="AM27" i="5" l="1"/>
  <c r="AM9" i="5"/>
  <c r="AM21" i="5"/>
  <c r="AM24" i="5"/>
  <c r="AM15" i="5"/>
  <c r="AM18" i="5"/>
  <c r="AM12" i="5"/>
  <c r="AL3" i="5"/>
  <c r="AJ8" i="5"/>
  <c r="F24" i="5" l="1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E24" i="5"/>
  <c r="AJ20" i="5"/>
  <c r="AJ17" i="5"/>
  <c r="AJ15" i="5"/>
  <c r="AJ19" i="5"/>
  <c r="AJ16" i="5"/>
  <c r="AJ9" i="5"/>
  <c r="AJ18" i="5"/>
  <c r="AJ28" i="5"/>
  <c r="AJ24" i="5" l="1"/>
  <c r="AJ25" i="5"/>
  <c r="AJ27" i="5"/>
  <c r="AJ26" i="5"/>
</calcChain>
</file>

<file path=xl/comments1.xml><?xml version="1.0" encoding="utf-8"?>
<comments xmlns="http://schemas.openxmlformats.org/spreadsheetml/2006/main">
  <authors>
    <author>Колесников Дмитрий</author>
  </authors>
  <commentList>
    <comment ref="AL3" authorId="0" shapeId="0">
      <text>
        <r>
          <rPr>
            <b/>
            <sz val="9"/>
            <color indexed="81"/>
            <rFont val="Tahoma"/>
            <charset val="1"/>
          </rPr>
          <t>Актуальная дата</t>
        </r>
      </text>
    </comment>
  </commentList>
</comments>
</file>

<file path=xl/sharedStrings.xml><?xml version="1.0" encoding="utf-8"?>
<sst xmlns="http://schemas.openxmlformats.org/spreadsheetml/2006/main" count="99" uniqueCount="64">
  <si>
    <t>Номер документа</t>
  </si>
  <si>
    <t>Дата составления</t>
  </si>
  <si>
    <t>№</t>
  </si>
  <si>
    <t>дней</t>
  </si>
  <si>
    <t>Итого  за месяц</t>
  </si>
  <si>
    <t>Итого</t>
  </si>
  <si>
    <t>Доманин  Н.А</t>
  </si>
  <si>
    <t>Крищихин А.А.</t>
  </si>
  <si>
    <t>Кизимов Н.А.</t>
  </si>
  <si>
    <t>Луковец Ю.А.</t>
  </si>
  <si>
    <t>Бойков В.А.</t>
  </si>
  <si>
    <t>Отметки о проживании  по числам месяца, чел-день</t>
  </si>
  <si>
    <t xml:space="preserve">ФИО </t>
  </si>
  <si>
    <t>Период</t>
  </si>
  <si>
    <t>месяц</t>
  </si>
  <si>
    <t>октябрь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</si>
  <si>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</si>
  <si>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</si>
  <si>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</si>
  <si>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</si>
  <si>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</si>
  <si>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</si>
  <si>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</si>
  <si>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</si>
  <si>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</si>
  <si>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</si>
  <si>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</si>
  <si>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</si>
  <si>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</si>
  <si>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</si>
  <si>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</si>
  <si>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</si>
  <si>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</si>
  <si>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</si>
  <si>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</si>
  <si>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</si>
  <si>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</si>
  <si>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</si>
  <si>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</si>
  <si>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</si>
  <si>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</si>
  <si>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</si>
  <si>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</si>
  <si>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</si>
  <si>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</si>
  <si>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</si>
  <si>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Табель проживания студентов</t>
  </si>
  <si>
    <t>16</t>
  </si>
  <si>
    <t>Студенты</t>
  </si>
  <si>
    <t>№ комнаты</t>
  </si>
  <si>
    <t>Этаж</t>
  </si>
  <si>
    <t>1 этаж</t>
  </si>
  <si>
    <t>2 этаж</t>
  </si>
  <si>
    <t>3 этаж</t>
  </si>
  <si>
    <t>4 этаж</t>
  </si>
  <si>
    <t>Иванов А.Ю.</t>
  </si>
  <si>
    <t>Сидоров С.В.</t>
  </si>
  <si>
    <t>Петров С.Г.</t>
  </si>
  <si>
    <t>Смирнов С.Р.</t>
  </si>
  <si>
    <t>Жуков В.Я.</t>
  </si>
  <si>
    <t>Филиппов С.Ж.</t>
  </si>
  <si>
    <t>Витов К.Р.</t>
  </si>
  <si>
    <t>Кузин П.Р.</t>
  </si>
  <si>
    <t>кол-во прожив.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</si>
</sst>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ель" displayName="Табель" ref="A7:AJ24" totalsRowCount="1" headerRowDxfId="41" dataDxfId="39" totalsRowDxfId="37" headerRowBorderDxfId="40" tableBorderDxfId="38" totalsRowBorderDxfId="36">
  <autoFilter ref="A7:AJ23"/>
  <sortState ref="A12:AJ27">
    <sortCondition ref="D11:D27"/>
  </sortState>
  <tableColumns count="36">
    <tableColumn id="1" name="№" totalsRowDxfId="35"/>
    <tableColumn id="2" name="ФИО " totalsRowLabel="Итого" totalsRowDxfId="34"/>
    <tableColumn id="4" name="Этаж" totalsRowDxfId="33"/>
    <tableColumn id="5" name="№ комнаты" totalsRowDxfId="32"/>
    <tableColumn id="6" name="1" totalsRowFunction="sum" totalsRowDxfId="31"/>
    <tableColumn id="7" name="2" totalsRowFunction="sum" totalsRowDxfId="30"/>
    <tableColumn id="8" name="3" totalsRowFunction="sum" totalsRowDxfId="29"/>
    <tableColumn id="9" name="4" totalsRowFunction="sum" totalsRowDxfId="28"/>
    <tableColumn id="10" name="5" totalsRowFunction="sum" totalsRowDxfId="27"/>
    <tableColumn id="11" name="6" totalsRowFunction="sum" totalsRowDxfId="26"/>
    <tableColumn id="12" name="7" totalsRowFunction="sum" totalsRowDxfId="25"/>
    <tableColumn id="13" name="8" totalsRowFunction="sum" totalsRowDxfId="24"/>
    <tableColumn id="14" name="9" totalsRowFunction="sum" totalsRowDxfId="23"/>
    <tableColumn id="15" name="10" totalsRowFunction="sum" totalsRowDxfId="22"/>
    <tableColumn id="16" name="11" totalsRowFunction="sum" totalsRowDxfId="21"/>
    <tableColumn id="17" name="12" totalsRowFunction="sum" totalsRowDxfId="20"/>
    <tableColumn id="18" name="13" totalsRowFunction="sum" totalsRowDxfId="19"/>
    <tableColumn id="19" name="14" totalsRowFunction="sum" totalsRowDxfId="18"/>
    <tableColumn id="20" name="15" totalsRowFunction="sum" totalsRowDxfId="17"/>
    <tableColumn id="21" name="16" totalsRowFunction="sum" totalsRowDxfId="16"/>
    <tableColumn id="22" name="17" totalsRowFunction="sum" totalsRowDxfId="15"/>
    <tableColumn id="23" name="18" totalsRowFunction="sum" totalsRowDxfId="14"/>
    <tableColumn id="24" name="19" totalsRowFunction="sum" totalsRowDxfId="13"/>
    <tableColumn id="25" name="20" totalsRowFunction="sum" totalsRowDxfId="12"/>
    <tableColumn id="26" name="21" totalsRowFunction="sum" totalsRowDxfId="11"/>
    <tableColumn id="27" name="22" totalsRowFunction="sum" totalsRowDxfId="10"/>
    <tableColumn id="28" name="23" totalsRowFunction="sum" totalsRowDxfId="9"/>
    <tableColumn id="29" name="24" totalsRowFunction="sum" totalsRowDxfId="8"/>
    <tableColumn id="30" name="25" totalsRowFunction="sum" totalsRowDxfId="7"/>
    <tableColumn id="31" name="26" totalsRowFunction="sum" totalsRowDxfId="6"/>
    <tableColumn id="32" name="27" totalsRowFunction="sum" totalsRowDxfId="5"/>
    <tableColumn id="33" name="28" totalsRowFunction="sum" totalsRowDxfId="4"/>
    <tableColumn id="34" name="29" totalsRowFunction="sum" totalsRowDxfId="3"/>
    <tableColumn id="35" name="30" totalsRowFunction="sum" totalsRowDxfId="2"/>
    <tableColumn id="36" name="31" totalsRowFunction="sum" totalsRowDxfId="1"/>
    <tableColumn id="37" name="дней" totalsRowFunction="sum" totalsRowDxfId="0">
      <calculatedColumnFormula>SUM(E8:AI8)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8"/>
  <sheetViews>
    <sheetView tabSelected="1" topLeftCell="C1" zoomScale="90" zoomScaleNormal="90" workbookViewId="0">
      <selection activeCell="AM10" sqref="AM10"/>
    </sheetView>
  </sheetViews>
  <sheetFormatPr defaultRowHeight="15" x14ac:dyDescent="0.25"/>
  <cols>
    <col min="1" max="1" width="5.140625" style="8" customWidth="1"/>
    <col min="2" max="2" width="19.42578125" style="8" customWidth="1"/>
    <col min="3" max="3" width="11" style="8" customWidth="1"/>
    <col min="4" max="4" width="10.85546875" style="8" customWidth="1"/>
    <col min="5" max="32" width="3.5703125" style="8" customWidth="1"/>
    <col min="33" max="35" width="3.7109375" style="8" customWidth="1"/>
    <col min="36" max="36" width="7.28515625" style="8" customWidth="1"/>
    <col min="37" max="37" width="4.140625" style="8" customWidth="1"/>
    <col min="38" max="38" width="15.7109375" style="8" customWidth="1"/>
    <col min="39" max="39" width="11.5703125" style="8" customWidth="1"/>
    <col min="40" max="16384" width="9.140625" style="8"/>
  </cols>
  <sheetData>
    <row r="1" spans="1:39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6"/>
      <c r="AI1" s="16"/>
      <c r="AJ1" s="16"/>
    </row>
    <row r="2" spans="1:39" x14ac:dyDescent="0.25">
      <c r="A2" s="41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4" t="s">
        <v>0</v>
      </c>
      <c r="AB2" s="45"/>
      <c r="AC2" s="46"/>
      <c r="AD2" s="44" t="s">
        <v>1</v>
      </c>
      <c r="AE2" s="45"/>
      <c r="AF2" s="45"/>
      <c r="AG2" s="46"/>
      <c r="AH2" s="50" t="s">
        <v>13</v>
      </c>
      <c r="AI2" s="50"/>
      <c r="AJ2" s="50"/>
    </row>
    <row r="3" spans="1:39" ht="24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7"/>
      <c r="AB3" s="48"/>
      <c r="AC3" s="49"/>
      <c r="AD3" s="47"/>
      <c r="AE3" s="48"/>
      <c r="AF3" s="48"/>
      <c r="AG3" s="49"/>
      <c r="AH3" s="50" t="s">
        <v>14</v>
      </c>
      <c r="AI3" s="50"/>
      <c r="AJ3" s="50"/>
      <c r="AL3" s="36">
        <f ca="1">AD4</f>
        <v>41931</v>
      </c>
    </row>
    <row r="4" spans="1:39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51"/>
      <c r="AB4" s="52"/>
      <c r="AC4" s="53"/>
      <c r="AD4" s="37">
        <f ca="1">TODAY()</f>
        <v>41931</v>
      </c>
      <c r="AE4" s="38"/>
      <c r="AF4" s="38"/>
      <c r="AG4" s="38"/>
      <c r="AH4" s="38" t="s">
        <v>15</v>
      </c>
      <c r="AI4" s="38"/>
      <c r="AJ4" s="38"/>
    </row>
    <row r="5" spans="1:39" x14ac:dyDescent="0.25">
      <c r="A5" s="17"/>
      <c r="B5" s="18"/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1"/>
      <c r="AB5" s="16"/>
      <c r="AC5" s="16"/>
      <c r="AD5" s="16"/>
      <c r="AE5" s="16"/>
      <c r="AF5" s="16"/>
      <c r="AG5" s="16"/>
      <c r="AH5" s="16"/>
      <c r="AI5" s="16"/>
      <c r="AJ5" s="16"/>
      <c r="AM5" s="14"/>
    </row>
    <row r="6" spans="1:39" ht="47.25" customHeight="1" x14ac:dyDescent="0.25">
      <c r="A6" s="22"/>
      <c r="B6" s="22"/>
      <c r="C6" s="22"/>
      <c r="D6" s="22"/>
      <c r="E6" s="39" t="s">
        <v>11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3" t="s">
        <v>4</v>
      </c>
      <c r="AL6" s="35"/>
    </row>
    <row r="7" spans="1:39" ht="55.5" customHeight="1" x14ac:dyDescent="0.25">
      <c r="A7" s="24" t="s">
        <v>2</v>
      </c>
      <c r="B7" s="25" t="s">
        <v>12</v>
      </c>
      <c r="C7" s="25" t="s">
        <v>50</v>
      </c>
      <c r="D7" s="25" t="s">
        <v>49</v>
      </c>
      <c r="E7" s="34" t="s">
        <v>16</v>
      </c>
      <c r="F7" s="34" t="s">
        <v>17</v>
      </c>
      <c r="G7" s="34" t="s">
        <v>18</v>
      </c>
      <c r="H7" s="34" t="s">
        <v>19</v>
      </c>
      <c r="I7" s="34" t="s">
        <v>20</v>
      </c>
      <c r="J7" s="34" t="s">
        <v>21</v>
      </c>
      <c r="K7" s="34" t="s">
        <v>22</v>
      </c>
      <c r="L7" s="34" t="s">
        <v>23</v>
      </c>
      <c r="M7" s="34" t="s">
        <v>24</v>
      </c>
      <c r="N7" s="34" t="s">
        <v>25</v>
      </c>
      <c r="O7" s="34" t="s">
        <v>26</v>
      </c>
      <c r="P7" s="34" t="s">
        <v>27</v>
      </c>
      <c r="Q7" s="34" t="s">
        <v>28</v>
      </c>
      <c r="R7" s="34" t="s">
        <v>29</v>
      </c>
      <c r="S7" s="34" t="s">
        <v>30</v>
      </c>
      <c r="T7" s="34" t="s">
        <v>47</v>
      </c>
      <c r="U7" s="34" t="s">
        <v>31</v>
      </c>
      <c r="V7" s="34" t="s">
        <v>32</v>
      </c>
      <c r="W7" s="34" t="s">
        <v>33</v>
      </c>
      <c r="X7" s="34" t="s">
        <v>34</v>
      </c>
      <c r="Y7" s="34" t="s">
        <v>35</v>
      </c>
      <c r="Z7" s="34" t="s">
        <v>36</v>
      </c>
      <c r="AA7" s="34" t="s">
        <v>37</v>
      </c>
      <c r="AB7" s="34" t="s">
        <v>38</v>
      </c>
      <c r="AC7" s="34" t="s">
        <v>39</v>
      </c>
      <c r="AD7" s="34" t="s">
        <v>40</v>
      </c>
      <c r="AE7" s="34" t="s">
        <v>41</v>
      </c>
      <c r="AF7" s="34" t="s">
        <v>42</v>
      </c>
      <c r="AG7" s="34" t="s">
        <v>43</v>
      </c>
      <c r="AH7" s="34" t="s">
        <v>44</v>
      </c>
      <c r="AI7" s="34" t="s">
        <v>45</v>
      </c>
      <c r="AJ7" s="9" t="s">
        <v>3</v>
      </c>
    </row>
    <row r="8" spans="1:39" x14ac:dyDescent="0.25">
      <c r="A8" s="26">
        <v>1</v>
      </c>
      <c r="B8" s="1" t="s">
        <v>10</v>
      </c>
      <c r="C8" s="2" t="s">
        <v>51</v>
      </c>
      <c r="D8" s="3">
        <v>1111</v>
      </c>
      <c r="E8" s="6">
        <v>1</v>
      </c>
      <c r="F8" s="6"/>
      <c r="G8" s="6"/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/>
      <c r="Q8" s="6"/>
      <c r="R8" s="6"/>
      <c r="S8" s="6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>
        <v>1</v>
      </c>
      <c r="AF8" s="6"/>
      <c r="AG8" s="6"/>
      <c r="AH8" s="6"/>
      <c r="AI8" s="6"/>
      <c r="AJ8" s="7">
        <f t="shared" ref="AJ8:AJ23" si="0">SUM(E8:AI8)</f>
        <v>11</v>
      </c>
      <c r="AL8" s="27" t="s">
        <v>49</v>
      </c>
      <c r="AM8" s="27">
        <v>1111</v>
      </c>
    </row>
    <row r="9" spans="1:39" ht="16.5" customHeight="1" x14ac:dyDescent="0.25">
      <c r="A9" s="26">
        <v>2</v>
      </c>
      <c r="B9" s="1" t="s">
        <v>9</v>
      </c>
      <c r="C9" s="2" t="s">
        <v>51</v>
      </c>
      <c r="D9" s="3">
        <v>1111</v>
      </c>
      <c r="E9" s="6"/>
      <c r="F9" s="6"/>
      <c r="G9" s="6"/>
      <c r="H9" s="6"/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/>
      <c r="AI9" s="6"/>
      <c r="AJ9" s="7">
        <f t="shared" si="0"/>
        <v>25</v>
      </c>
      <c r="AL9" s="28" t="s">
        <v>63</v>
      </c>
      <c r="AM9" s="33">
        <f ca="1">SUMPRODUCT(Табель[[1]:[31]]*(Табель[№ комнаты]=AM8)*(--(Табель[[#Headers],[1]:[31]]&amp;"/"&amp;$AH$4)=$AD$4))</f>
        <v>1</v>
      </c>
    </row>
    <row r="10" spans="1:39" x14ac:dyDescent="0.25">
      <c r="A10" s="26">
        <v>3</v>
      </c>
      <c r="B10" s="1" t="s">
        <v>55</v>
      </c>
      <c r="C10" s="2" t="s">
        <v>51</v>
      </c>
      <c r="D10" s="3">
        <v>1112</v>
      </c>
      <c r="E10" s="6"/>
      <c r="F10" s="6"/>
      <c r="G10" s="6"/>
      <c r="H10" s="6">
        <v>1</v>
      </c>
      <c r="I10" s="6">
        <v>1</v>
      </c>
      <c r="J10" s="6">
        <v>1</v>
      </c>
      <c r="K10" s="6">
        <v>1</v>
      </c>
      <c r="L10" s="6"/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>
        <f t="shared" si="0"/>
        <v>9</v>
      </c>
    </row>
    <row r="11" spans="1:39" x14ac:dyDescent="0.25">
      <c r="A11" s="26">
        <v>4</v>
      </c>
      <c r="B11" s="1" t="s">
        <v>56</v>
      </c>
      <c r="C11" s="2" t="s">
        <v>51</v>
      </c>
      <c r="D11" s="3">
        <v>1112</v>
      </c>
      <c r="E11" s="6"/>
      <c r="F11" s="6"/>
      <c r="G11" s="6"/>
      <c r="H11" s="6">
        <v>1</v>
      </c>
      <c r="I11" s="6">
        <v>1</v>
      </c>
      <c r="J11" s="6">
        <v>1</v>
      </c>
      <c r="K11" s="6">
        <v>1</v>
      </c>
      <c r="L11" s="6"/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/>
      <c r="S11" s="6"/>
      <c r="T11" s="6"/>
      <c r="U11" s="6"/>
      <c r="V11" s="6"/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  <c r="AG11" s="6"/>
      <c r="AH11" s="6"/>
      <c r="AI11" s="6"/>
      <c r="AJ11" s="7">
        <f t="shared" si="0"/>
        <v>19</v>
      </c>
      <c r="AL11" s="27" t="s">
        <v>49</v>
      </c>
      <c r="AM11" s="27">
        <v>1112</v>
      </c>
    </row>
    <row r="12" spans="1:39" ht="18" customHeight="1" x14ac:dyDescent="0.25">
      <c r="A12" s="26">
        <v>5</v>
      </c>
      <c r="B12" s="1" t="s">
        <v>57</v>
      </c>
      <c r="C12" s="2" t="s">
        <v>52</v>
      </c>
      <c r="D12" s="3">
        <v>2221</v>
      </c>
      <c r="E12" s="6"/>
      <c r="F12" s="6"/>
      <c r="G12" s="6"/>
      <c r="H12" s="6"/>
      <c r="I12" s="6"/>
      <c r="J12" s="6"/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>
        <f t="shared" si="0"/>
        <v>14</v>
      </c>
      <c r="AL12" s="28" t="s">
        <v>63</v>
      </c>
      <c r="AM12" s="33">
        <f ca="1">SUMPRODUCT(Табель[[1]:[31]]*(Табель[№ комнаты]=AM11)*(--(Табель[[#Headers],[1]:[31]]&amp;"/"&amp;$AH$4)=$AD$4))</f>
        <v>1</v>
      </c>
    </row>
    <row r="13" spans="1:39" x14ac:dyDescent="0.25">
      <c r="A13" s="26">
        <v>6</v>
      </c>
      <c r="B13" s="1" t="s">
        <v>58</v>
      </c>
      <c r="C13" s="2" t="s">
        <v>52</v>
      </c>
      <c r="D13" s="3">
        <v>2221</v>
      </c>
      <c r="E13" s="6"/>
      <c r="F13" s="6"/>
      <c r="G13" s="6"/>
      <c r="H13" s="6"/>
      <c r="I13" s="6"/>
      <c r="J13" s="6"/>
      <c r="K13" s="6"/>
      <c r="L13" s="6">
        <v>1</v>
      </c>
      <c r="M13" s="6"/>
      <c r="N13" s="6"/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6"/>
      <c r="AH13" s="6"/>
      <c r="AI13" s="6"/>
      <c r="AJ13" s="7">
        <f t="shared" si="0"/>
        <v>19</v>
      </c>
    </row>
    <row r="14" spans="1:39" x14ac:dyDescent="0.25">
      <c r="A14" s="26">
        <v>7</v>
      </c>
      <c r="B14" s="1" t="s">
        <v>59</v>
      </c>
      <c r="C14" s="2" t="s">
        <v>52</v>
      </c>
      <c r="D14" s="3">
        <v>2221</v>
      </c>
      <c r="E14" s="6"/>
      <c r="F14" s="6"/>
      <c r="G14" s="6"/>
      <c r="H14" s="6"/>
      <c r="I14" s="6"/>
      <c r="J14" s="6"/>
      <c r="K14" s="6"/>
      <c r="L14" s="6">
        <v>1</v>
      </c>
      <c r="M14" s="6"/>
      <c r="N14" s="6"/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>
        <f t="shared" si="0"/>
        <v>12</v>
      </c>
      <c r="AL14" s="27" t="s">
        <v>49</v>
      </c>
      <c r="AM14" s="27">
        <v>2221</v>
      </c>
    </row>
    <row r="15" spans="1:39" ht="18" customHeight="1" x14ac:dyDescent="0.25">
      <c r="A15" s="26">
        <v>8</v>
      </c>
      <c r="B15" s="1" t="s">
        <v>6</v>
      </c>
      <c r="C15" s="2" t="s">
        <v>52</v>
      </c>
      <c r="D15" s="3">
        <v>2222</v>
      </c>
      <c r="E15" s="6"/>
      <c r="F15" s="6"/>
      <c r="G15" s="6"/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>
        <f t="shared" si="0"/>
        <v>14</v>
      </c>
      <c r="AL15" s="28" t="s">
        <v>63</v>
      </c>
      <c r="AM15" s="33">
        <f ca="1">SUMPRODUCT(Табель[[1]:[31]]*(Табель[№ комнаты]=AM14)*(--(Табель[[#Headers],[1]:[31]]&amp;"/"&amp;$AH$4)=$AD$4))</f>
        <v>3</v>
      </c>
    </row>
    <row r="16" spans="1:39" x14ac:dyDescent="0.25">
      <c r="A16" s="26">
        <v>9</v>
      </c>
      <c r="B16" s="1" t="s">
        <v>8</v>
      </c>
      <c r="C16" s="10" t="s">
        <v>52</v>
      </c>
      <c r="D16" s="5">
        <v>2222</v>
      </c>
      <c r="E16" s="11"/>
      <c r="F16" s="11"/>
      <c r="G16" s="11"/>
      <c r="H16" s="6"/>
      <c r="I16" s="6"/>
      <c r="J16" s="6"/>
      <c r="K16" s="6"/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">
        <f t="shared" si="0"/>
        <v>11</v>
      </c>
    </row>
    <row r="17" spans="1:39" x14ac:dyDescent="0.25">
      <c r="A17" s="26">
        <v>10</v>
      </c>
      <c r="B17" s="1" t="s">
        <v>6</v>
      </c>
      <c r="C17" s="10" t="s">
        <v>52</v>
      </c>
      <c r="D17" s="5">
        <v>2222</v>
      </c>
      <c r="E17" s="11"/>
      <c r="F17" s="11"/>
      <c r="G17" s="11"/>
      <c r="H17" s="6"/>
      <c r="I17" s="6"/>
      <c r="J17" s="6"/>
      <c r="K17" s="6"/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>
        <v>1</v>
      </c>
      <c r="AE17" s="6"/>
      <c r="AF17" s="6"/>
      <c r="AG17" s="11"/>
      <c r="AH17" s="11"/>
      <c r="AI17" s="11"/>
      <c r="AJ17" s="12">
        <f t="shared" si="0"/>
        <v>19</v>
      </c>
      <c r="AL17" s="27" t="s">
        <v>49</v>
      </c>
      <c r="AM17" s="27">
        <v>2222</v>
      </c>
    </row>
    <row r="18" spans="1:39" ht="19.5" customHeight="1" x14ac:dyDescent="0.25">
      <c r="A18" s="26">
        <v>11</v>
      </c>
      <c r="B18" s="1" t="s">
        <v>9</v>
      </c>
      <c r="C18" s="10" t="s">
        <v>52</v>
      </c>
      <c r="D18" s="5">
        <v>2222</v>
      </c>
      <c r="E18" s="11"/>
      <c r="F18" s="11"/>
      <c r="G18" s="11"/>
      <c r="H18" s="11"/>
      <c r="I18" s="11"/>
      <c r="J18" s="11"/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>
        <v>1</v>
      </c>
      <c r="AE18" s="6">
        <v>1</v>
      </c>
      <c r="AF18" s="6">
        <v>1</v>
      </c>
      <c r="AG18" s="11">
        <v>1</v>
      </c>
      <c r="AH18" s="11"/>
      <c r="AI18" s="11"/>
      <c r="AJ18" s="12">
        <f t="shared" si="0"/>
        <v>23</v>
      </c>
      <c r="AL18" s="28" t="s">
        <v>63</v>
      </c>
      <c r="AM18" s="33">
        <f ca="1">SUMPRODUCT(Табель[[1]:[31]]*(Табель[№ комнаты]=AM17)*(--(Табель[[#Headers],[1]:[31]]&amp;"/"&amp;$AH$4)=$AD$4))</f>
        <v>2</v>
      </c>
    </row>
    <row r="19" spans="1:39" x14ac:dyDescent="0.25">
      <c r="A19" s="26">
        <v>12</v>
      </c>
      <c r="B19" s="1" t="s">
        <v>7</v>
      </c>
      <c r="C19" s="10" t="s">
        <v>53</v>
      </c>
      <c r="D19" s="5">
        <v>3333</v>
      </c>
      <c r="E19" s="11"/>
      <c r="F19" s="11"/>
      <c r="G19" s="11"/>
      <c r="H19" s="11"/>
      <c r="I19" s="11"/>
      <c r="J19" s="11"/>
      <c r="K19" s="6"/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/>
      <c r="AF19" s="6"/>
      <c r="AG19" s="11"/>
      <c r="AH19" s="11"/>
      <c r="AI19" s="11"/>
      <c r="AJ19" s="12">
        <f t="shared" si="0"/>
        <v>19</v>
      </c>
    </row>
    <row r="20" spans="1:39" x14ac:dyDescent="0.25">
      <c r="A20" s="26">
        <v>13</v>
      </c>
      <c r="B20" s="1" t="s">
        <v>7</v>
      </c>
      <c r="C20" s="10" t="s">
        <v>53</v>
      </c>
      <c r="D20" s="5">
        <v>3333</v>
      </c>
      <c r="E20" s="11"/>
      <c r="F20" s="11"/>
      <c r="G20" s="11"/>
      <c r="H20" s="11"/>
      <c r="I20" s="11"/>
      <c r="J20" s="11"/>
      <c r="K20" s="6"/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11"/>
      <c r="AH20" s="11"/>
      <c r="AI20" s="11"/>
      <c r="AJ20" s="12">
        <f t="shared" si="0"/>
        <v>11</v>
      </c>
      <c r="AL20" s="27" t="s">
        <v>49</v>
      </c>
      <c r="AM20" s="27">
        <v>3333</v>
      </c>
    </row>
    <row r="21" spans="1:39" ht="18.75" customHeight="1" x14ac:dyDescent="0.25">
      <c r="A21" s="26">
        <v>14</v>
      </c>
      <c r="B21" s="1" t="s">
        <v>62</v>
      </c>
      <c r="C21" s="10" t="s">
        <v>54</v>
      </c>
      <c r="D21" s="5">
        <v>4441</v>
      </c>
      <c r="E21" s="11"/>
      <c r="F21" s="11"/>
      <c r="G21" s="11">
        <v>1</v>
      </c>
      <c r="H21" s="11">
        <v>1</v>
      </c>
      <c r="I21" s="11">
        <v>1</v>
      </c>
      <c r="J21" s="11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/>
      <c r="V21" s="6"/>
      <c r="W21" s="6"/>
      <c r="X21" s="6"/>
      <c r="Y21" s="6"/>
      <c r="Z21" s="6"/>
      <c r="AA21" s="6"/>
      <c r="AB21" s="6"/>
      <c r="AC21" s="6">
        <v>1</v>
      </c>
      <c r="AD21" s="6">
        <v>1</v>
      </c>
      <c r="AE21" s="6">
        <v>1</v>
      </c>
      <c r="AF21" s="6">
        <v>1</v>
      </c>
      <c r="AG21" s="11"/>
      <c r="AH21" s="11"/>
      <c r="AI21" s="11"/>
      <c r="AJ21" s="12">
        <f t="shared" si="0"/>
        <v>18</v>
      </c>
      <c r="AL21" s="28" t="s">
        <v>63</v>
      </c>
      <c r="AM21" s="33">
        <f ca="1">SUMPRODUCT(Табель[[1]:[31]]*(Табель[№ комнаты]=AM20)*(--(Табель[[#Headers],[1]:[31]]&amp;"/"&amp;$AH$4)=$AD$4))</f>
        <v>1</v>
      </c>
    </row>
    <row r="22" spans="1:39" x14ac:dyDescent="0.25">
      <c r="A22" s="26">
        <v>15</v>
      </c>
      <c r="B22" s="1" t="s">
        <v>60</v>
      </c>
      <c r="C22" s="10" t="s">
        <v>54</v>
      </c>
      <c r="D22" s="5">
        <v>4444</v>
      </c>
      <c r="E22" s="11">
        <v>1</v>
      </c>
      <c r="F22" s="11">
        <v>1</v>
      </c>
      <c r="G22" s="11"/>
      <c r="H22" s="11"/>
      <c r="I22" s="11"/>
      <c r="J22" s="11"/>
      <c r="K22" s="6"/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>
        <v>1</v>
      </c>
      <c r="AE22" s="6">
        <v>1</v>
      </c>
      <c r="AF22" s="6">
        <v>1</v>
      </c>
      <c r="AG22" s="11"/>
      <c r="AH22" s="11"/>
      <c r="AI22" s="11"/>
      <c r="AJ22" s="12">
        <f t="shared" si="0"/>
        <v>23</v>
      </c>
    </row>
    <row r="23" spans="1:39" x14ac:dyDescent="0.25">
      <c r="A23" s="26">
        <v>16</v>
      </c>
      <c r="B23" s="1" t="s">
        <v>61</v>
      </c>
      <c r="C23" s="10" t="s">
        <v>54</v>
      </c>
      <c r="D23" s="5">
        <v>4444</v>
      </c>
      <c r="E23" s="11"/>
      <c r="F23" s="11"/>
      <c r="G23" s="6"/>
      <c r="H23" s="6"/>
      <c r="I23" s="6"/>
      <c r="J23" s="6"/>
      <c r="K23" s="6"/>
      <c r="L23" s="6"/>
      <c r="M23" s="6"/>
      <c r="N23" s="6"/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/>
      <c r="AA23" s="6"/>
      <c r="AB23" s="6"/>
      <c r="AC23" s="6"/>
      <c r="AD23" s="6"/>
      <c r="AE23" s="6"/>
      <c r="AF23" s="6"/>
      <c r="AG23" s="11"/>
      <c r="AH23" s="11"/>
      <c r="AI23" s="11"/>
      <c r="AJ23" s="12">
        <f t="shared" si="0"/>
        <v>11</v>
      </c>
      <c r="AL23" s="27" t="s">
        <v>49</v>
      </c>
      <c r="AM23" s="27">
        <v>4441</v>
      </c>
    </row>
    <row r="24" spans="1:39" ht="14.25" customHeight="1" x14ac:dyDescent="0.25">
      <c r="A24" s="29"/>
      <c r="B24" s="30" t="s">
        <v>5</v>
      </c>
      <c r="C24" s="31"/>
      <c r="D24" s="31"/>
      <c r="E24" s="32">
        <f>SUBTOTAL(109,Табель[1])</f>
        <v>2</v>
      </c>
      <c r="F24" s="32">
        <f>SUBTOTAL(109,Табель[2])</f>
        <v>1</v>
      </c>
      <c r="G24" s="32">
        <f>SUBTOTAL(109,Табель[3])</f>
        <v>1</v>
      </c>
      <c r="H24" s="32">
        <f>SUBTOTAL(109,Табель[4])</f>
        <v>5</v>
      </c>
      <c r="I24" s="32">
        <f>SUBTOTAL(109,Табель[5])</f>
        <v>6</v>
      </c>
      <c r="J24" s="32">
        <f>SUBTOTAL(109,Табель[6])</f>
        <v>6</v>
      </c>
      <c r="K24" s="32">
        <f>SUBTOTAL(109,Табель[7])</f>
        <v>8</v>
      </c>
      <c r="L24" s="32">
        <f>SUBTOTAL(109,Табель[8])</f>
        <v>13</v>
      </c>
      <c r="M24" s="32">
        <f>SUBTOTAL(109,Табель[9])</f>
        <v>13</v>
      </c>
      <c r="N24" s="32">
        <f>SUBTOTAL(109,Табель[10])</f>
        <v>13</v>
      </c>
      <c r="O24" s="32">
        <f>SUBTOTAL(109,Табель[11])</f>
        <v>16</v>
      </c>
      <c r="P24" s="32">
        <f>SUBTOTAL(109,Табель[12])</f>
        <v>15</v>
      </c>
      <c r="Q24" s="32">
        <f>SUBTOTAL(109,Табель[13])</f>
        <v>15</v>
      </c>
      <c r="R24" s="32">
        <f>SUBTOTAL(109,Табель[14])</f>
        <v>13</v>
      </c>
      <c r="S24" s="32">
        <f>SUBTOTAL(109,Табель[15])</f>
        <v>14</v>
      </c>
      <c r="T24" s="32">
        <f>SUBTOTAL(109,Табель[16])</f>
        <v>13</v>
      </c>
      <c r="U24" s="32">
        <f>SUBTOTAL(109,Табель[17])</f>
        <v>12</v>
      </c>
      <c r="V24" s="32">
        <f>SUBTOTAL(109,Табель[18])</f>
        <v>11</v>
      </c>
      <c r="W24" s="32">
        <f>SUBTOTAL(109,Табель[19])</f>
        <v>10</v>
      </c>
      <c r="X24" s="32">
        <f>SUBTOTAL(109,Табель[20])</f>
        <v>10</v>
      </c>
      <c r="Y24" s="32">
        <f>SUBTOTAL(109,Табель[21])</f>
        <v>9</v>
      </c>
      <c r="Z24" s="32">
        <f>SUBTOTAL(109,Табель[22])</f>
        <v>7</v>
      </c>
      <c r="AA24" s="32">
        <f>SUBTOTAL(109,Табель[23])</f>
        <v>7</v>
      </c>
      <c r="AB24" s="32">
        <f>SUBTOTAL(109,Табель[24])</f>
        <v>7</v>
      </c>
      <c r="AC24" s="32">
        <f>SUBTOTAL(109,Табель[25])</f>
        <v>8</v>
      </c>
      <c r="AD24" s="32">
        <f>SUBTOTAL(109,Табель[26])</f>
        <v>8</v>
      </c>
      <c r="AE24" s="32">
        <f>SUBTOTAL(109,Табель[27])</f>
        <v>7</v>
      </c>
      <c r="AF24" s="32">
        <f>SUBTOTAL(109,Табель[28])</f>
        <v>6</v>
      </c>
      <c r="AG24" s="32">
        <f>SUBTOTAL(109,Табель[29])</f>
        <v>2</v>
      </c>
      <c r="AH24" s="32">
        <f>SUBTOTAL(109,Табель[30])</f>
        <v>0</v>
      </c>
      <c r="AI24" s="32">
        <f>SUBTOTAL(109,Табель[31])</f>
        <v>0</v>
      </c>
      <c r="AJ24" s="32">
        <f>SUBTOTAL(109,Табель[дней])</f>
        <v>258</v>
      </c>
      <c r="AL24" s="28" t="s">
        <v>63</v>
      </c>
      <c r="AM24" s="33">
        <f ca="1">SUMPRODUCT(Табель[[1]:[31]]*(Табель[№ комнаты]=AM23)*(--(Табель[[#Headers],[1]:[31]]&amp;"/"&amp;$AH$4)=$AD$4))</f>
        <v>0</v>
      </c>
    </row>
    <row r="25" spans="1:39" x14ac:dyDescent="0.25">
      <c r="A25" s="3"/>
      <c r="B25" s="1" t="s">
        <v>48</v>
      </c>
      <c r="C25" s="2" t="s">
        <v>51</v>
      </c>
      <c r="D25" s="2"/>
      <c r="E25" s="15">
        <f t="shared" ref="E25:AI25" si="1">SUMIF($C$8:$C$23,$C$25,E8:E23)</f>
        <v>1</v>
      </c>
      <c r="F25" s="15">
        <f t="shared" si="1"/>
        <v>0</v>
      </c>
      <c r="G25" s="15">
        <f t="shared" si="1"/>
        <v>0</v>
      </c>
      <c r="H25" s="15">
        <f t="shared" si="1"/>
        <v>3</v>
      </c>
      <c r="I25" s="15">
        <f t="shared" si="1"/>
        <v>4</v>
      </c>
      <c r="J25" s="15">
        <f t="shared" si="1"/>
        <v>4</v>
      </c>
      <c r="K25" s="15">
        <f t="shared" si="1"/>
        <v>4</v>
      </c>
      <c r="L25" s="15">
        <f t="shared" si="1"/>
        <v>2</v>
      </c>
      <c r="M25" s="15">
        <f t="shared" si="1"/>
        <v>4</v>
      </c>
      <c r="N25" s="15">
        <f t="shared" si="1"/>
        <v>4</v>
      </c>
      <c r="O25" s="15">
        <f t="shared" si="1"/>
        <v>4</v>
      </c>
      <c r="P25" s="15">
        <f t="shared" si="1"/>
        <v>3</v>
      </c>
      <c r="Q25" s="15">
        <f t="shared" si="1"/>
        <v>3</v>
      </c>
      <c r="R25" s="15">
        <f t="shared" si="1"/>
        <v>1</v>
      </c>
      <c r="S25" s="15">
        <f t="shared" si="1"/>
        <v>2</v>
      </c>
      <c r="T25" s="15">
        <f t="shared" si="1"/>
        <v>1</v>
      </c>
      <c r="U25" s="15">
        <f t="shared" si="1"/>
        <v>1</v>
      </c>
      <c r="V25" s="15">
        <f t="shared" si="1"/>
        <v>1</v>
      </c>
      <c r="W25" s="15">
        <f t="shared" si="1"/>
        <v>2</v>
      </c>
      <c r="X25" s="15">
        <f t="shared" si="1"/>
        <v>2</v>
      </c>
      <c r="Y25" s="15">
        <f t="shared" si="1"/>
        <v>2</v>
      </c>
      <c r="Z25" s="15">
        <f t="shared" si="1"/>
        <v>2</v>
      </c>
      <c r="AA25" s="15">
        <f t="shared" si="1"/>
        <v>2</v>
      </c>
      <c r="AB25" s="15">
        <f t="shared" si="1"/>
        <v>2</v>
      </c>
      <c r="AC25" s="15">
        <f t="shared" si="1"/>
        <v>2</v>
      </c>
      <c r="AD25" s="15">
        <f t="shared" si="1"/>
        <v>2</v>
      </c>
      <c r="AE25" s="15">
        <f t="shared" si="1"/>
        <v>3</v>
      </c>
      <c r="AF25" s="15">
        <f t="shared" si="1"/>
        <v>2</v>
      </c>
      <c r="AG25" s="15">
        <f t="shared" si="1"/>
        <v>1</v>
      </c>
      <c r="AH25" s="15">
        <f t="shared" si="1"/>
        <v>0</v>
      </c>
      <c r="AI25" s="15">
        <f t="shared" si="1"/>
        <v>0</v>
      </c>
      <c r="AJ25" s="4">
        <f t="shared" ref="AJ25:AJ28" si="2">SUM(E25:AI25)</f>
        <v>64</v>
      </c>
    </row>
    <row r="26" spans="1:39" x14ac:dyDescent="0.25">
      <c r="A26" s="3"/>
      <c r="B26" s="1" t="s">
        <v>48</v>
      </c>
      <c r="C26" s="2" t="s">
        <v>52</v>
      </c>
      <c r="D26" s="2"/>
      <c r="E26" s="15">
        <f t="shared" ref="E26:AI26" si="3">SUMIF($C$8:$C$23,$C$26,E8:E23)</f>
        <v>0</v>
      </c>
      <c r="F26" s="15">
        <f t="shared" si="3"/>
        <v>0</v>
      </c>
      <c r="G26" s="15">
        <f t="shared" si="3"/>
        <v>0</v>
      </c>
      <c r="H26" s="15">
        <f t="shared" si="3"/>
        <v>1</v>
      </c>
      <c r="I26" s="15">
        <f t="shared" si="3"/>
        <v>1</v>
      </c>
      <c r="J26" s="15">
        <f t="shared" si="3"/>
        <v>1</v>
      </c>
      <c r="K26" s="15">
        <f t="shared" si="3"/>
        <v>3</v>
      </c>
      <c r="L26" s="15">
        <f t="shared" si="3"/>
        <v>7</v>
      </c>
      <c r="M26" s="15">
        <f t="shared" si="3"/>
        <v>5</v>
      </c>
      <c r="N26" s="15">
        <f t="shared" si="3"/>
        <v>5</v>
      </c>
      <c r="O26" s="15">
        <f t="shared" si="3"/>
        <v>7</v>
      </c>
      <c r="P26" s="15">
        <f t="shared" si="3"/>
        <v>7</v>
      </c>
      <c r="Q26" s="15">
        <f t="shared" si="3"/>
        <v>7</v>
      </c>
      <c r="R26" s="15">
        <f t="shared" si="3"/>
        <v>7</v>
      </c>
      <c r="S26" s="15">
        <f t="shared" si="3"/>
        <v>7</v>
      </c>
      <c r="T26" s="15">
        <f t="shared" si="3"/>
        <v>7</v>
      </c>
      <c r="U26" s="15">
        <f t="shared" si="3"/>
        <v>7</v>
      </c>
      <c r="V26" s="15">
        <f t="shared" si="3"/>
        <v>6</v>
      </c>
      <c r="W26" s="15">
        <f t="shared" si="3"/>
        <v>5</v>
      </c>
      <c r="X26" s="15">
        <f t="shared" si="3"/>
        <v>5</v>
      </c>
      <c r="Y26" s="15">
        <f t="shared" si="3"/>
        <v>4</v>
      </c>
      <c r="Z26" s="15">
        <f t="shared" si="3"/>
        <v>3</v>
      </c>
      <c r="AA26" s="15">
        <f t="shared" si="3"/>
        <v>3</v>
      </c>
      <c r="AB26" s="15">
        <f t="shared" si="3"/>
        <v>3</v>
      </c>
      <c r="AC26" s="15">
        <f t="shared" si="3"/>
        <v>3</v>
      </c>
      <c r="AD26" s="15">
        <f t="shared" si="3"/>
        <v>3</v>
      </c>
      <c r="AE26" s="15">
        <f t="shared" si="3"/>
        <v>2</v>
      </c>
      <c r="AF26" s="15">
        <f t="shared" si="3"/>
        <v>2</v>
      </c>
      <c r="AG26" s="15">
        <f t="shared" si="3"/>
        <v>1</v>
      </c>
      <c r="AH26" s="15">
        <f t="shared" si="3"/>
        <v>0</v>
      </c>
      <c r="AI26" s="15">
        <f t="shared" si="3"/>
        <v>0</v>
      </c>
      <c r="AJ26" s="4">
        <f t="shared" si="2"/>
        <v>112</v>
      </c>
      <c r="AL26" s="27" t="s">
        <v>49</v>
      </c>
      <c r="AM26" s="27">
        <v>4444</v>
      </c>
    </row>
    <row r="27" spans="1:39" ht="18.75" customHeight="1" x14ac:dyDescent="0.25">
      <c r="A27" s="3"/>
      <c r="B27" s="1" t="s">
        <v>48</v>
      </c>
      <c r="C27" s="2" t="s">
        <v>53</v>
      </c>
      <c r="D27" s="2"/>
      <c r="E27" s="15">
        <f t="shared" ref="E27:AI27" si="4">SUMIF($C$8:$C$23,$C$27,E8:E23)</f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2</v>
      </c>
      <c r="M27" s="15">
        <f t="shared" si="4"/>
        <v>2</v>
      </c>
      <c r="N27" s="15">
        <f t="shared" si="4"/>
        <v>2</v>
      </c>
      <c r="O27" s="15">
        <f t="shared" si="4"/>
        <v>2</v>
      </c>
      <c r="P27" s="15">
        <f t="shared" si="4"/>
        <v>2</v>
      </c>
      <c r="Q27" s="15">
        <f t="shared" si="4"/>
        <v>2</v>
      </c>
      <c r="R27" s="15">
        <f t="shared" si="4"/>
        <v>2</v>
      </c>
      <c r="S27" s="15">
        <f t="shared" si="4"/>
        <v>2</v>
      </c>
      <c r="T27" s="15">
        <f t="shared" si="4"/>
        <v>2</v>
      </c>
      <c r="U27" s="15">
        <f t="shared" si="4"/>
        <v>2</v>
      </c>
      <c r="V27" s="15">
        <f t="shared" si="4"/>
        <v>2</v>
      </c>
      <c r="W27" s="15">
        <f t="shared" si="4"/>
        <v>1</v>
      </c>
      <c r="X27" s="15">
        <f t="shared" si="4"/>
        <v>1</v>
      </c>
      <c r="Y27" s="15">
        <f t="shared" si="4"/>
        <v>1</v>
      </c>
      <c r="Z27" s="15">
        <f t="shared" si="4"/>
        <v>1</v>
      </c>
      <c r="AA27" s="15">
        <f t="shared" si="4"/>
        <v>1</v>
      </c>
      <c r="AB27" s="15">
        <f t="shared" si="4"/>
        <v>1</v>
      </c>
      <c r="AC27" s="15">
        <f t="shared" si="4"/>
        <v>1</v>
      </c>
      <c r="AD27" s="15">
        <f t="shared" si="4"/>
        <v>1</v>
      </c>
      <c r="AE27" s="15">
        <f t="shared" si="4"/>
        <v>0</v>
      </c>
      <c r="AF27" s="15">
        <f t="shared" si="4"/>
        <v>0</v>
      </c>
      <c r="AG27" s="15">
        <f t="shared" si="4"/>
        <v>0</v>
      </c>
      <c r="AH27" s="15">
        <f t="shared" si="4"/>
        <v>0</v>
      </c>
      <c r="AI27" s="15">
        <f t="shared" si="4"/>
        <v>0</v>
      </c>
      <c r="AJ27" s="4">
        <f t="shared" si="2"/>
        <v>30</v>
      </c>
      <c r="AL27" s="28" t="s">
        <v>63</v>
      </c>
      <c r="AM27" s="33">
        <f ca="1">SUMPRODUCT(Табель[[1]:[31]]*(Табель[№ комнаты]=AM26)*(--(Табель[[#Headers],[1]:[31]]&amp;"/"&amp;$AH$4)=$AD$4))</f>
        <v>2</v>
      </c>
    </row>
    <row r="28" spans="1:39" x14ac:dyDescent="0.25">
      <c r="A28" s="3"/>
      <c r="B28" s="1" t="s">
        <v>48</v>
      </c>
      <c r="C28" s="2" t="s">
        <v>54</v>
      </c>
      <c r="D28" s="2"/>
      <c r="E28" s="15">
        <f t="shared" ref="E28:AI28" si="5">SUMIF($C$8:$C$23,$C$28,E8:E23)</f>
        <v>1</v>
      </c>
      <c r="F28" s="15">
        <f t="shared" si="5"/>
        <v>1</v>
      </c>
      <c r="G28" s="15">
        <f t="shared" si="5"/>
        <v>1</v>
      </c>
      <c r="H28" s="15">
        <f t="shared" si="5"/>
        <v>1</v>
      </c>
      <c r="I28" s="15">
        <f t="shared" si="5"/>
        <v>1</v>
      </c>
      <c r="J28" s="15">
        <f t="shared" si="5"/>
        <v>1</v>
      </c>
      <c r="K28" s="15">
        <f t="shared" si="5"/>
        <v>1</v>
      </c>
      <c r="L28" s="15">
        <f t="shared" si="5"/>
        <v>2</v>
      </c>
      <c r="M28" s="15">
        <f t="shared" si="5"/>
        <v>2</v>
      </c>
      <c r="N28" s="15">
        <f t="shared" si="5"/>
        <v>2</v>
      </c>
      <c r="O28" s="15">
        <f t="shared" si="5"/>
        <v>3</v>
      </c>
      <c r="P28" s="15">
        <f t="shared" si="5"/>
        <v>3</v>
      </c>
      <c r="Q28" s="15">
        <f t="shared" si="5"/>
        <v>3</v>
      </c>
      <c r="R28" s="15">
        <f t="shared" si="5"/>
        <v>3</v>
      </c>
      <c r="S28" s="15">
        <f t="shared" si="5"/>
        <v>3</v>
      </c>
      <c r="T28" s="15">
        <f t="shared" si="5"/>
        <v>3</v>
      </c>
      <c r="U28" s="15">
        <f t="shared" si="5"/>
        <v>2</v>
      </c>
      <c r="V28" s="15">
        <f t="shared" si="5"/>
        <v>2</v>
      </c>
      <c r="W28" s="15">
        <f t="shared" si="5"/>
        <v>2</v>
      </c>
      <c r="X28" s="15">
        <f t="shared" si="5"/>
        <v>2</v>
      </c>
      <c r="Y28" s="15">
        <f t="shared" si="5"/>
        <v>2</v>
      </c>
      <c r="Z28" s="15">
        <f t="shared" si="5"/>
        <v>1</v>
      </c>
      <c r="AA28" s="15">
        <f t="shared" si="5"/>
        <v>1</v>
      </c>
      <c r="AB28" s="15">
        <f t="shared" si="5"/>
        <v>1</v>
      </c>
      <c r="AC28" s="15">
        <f t="shared" si="5"/>
        <v>2</v>
      </c>
      <c r="AD28" s="15">
        <f t="shared" si="5"/>
        <v>2</v>
      </c>
      <c r="AE28" s="15">
        <f t="shared" si="5"/>
        <v>2</v>
      </c>
      <c r="AF28" s="15">
        <f t="shared" si="5"/>
        <v>2</v>
      </c>
      <c r="AG28" s="15">
        <f t="shared" si="5"/>
        <v>0</v>
      </c>
      <c r="AH28" s="15">
        <f t="shared" si="5"/>
        <v>0</v>
      </c>
      <c r="AI28" s="15">
        <f t="shared" si="5"/>
        <v>0</v>
      </c>
      <c r="AJ28" s="4">
        <f t="shared" si="2"/>
        <v>52</v>
      </c>
    </row>
  </sheetData>
  <protectedRanges>
    <protectedRange password="D327" sqref="AJ25:AJ28 AJ8:AJ23" name="Диапазон1_1" securityDescriptor="O:WDG:WDD:(A;;CC;;;S-1-5-21-793636073-34387902-3466619021-3280)"/>
  </protectedRanges>
  <mergeCells count="10">
    <mergeCell ref="AD4:AG4"/>
    <mergeCell ref="AH4:AJ4"/>
    <mergeCell ref="E6:AI6"/>
    <mergeCell ref="A1:AG1"/>
    <mergeCell ref="A2:Z3"/>
    <mergeCell ref="AA2:AC3"/>
    <mergeCell ref="AD2:AG3"/>
    <mergeCell ref="AH2:AJ2"/>
    <mergeCell ref="AH3:AJ3"/>
    <mergeCell ref="AA4:AC4"/>
  </mergeCells>
  <conditionalFormatting sqref="E25:AI28">
    <cfRule type="cellIs" dxfId="42" priority="2" operator="equal">
      <formula>0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 Александр Валерьевич</dc:creator>
  <cp:lastModifiedBy>admin</cp:lastModifiedBy>
  <cp:lastPrinted>2014-04-28T08:15:29Z</cp:lastPrinted>
  <dcterms:created xsi:type="dcterms:W3CDTF">2014-03-26T11:31:54Z</dcterms:created>
  <dcterms:modified xsi:type="dcterms:W3CDTF">2014-10-19T08:41:15Z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