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МОИ РАЗРАБОТКИ\"/>
    </mc:Choice>
  </mc:AlternateContent>
  <bookViews>
    <workbookView xWindow="480" yWindow="135" windowWidth="16275" windowHeight="9285"/>
  </bookViews>
  <sheets>
    <sheet name="Табель" sheetId="1" r:id="rId1"/>
    <sheet name="Тех.лист" sheetId="4" state="hidden" r:id="rId2"/>
  </sheets>
  <calcPr calcId="152511"/>
</workbook>
</file>

<file path=xl/calcChain.xml><?xml version="1.0" encoding="utf-8"?>
<calcChain xmlns="http://schemas.openxmlformats.org/spreadsheetml/2006/main">
  <c r="H62" i="4" l="1"/>
  <c r="H61" i="4" s="1"/>
  <c r="H60" i="4" s="1"/>
  <c r="AE2" i="1"/>
  <c r="I71" i="4"/>
  <c r="I70" i="4"/>
  <c r="I69" i="4"/>
  <c r="AH4" i="1" l="1"/>
  <c r="I68" i="4"/>
  <c r="F24" i="4"/>
  <c r="F23" i="4"/>
  <c r="F22" i="4"/>
  <c r="F21" i="4"/>
  <c r="F20" i="4"/>
  <c r="F19" i="4"/>
  <c r="F18" i="4"/>
  <c r="T6" i="1" l="1"/>
  <c r="F11" i="4"/>
  <c r="F10" i="4"/>
  <c r="F9" i="4"/>
  <c r="F8" i="4"/>
  <c r="F7" i="4"/>
  <c r="F6" i="4"/>
  <c r="F5" i="4"/>
  <c r="F4" i="4"/>
  <c r="F3" i="4"/>
  <c r="F2" i="4"/>
  <c r="F12" i="4" l="1"/>
  <c r="G19" i="4" l="1"/>
  <c r="G23" i="4"/>
  <c r="G21" i="4"/>
  <c r="G20" i="4"/>
  <c r="G24" i="4"/>
  <c r="G18" i="4"/>
  <c r="G22" i="4"/>
  <c r="F14" i="4"/>
  <c r="G14" i="4" s="1"/>
  <c r="G16" i="4" s="1"/>
  <c r="F15" i="4" l="1"/>
  <c r="G15" i="4"/>
  <c r="F16" i="4"/>
  <c r="I16" i="4" l="1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2" i="4"/>
  <c r="I37" i="4" l="1"/>
  <c r="C2" i="1" s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22" i="1" l="1"/>
  <c r="AI22" i="1"/>
  <c r="AJ22" i="1"/>
  <c r="AK22" i="1"/>
  <c r="AH23" i="1"/>
  <c r="AI23" i="1"/>
  <c r="AJ23" i="1"/>
  <c r="AK23" i="1"/>
  <c r="AH24" i="1"/>
  <c r="AI24" i="1"/>
  <c r="AJ24" i="1"/>
  <c r="AK24" i="1"/>
  <c r="AH25" i="1"/>
  <c r="AI25" i="1"/>
  <c r="AJ25" i="1"/>
  <c r="AK25" i="1"/>
  <c r="AH26" i="1"/>
  <c r="AI26" i="1"/>
  <c r="AJ26" i="1"/>
  <c r="AK26" i="1"/>
  <c r="AH27" i="1"/>
  <c r="AI27" i="1"/>
  <c r="AJ27" i="1"/>
  <c r="AK27" i="1"/>
  <c r="AH28" i="1"/>
  <c r="AI28" i="1"/>
  <c r="AJ28" i="1"/>
  <c r="AK28" i="1"/>
  <c r="AH29" i="1"/>
  <c r="AI29" i="1"/>
  <c r="AJ29" i="1"/>
  <c r="AK29" i="1"/>
  <c r="AH30" i="1"/>
  <c r="AI30" i="1"/>
  <c r="AJ30" i="1"/>
  <c r="AK30" i="1"/>
  <c r="AH31" i="1"/>
  <c r="AI31" i="1"/>
  <c r="AJ31" i="1"/>
  <c r="AK31" i="1"/>
  <c r="AH32" i="1"/>
  <c r="AI32" i="1"/>
  <c r="AJ32" i="1"/>
  <c r="AK32" i="1"/>
  <c r="AH33" i="1"/>
  <c r="AI33" i="1"/>
  <c r="AJ33" i="1"/>
  <c r="AK33" i="1"/>
  <c r="AH34" i="1"/>
  <c r="AI34" i="1"/>
  <c r="AJ34" i="1"/>
  <c r="AK34" i="1"/>
  <c r="AH35" i="1"/>
  <c r="AI35" i="1"/>
  <c r="AJ35" i="1"/>
  <c r="AK35" i="1"/>
  <c r="AH36" i="1"/>
  <c r="AI36" i="1"/>
  <c r="AJ36" i="1"/>
  <c r="AK36" i="1"/>
  <c r="AH37" i="1"/>
  <c r="AI37" i="1"/>
  <c r="AJ37" i="1"/>
  <c r="AK37" i="1"/>
  <c r="AH38" i="1"/>
  <c r="AI38" i="1"/>
  <c r="AJ38" i="1"/>
  <c r="AK38" i="1"/>
  <c r="AH39" i="1"/>
  <c r="AI39" i="1"/>
  <c r="AJ39" i="1"/>
  <c r="AK39" i="1"/>
  <c r="AH40" i="1"/>
  <c r="AI40" i="1"/>
  <c r="AJ40" i="1"/>
  <c r="AK40" i="1"/>
  <c r="AH41" i="1"/>
  <c r="AI41" i="1"/>
  <c r="AJ41" i="1"/>
  <c r="AK41" i="1"/>
  <c r="AH42" i="1"/>
  <c r="AI42" i="1"/>
  <c r="AJ42" i="1"/>
  <c r="AK42" i="1"/>
  <c r="AH43" i="1"/>
  <c r="AI43" i="1"/>
  <c r="AJ43" i="1"/>
  <c r="AK43" i="1"/>
  <c r="AH10" i="1"/>
  <c r="AI10" i="1"/>
  <c r="AJ10" i="1"/>
  <c r="AK10" i="1"/>
  <c r="AH11" i="1"/>
  <c r="AI11" i="1"/>
  <c r="AJ11" i="1"/>
  <c r="AK11" i="1"/>
  <c r="AH12" i="1"/>
  <c r="AI12" i="1"/>
  <c r="AJ12" i="1"/>
  <c r="AK12" i="1"/>
  <c r="AH13" i="1"/>
  <c r="AI13" i="1"/>
  <c r="AJ13" i="1"/>
  <c r="AK13" i="1"/>
  <c r="AH14" i="1"/>
  <c r="AI14" i="1"/>
  <c r="AJ14" i="1"/>
  <c r="AK14" i="1"/>
  <c r="AH15" i="1"/>
  <c r="AI15" i="1"/>
  <c r="AJ15" i="1"/>
  <c r="AK15" i="1"/>
  <c r="AH16" i="1"/>
  <c r="AI16" i="1"/>
  <c r="AJ16" i="1"/>
  <c r="AK16" i="1"/>
  <c r="AH17" i="1"/>
  <c r="AI17" i="1"/>
  <c r="AJ17" i="1"/>
  <c r="AK17" i="1"/>
  <c r="AH18" i="1"/>
  <c r="AI18" i="1"/>
  <c r="AJ18" i="1"/>
  <c r="AK18" i="1"/>
  <c r="AH19" i="1"/>
  <c r="AI19" i="1"/>
  <c r="AJ19" i="1"/>
  <c r="AK19" i="1"/>
  <c r="AH20" i="1"/>
  <c r="AI20" i="1"/>
  <c r="AJ20" i="1"/>
  <c r="AK20" i="1"/>
  <c r="AH21" i="1"/>
  <c r="AI21" i="1"/>
  <c r="AJ21" i="1"/>
  <c r="AK21" i="1"/>
  <c r="AK9" i="1"/>
  <c r="AJ9" i="1"/>
  <c r="AI9" i="1"/>
  <c r="AH9" i="1"/>
  <c r="AJ46" i="1" l="1"/>
  <c r="AH44" i="1"/>
  <c r="AK47" i="1"/>
  <c r="AI45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C47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C46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C45" i="1"/>
  <c r="C44" i="1"/>
</calcChain>
</file>

<file path=xl/sharedStrings.xml><?xml version="1.0" encoding="utf-8"?>
<sst xmlns="http://schemas.openxmlformats.org/spreadsheetml/2006/main" count="399" uniqueCount="392">
  <si>
    <t>за</t>
  </si>
  <si>
    <t>год</t>
  </si>
  <si>
    <t>№ п/п</t>
  </si>
  <si>
    <t>Числа месяца</t>
  </si>
  <si>
    <t>Итого</t>
  </si>
  <si>
    <t>Утверждаю</t>
  </si>
  <si>
    <t>Т</t>
  </si>
  <si>
    <t>С</t>
  </si>
  <si>
    <t>П</t>
  </si>
  <si>
    <t>январь</t>
  </si>
  <si>
    <t>Группы</t>
  </si>
  <si>
    <t>Месяцы</t>
  </si>
  <si>
    <t>Обозначения</t>
  </si>
  <si>
    <t>т</t>
  </si>
  <si>
    <t>с</t>
  </si>
  <si>
    <t>п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</si>
  <si>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</si>
  <si>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</si>
  <si>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</si>
  <si>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</si>
  <si>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</si>
  <si>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</si>
  <si>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</si>
  <si>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</si>
  <si>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</si>
  <si>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н</t>
  </si>
  <si>
    <t>01</t>
  </si>
  <si>
    <t>02</t>
  </si>
  <si>
    <t>03</t>
  </si>
  <si>
    <t>04</t>
  </si>
  <si>
    <t>05</t>
  </si>
  <si>
    <t>06</t>
  </si>
  <si>
    <t>11</t>
  </si>
  <si>
    <t>12</t>
  </si>
  <si>
    <t>13</t>
  </si>
  <si>
    <t>14</t>
  </si>
  <si>
    <t>15</t>
  </si>
  <si>
    <t>16</t>
  </si>
  <si>
    <t>21</t>
  </si>
  <si>
    <t>22</t>
  </si>
  <si>
    <t>23</t>
  </si>
  <si>
    <t>24</t>
  </si>
  <si>
    <t>25</t>
  </si>
  <si>
    <t>26</t>
  </si>
  <si>
    <t>31</t>
  </si>
  <si>
    <t>32</t>
  </si>
  <si>
    <t>33</t>
  </si>
  <si>
    <t>34</t>
  </si>
  <si>
    <t>35</t>
  </si>
  <si>
    <t>36</t>
  </si>
  <si>
    <t>41</t>
  </si>
  <si>
    <t>42</t>
  </si>
  <si>
    <t>43</t>
  </si>
  <si>
    <t>44</t>
  </si>
  <si>
    <t>45</t>
  </si>
  <si>
    <t>46</t>
  </si>
  <si>
    <t>51</t>
  </si>
  <si>
    <t>52</t>
  </si>
  <si>
    <t>53</t>
  </si>
  <si>
    <t>54</t>
  </si>
  <si>
    <t>55</t>
  </si>
  <si>
    <t>56</t>
  </si>
  <si>
    <t>61</t>
  </si>
  <si>
    <t>62</t>
  </si>
  <si>
    <t>63</t>
  </si>
  <si>
    <t>64</t>
  </si>
  <si>
    <t>65</t>
  </si>
  <si>
    <t>66</t>
  </si>
  <si>
    <t>71</t>
  </si>
  <si>
    <t>72</t>
  </si>
  <si>
    <t>73</t>
  </si>
  <si>
    <t>74</t>
  </si>
  <si>
    <t>75</t>
  </si>
  <si>
    <t>76</t>
  </si>
  <si>
    <t>81</t>
  </si>
  <si>
    <t>82</t>
  </si>
  <si>
    <t>83</t>
  </si>
  <si>
    <t>84</t>
  </si>
  <si>
    <t>85</t>
  </si>
  <si>
    <t>86</t>
  </si>
  <si>
    <t>91</t>
  </si>
  <si>
    <t>92</t>
  </si>
  <si>
    <t>93</t>
  </si>
  <si>
    <t>94</t>
  </si>
  <si>
    <t>95</t>
  </si>
  <si>
    <t>96</t>
  </si>
  <si>
    <t>AlexBor</t>
  </si>
  <si>
    <t>(Т) Теория</t>
  </si>
  <si>
    <t>(С) Справка</t>
  </si>
  <si>
    <t>(Н) Отсутствующие</t>
  </si>
  <si>
    <t>(П) Практика</t>
  </si>
  <si>
    <t>Старший мастер</t>
  </si>
  <si>
    <t>Шляпина Е. В.</t>
  </si>
  <si>
    <t>Мастер п/о</t>
  </si>
  <si>
    <t>Азаров С. Н.</t>
  </si>
  <si>
    <t>Чернов В. В.</t>
  </si>
  <si>
    <t>Бозина Г. Л.</t>
  </si>
  <si>
    <t>Дюжилова О. В.</t>
  </si>
  <si>
    <t>Семивражеский А. С.</t>
  </si>
  <si>
    <t>Кирьяк Г. Б.</t>
  </si>
  <si>
    <t>Хакина И. И.</t>
  </si>
  <si>
    <t>Медников А. В.</t>
  </si>
  <si>
    <t>Колодкина Т. В.</t>
  </si>
  <si>
    <t>Данные по столовой</t>
  </si>
  <si>
    <t>Смирнова Т. Б.</t>
  </si>
  <si>
    <t>Табель учёта посещаемости обучающихся</t>
  </si>
  <si>
    <t>Ф. И. О. обучающегося</t>
  </si>
  <si>
    <t>Н</t>
  </si>
  <si>
    <t>Кол-во</t>
  </si>
  <si>
    <t>чел.</t>
  </si>
  <si>
    <t>Зам. директора</t>
  </si>
  <si>
    <t>Пн</t>
  </si>
  <si>
    <t>Сб</t>
  </si>
  <si>
    <t>№ мес</t>
  </si>
  <si>
    <t>Сб №2</t>
  </si>
  <si>
    <t>День недели</t>
  </si>
  <si>
    <t>01/1</t>
  </si>
  <si>
    <t>01/2</t>
  </si>
  <si>
    <t>01/3</t>
  </si>
  <si>
    <t>02/1</t>
  </si>
  <si>
    <t>02/2</t>
  </si>
  <si>
    <t>02/3</t>
  </si>
  <si>
    <t>03/1</t>
  </si>
  <si>
    <t>03/2</t>
  </si>
  <si>
    <t>03/3</t>
  </si>
  <si>
    <t>04/1</t>
  </si>
  <si>
    <t>04/2</t>
  </si>
  <si>
    <t>04/3</t>
  </si>
  <si>
    <t>05/1</t>
  </si>
  <si>
    <t>05/2</t>
  </si>
  <si>
    <t>05/3</t>
  </si>
  <si>
    <t>06/1</t>
  </si>
  <si>
    <t>06/2</t>
  </si>
  <si>
    <t>06/3</t>
  </si>
  <si>
    <t>11/1</t>
  </si>
  <si>
    <t>11/2</t>
  </si>
  <si>
    <t>11/3</t>
  </si>
  <si>
    <t>12/1</t>
  </si>
  <si>
    <t>12/2</t>
  </si>
  <si>
    <t>12/3</t>
  </si>
  <si>
    <t>13/1</t>
  </si>
  <si>
    <t>13/2</t>
  </si>
  <si>
    <t>13/3</t>
  </si>
  <si>
    <t>14/1</t>
  </si>
  <si>
    <t>14/2</t>
  </si>
  <si>
    <t>14/3</t>
  </si>
  <si>
    <t>15/1</t>
  </si>
  <si>
    <t>15/2</t>
  </si>
  <si>
    <t>15/3</t>
  </si>
  <si>
    <t>16/1</t>
  </si>
  <si>
    <t>16/2</t>
  </si>
  <si>
    <t>16/3</t>
  </si>
  <si>
    <t>07</t>
  </si>
  <si>
    <t>07/1</t>
  </si>
  <si>
    <t>07/2</t>
  </si>
  <si>
    <t>07/3</t>
  </si>
  <si>
    <t>17</t>
  </si>
  <si>
    <t>17/1</t>
  </si>
  <si>
    <t>17/2</t>
  </si>
  <si>
    <t>17/3</t>
  </si>
  <si>
    <t>21/1</t>
  </si>
  <si>
    <t>21/2</t>
  </si>
  <si>
    <t>21/3</t>
  </si>
  <si>
    <t>22/1</t>
  </si>
  <si>
    <t>22/2</t>
  </si>
  <si>
    <t>22/3</t>
  </si>
  <si>
    <t>23/1</t>
  </si>
  <si>
    <t>23/2</t>
  </si>
  <si>
    <t>23/3</t>
  </si>
  <si>
    <t>24/1</t>
  </si>
  <si>
    <t>24/2</t>
  </si>
  <si>
    <t>24/3</t>
  </si>
  <si>
    <t>25/1</t>
  </si>
  <si>
    <t>25/2</t>
  </si>
  <si>
    <t>25/3</t>
  </si>
  <si>
    <t>26/1</t>
  </si>
  <si>
    <t>26/2</t>
  </si>
  <si>
    <t>26/3</t>
  </si>
  <si>
    <t>27</t>
  </si>
  <si>
    <t>27/2</t>
  </si>
  <si>
    <t>27/3</t>
  </si>
  <si>
    <t>31/1</t>
  </si>
  <si>
    <t>31/2</t>
  </si>
  <si>
    <t>31/3</t>
  </si>
  <si>
    <t>32/1</t>
  </si>
  <si>
    <t>32/2</t>
  </si>
  <si>
    <t>32/3</t>
  </si>
  <si>
    <t>33/1</t>
  </si>
  <si>
    <t>33/2</t>
  </si>
  <si>
    <t>33/3</t>
  </si>
  <si>
    <t>34/1</t>
  </si>
  <si>
    <t>34/2</t>
  </si>
  <si>
    <t>34/3</t>
  </si>
  <si>
    <t>35/1</t>
  </si>
  <si>
    <t>35/2</t>
  </si>
  <si>
    <t>35/3</t>
  </si>
  <si>
    <t>36/1</t>
  </si>
  <si>
    <t>36/2</t>
  </si>
  <si>
    <t>36/3</t>
  </si>
  <si>
    <t>37</t>
  </si>
  <si>
    <t>37/1</t>
  </si>
  <si>
    <t>37/2</t>
  </si>
  <si>
    <t>37/3</t>
  </si>
  <si>
    <t>47</t>
  </si>
  <si>
    <t>57</t>
  </si>
  <si>
    <t>67</t>
  </si>
  <si>
    <t>77</t>
  </si>
  <si>
    <t>87</t>
  </si>
  <si>
    <t>97</t>
  </si>
  <si>
    <t>27/1</t>
  </si>
  <si>
    <t>41/1</t>
  </si>
  <si>
    <t>42/1</t>
  </si>
  <si>
    <t>43/1</t>
  </si>
  <si>
    <t>44/1</t>
  </si>
  <si>
    <t>45/1</t>
  </si>
  <si>
    <t>46/1</t>
  </si>
  <si>
    <t>47/1</t>
  </si>
  <si>
    <t>51/1</t>
  </si>
  <si>
    <t>52/1</t>
  </si>
  <si>
    <t>53/1</t>
  </si>
  <si>
    <t>54/1</t>
  </si>
  <si>
    <t>55/1</t>
  </si>
  <si>
    <t>56/1</t>
  </si>
  <si>
    <t>57/1</t>
  </si>
  <si>
    <t>61/1</t>
  </si>
  <si>
    <t>62/1</t>
  </si>
  <si>
    <t>63/1</t>
  </si>
  <si>
    <t>64/1</t>
  </si>
  <si>
    <t>65/1</t>
  </si>
  <si>
    <t>66/1</t>
  </si>
  <si>
    <t>67/1</t>
  </si>
  <si>
    <t>71/1</t>
  </si>
  <si>
    <t>72/1</t>
  </si>
  <si>
    <t>73/1</t>
  </si>
  <si>
    <t>74/1</t>
  </si>
  <si>
    <t>75/1</t>
  </si>
  <si>
    <t>76/1</t>
  </si>
  <si>
    <t>77/1</t>
  </si>
  <si>
    <t>81/1</t>
  </si>
  <si>
    <t>82/1</t>
  </si>
  <si>
    <t>83/1</t>
  </si>
  <si>
    <t>84/1</t>
  </si>
  <si>
    <t>85/1</t>
  </si>
  <si>
    <t>86/1</t>
  </si>
  <si>
    <t>87/1</t>
  </si>
  <si>
    <t>91/1</t>
  </si>
  <si>
    <t>92/1</t>
  </si>
  <si>
    <t>93/1</t>
  </si>
  <si>
    <t>94/1</t>
  </si>
  <si>
    <t>95/1</t>
  </si>
  <si>
    <t>96/1</t>
  </si>
  <si>
    <t>97/1</t>
  </si>
  <si>
    <t>41/2</t>
  </si>
  <si>
    <t>41/3</t>
  </si>
  <si>
    <t>42/2</t>
  </si>
  <si>
    <t>42/3</t>
  </si>
  <si>
    <t>43/2</t>
  </si>
  <si>
    <t>43/3</t>
  </si>
  <si>
    <t>44/2</t>
  </si>
  <si>
    <t>44/3</t>
  </si>
  <si>
    <t>45/2</t>
  </si>
  <si>
    <t>45/3</t>
  </si>
  <si>
    <t>46/2</t>
  </si>
  <si>
    <t>46/3</t>
  </si>
  <si>
    <t>47/2</t>
  </si>
  <si>
    <t>47/3</t>
  </si>
  <si>
    <t>51/2</t>
  </si>
  <si>
    <t>51/3</t>
  </si>
  <si>
    <t>52/2</t>
  </si>
  <si>
    <t>52/3</t>
  </si>
  <si>
    <t>53/2</t>
  </si>
  <si>
    <t>53/3</t>
  </si>
  <si>
    <t>54/2</t>
  </si>
  <si>
    <t>54/3</t>
  </si>
  <si>
    <t>55/2</t>
  </si>
  <si>
    <t>55/3</t>
  </si>
  <si>
    <t>56/2</t>
  </si>
  <si>
    <t>56/3</t>
  </si>
  <si>
    <t>57/2</t>
  </si>
  <si>
    <t>57/3</t>
  </si>
  <si>
    <t>61/2</t>
  </si>
  <si>
    <t>61/3</t>
  </si>
  <si>
    <t>62/2</t>
  </si>
  <si>
    <t>62/3</t>
  </si>
  <si>
    <t>63/2</t>
  </si>
  <si>
    <t>63/3</t>
  </si>
  <si>
    <t>64/2</t>
  </si>
  <si>
    <t>64/3</t>
  </si>
  <si>
    <t>65/2</t>
  </si>
  <si>
    <t>65/3</t>
  </si>
  <si>
    <t>66/2</t>
  </si>
  <si>
    <t>66/3</t>
  </si>
  <si>
    <t>67/2</t>
  </si>
  <si>
    <t>67/3</t>
  </si>
  <si>
    <t>71/2</t>
  </si>
  <si>
    <t>71/3</t>
  </si>
  <si>
    <t>72/2</t>
  </si>
  <si>
    <t>72/3</t>
  </si>
  <si>
    <t>73/2</t>
  </si>
  <si>
    <t>73/3</t>
  </si>
  <si>
    <t>74/2</t>
  </si>
  <si>
    <t>74/3</t>
  </si>
  <si>
    <t>75/2</t>
  </si>
  <si>
    <t>75/3</t>
  </si>
  <si>
    <t>76/2</t>
  </si>
  <si>
    <t>76/3</t>
  </si>
  <si>
    <t>77/2</t>
  </si>
  <si>
    <t>77/3</t>
  </si>
  <si>
    <t>81/2</t>
  </si>
  <si>
    <t>81/3</t>
  </si>
  <si>
    <t>82/2</t>
  </si>
  <si>
    <t>82/3</t>
  </si>
  <si>
    <t>83/2</t>
  </si>
  <si>
    <t>83/3</t>
  </si>
  <si>
    <t>84/2</t>
  </si>
  <si>
    <t>84/3</t>
  </si>
  <si>
    <t>85/2</t>
  </si>
  <si>
    <t>85/3</t>
  </si>
  <si>
    <t>86/2</t>
  </si>
  <si>
    <t>86/3</t>
  </si>
  <si>
    <t>87/2</t>
  </si>
  <si>
    <t>87/3</t>
  </si>
  <si>
    <t>91/2</t>
  </si>
  <si>
    <t>91/3</t>
  </si>
  <si>
    <t>92/2</t>
  </si>
  <si>
    <t>92/3</t>
  </si>
  <si>
    <t>93/2</t>
  </si>
  <si>
    <t>93/3</t>
  </si>
  <si>
    <t>94/2</t>
  </si>
  <si>
    <t>94/3</t>
  </si>
  <si>
    <t>95/2</t>
  </si>
  <si>
    <t>95/3</t>
  </si>
  <si>
    <t>96/2</t>
  </si>
  <si>
    <t>96/3</t>
  </si>
  <si>
    <t>97/2</t>
  </si>
  <si>
    <t>97/3</t>
  </si>
  <si>
    <t>Пр</t>
  </si>
  <si>
    <t>группы №</t>
  </si>
  <si>
    <t>ГБПОУ МО "ППЭТ им. А. В. Никулина"</t>
  </si>
  <si>
    <t>Директор ГБПОУ МО</t>
  </si>
  <si>
    <t>"ППЭТ им. А. В. Никулина"</t>
  </si>
  <si>
    <t>Главный корпус</t>
  </si>
  <si>
    <t>ОСП №1</t>
  </si>
  <si>
    <t>ОСП №2</t>
  </si>
  <si>
    <t>ОСП №3</t>
  </si>
  <si>
    <t>(</t>
  </si>
  <si>
    <t>)</t>
  </si>
  <si>
    <t>Шелег И. И.</t>
  </si>
  <si>
    <t>Кузнецов А. И.</t>
  </si>
  <si>
    <t>Поляков В. М.</t>
  </si>
  <si>
    <t>Никульникова Р. Н.</t>
  </si>
  <si>
    <t>Пролякова И. Н.</t>
  </si>
  <si>
    <t>Тимонова Т. П.</t>
  </si>
  <si>
    <t>Мосина Т. Н.</t>
  </si>
  <si>
    <t>Балакин П. Д.</t>
  </si>
  <si>
    <t>Фролов В. А.</t>
  </si>
  <si>
    <t>Рыбакова Г. Н.</t>
  </si>
  <si>
    <t>Сельванович Л. Д.</t>
  </si>
  <si>
    <t>Быковский В. Н.</t>
  </si>
  <si>
    <t>Бурлаков В. П.</t>
  </si>
  <si>
    <t>Трофимова А. Г.</t>
  </si>
  <si>
    <t>Лепехова Т. И.</t>
  </si>
  <si>
    <t>Рябцева В. В.</t>
  </si>
  <si>
    <t>Зотова Н. Н.</t>
  </si>
  <si>
    <t>Рыжий И. Н.</t>
  </si>
  <si>
    <t>Чернякова С. Т.</t>
  </si>
  <si>
    <t>Войшкович А. Ю.</t>
  </si>
  <si>
    <t>Белкин Н. П.</t>
  </si>
  <si>
    <t>Попова С. С.</t>
  </si>
  <si>
    <t>Попова Г. Н.</t>
  </si>
  <si>
    <t>Андреева Н. Д.</t>
  </si>
  <si>
    <t>Суляева Г. В.</t>
  </si>
  <si>
    <t>Потапова В. Н.</t>
  </si>
  <si>
    <t>Лазаренков А. С.</t>
  </si>
  <si>
    <t>Купцова Е. С.</t>
  </si>
  <si>
    <t>Лаговская Н. Е.</t>
  </si>
  <si>
    <t>Понкратова Н. В.</t>
  </si>
  <si>
    <t>Куроедова Л. Д.</t>
  </si>
  <si>
    <t>Исаева Л. А.</t>
  </si>
  <si>
    <t>Куроедова Н. В.</t>
  </si>
  <si>
    <t>Герасимова Т. Н.</t>
  </si>
  <si>
    <t>Плахов О. Ю.</t>
  </si>
  <si>
    <t>Войтенко Г. Б.</t>
  </si>
  <si>
    <t>Рейс М. А.</t>
  </si>
  <si>
    <t>1.5</t>
  </si>
  <si>
    <t>/</t>
  </si>
  <si>
    <t>Количество обучающихся в группе:</t>
  </si>
  <si>
    <t>Зав. корпусом ГБПОУ МО</t>
  </si>
  <si>
    <t>А. В. Сагайдачная</t>
  </si>
  <si>
    <t>К. М. Бабашкина</t>
  </si>
  <si>
    <t>О. А. Вольнова</t>
  </si>
  <si>
    <t>С. В. Ступин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</si>
</sst>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0" tint="-0.499984740745262"/>
      <name val="Calibri"/>
      <family val="2"/>
      <charset val="204"/>
      <scheme val="minor"/>
    </font>
    <font>
      <sz val="12"/>
      <color theme="0" tint="-0.499984740745262"/>
      <name val="Calibri"/>
      <family val="2"/>
      <charset val="204"/>
      <scheme val="minor"/>
    </font>
    <font>
      <b/>
      <i/>
      <sz val="12"/>
      <color theme="0" tint="-0.499984740745262"/>
      <name val="Calibri"/>
      <family val="2"/>
      <charset val="204"/>
      <scheme val="minor"/>
    </font>
    <font>
      <b/>
      <u/>
      <sz val="12"/>
      <color theme="0" tint="-0.499984740745262"/>
      <name val="Calibri"/>
      <family val="2"/>
      <charset val="204"/>
      <scheme val="minor"/>
    </font>
    <font>
      <sz val="16"/>
      <color theme="0" tint="-0.49998474074526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ck">
        <color indexed="64"/>
      </top>
      <bottom style="thin">
        <color theme="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medium">
        <color indexed="64"/>
      </right>
      <top style="thick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3" fillId="0" borderId="29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5" xfId="0" applyFont="1" applyFill="1" applyBorder="1" applyAlignment="1" applyProtection="1">
      <alignment horizontal="center" vertical="center" wrapText="1"/>
      <protection locked="0" hidden="1"/>
    </xf>
    <xf numFmtId="0" fontId="1" fillId="0" borderId="2" xfId="0" applyFont="1" applyFill="1" applyBorder="1" applyAlignment="1" applyProtection="1">
      <alignment horizontal="center" vertical="center" wrapText="1"/>
      <protection locked="0" hidden="1"/>
    </xf>
    <xf numFmtId="0" fontId="1" fillId="0" borderId="3" xfId="0" applyFont="1" applyFill="1" applyBorder="1" applyAlignment="1" applyProtection="1">
      <alignment horizontal="center" vertical="center" wrapText="1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22" fontId="1" fillId="0" borderId="33" xfId="0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22" fontId="1" fillId="0" borderId="0" xfId="0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0" fontId="1" fillId="0" borderId="36" xfId="0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 applyProtection="1">
      <alignment horizontal="center" vertical="center" wrapText="1"/>
      <protection locked="0" hidden="1"/>
    </xf>
    <xf numFmtId="0" fontId="1" fillId="0" borderId="30" xfId="0" applyFont="1" applyBorder="1" applyAlignment="1" applyProtection="1">
      <alignment horizontal="center" vertical="center" wrapText="1"/>
      <protection locked="0" hidden="1"/>
    </xf>
    <xf numFmtId="0" fontId="1" fillId="0" borderId="38" xfId="0" applyFont="1" applyBorder="1" applyAlignment="1" applyProtection="1">
      <alignment horizontal="center" vertical="center" wrapText="1"/>
      <protection locked="0"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49" fontId="4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45" xfId="0" applyFont="1" applyBorder="1" applyAlignment="1" applyProtection="1">
      <alignment horizontal="left" vertical="center" wrapText="1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5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41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center" vertical="center"/>
      <protection hidden="1"/>
    </xf>
    <xf numFmtId="0" fontId="3" fillId="0" borderId="47" xfId="0" applyFont="1" applyBorder="1" applyAlignment="1" applyProtection="1">
      <alignment horizontal="left" vertical="center" wrapText="1"/>
      <protection hidden="1"/>
    </xf>
    <xf numFmtId="0" fontId="1" fillId="0" borderId="48" xfId="0" applyFont="1" applyBorder="1" applyAlignment="1" applyProtection="1">
      <alignment horizontal="left" vertical="center" wrapText="1"/>
      <protection locked="0" hidden="1"/>
    </xf>
    <xf numFmtId="0" fontId="1" fillId="0" borderId="49" xfId="0" applyFont="1" applyBorder="1" applyAlignment="1" applyProtection="1">
      <alignment horizontal="left" vertical="center" wrapText="1"/>
      <protection locked="0" hidden="1"/>
    </xf>
    <xf numFmtId="0" fontId="1" fillId="0" borderId="50" xfId="0" applyFont="1" applyBorder="1" applyAlignment="1" applyProtection="1">
      <alignment horizontal="left" vertical="center" wrapText="1"/>
      <protection locked="0" hidden="1"/>
    </xf>
    <xf numFmtId="0" fontId="3" fillId="0" borderId="51" xfId="0" applyFont="1" applyBorder="1" applyAlignment="1" applyProtection="1">
      <alignment horizontal="left" vertical="center" wrapText="1"/>
      <protection hidden="1"/>
    </xf>
    <xf numFmtId="0" fontId="3" fillId="0" borderId="49" xfId="0" applyFont="1" applyBorder="1" applyAlignment="1" applyProtection="1">
      <alignment horizontal="left" vertical="center" wrapText="1"/>
      <protection hidden="1"/>
    </xf>
    <xf numFmtId="0" fontId="3" fillId="0" borderId="13" xfId="0" applyNumberFormat="1" applyFont="1" applyBorder="1" applyAlignment="1" applyProtection="1">
      <alignment horizontal="center" vertical="center" wrapText="1"/>
      <protection hidden="1"/>
    </xf>
    <xf numFmtId="0" fontId="3" fillId="0" borderId="11" xfId="0" applyNumberFormat="1" applyFont="1" applyBorder="1" applyAlignment="1" applyProtection="1">
      <alignment horizontal="center" vertical="center" wrapText="1"/>
      <protection hidden="1"/>
    </xf>
    <xf numFmtId="0" fontId="1" fillId="0" borderId="10" xfId="0" applyFont="1" applyFill="1" applyBorder="1" applyAlignment="1" applyProtection="1">
      <alignment horizontal="center" vertical="center" wrapText="1"/>
      <protection locked="0" hidden="1"/>
    </xf>
    <xf numFmtId="0" fontId="1" fillId="0" borderId="6" xfId="0" applyFont="1" applyFill="1" applyBorder="1" applyAlignment="1" applyProtection="1">
      <alignment horizontal="center" vertical="center" wrapText="1"/>
      <protection locked="0" hidden="1"/>
    </xf>
    <xf numFmtId="0" fontId="1" fillId="0" borderId="9" xfId="0" applyFont="1" applyFill="1" applyBorder="1" applyAlignment="1" applyProtection="1">
      <alignment horizontal="center" vertical="center" wrapText="1"/>
      <protection locked="0" hidden="1"/>
    </xf>
    <xf numFmtId="0" fontId="1" fillId="0" borderId="7" xfId="0" applyFont="1" applyFill="1" applyBorder="1" applyAlignment="1" applyProtection="1">
      <alignment horizontal="center" vertical="center" wrapText="1"/>
      <protection locked="0" hidden="1"/>
    </xf>
    <xf numFmtId="0" fontId="1" fillId="0" borderId="8" xfId="0" applyFont="1" applyFill="1" applyBorder="1" applyAlignment="1" applyProtection="1">
      <alignment horizontal="center" vertical="center" wrapText="1"/>
      <protection locked="0" hidden="1"/>
    </xf>
    <xf numFmtId="49" fontId="1" fillId="0" borderId="0" xfId="0" applyNumberFormat="1" applyFont="1" applyAlignment="1" applyProtection="1">
      <alignment horizontal="right" vertical="center" wrapText="1"/>
      <protection hidden="1"/>
    </xf>
    <xf numFmtId="0" fontId="1" fillId="0" borderId="33" xfId="0" applyFont="1" applyBorder="1" applyAlignment="1" applyProtection="1">
      <alignment horizontal="center" vertical="center" wrapText="1"/>
      <protection hidden="1"/>
    </xf>
    <xf numFmtId="0" fontId="6" fillId="0" borderId="42" xfId="0" applyNumberFormat="1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2" xfId="0" applyNumberFormat="1" applyFont="1" applyBorder="1" applyAlignment="1" applyProtection="1">
      <alignment horizontal="center" vertical="center"/>
      <protection hidden="1"/>
    </xf>
    <xf numFmtId="0" fontId="7" fillId="0" borderId="54" xfId="0" applyFont="1" applyBorder="1" applyAlignment="1" applyProtection="1">
      <alignment horizontal="center" vertical="center"/>
      <protection hidden="1"/>
    </xf>
    <xf numFmtId="164" fontId="7" fillId="0" borderId="55" xfId="0" applyNumberFormat="1" applyFont="1" applyBorder="1" applyAlignment="1" applyProtection="1">
      <alignment horizontal="center" vertical="center"/>
      <protection hidden="1"/>
    </xf>
    <xf numFmtId="0" fontId="8" fillId="0" borderId="48" xfId="0" applyNumberFormat="1" applyFont="1" applyBorder="1" applyAlignment="1" applyProtection="1">
      <alignment horizontal="center" vertical="center"/>
      <protection hidden="1"/>
    </xf>
    <xf numFmtId="0" fontId="7" fillId="0" borderId="56" xfId="0" applyFont="1" applyBorder="1" applyAlignment="1" applyProtection="1">
      <alignment horizontal="center" vertical="center"/>
      <protection hidden="1"/>
    </xf>
    <xf numFmtId="0" fontId="8" fillId="0" borderId="49" xfId="0" applyNumberFormat="1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5" fillId="0" borderId="49" xfId="0" applyNumberFormat="1" applyFont="1" applyBorder="1" applyAlignment="1" applyProtection="1">
      <alignment horizontal="center" vertical="center"/>
      <protection hidden="1"/>
    </xf>
    <xf numFmtId="0" fontId="5" fillId="0" borderId="14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22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locked="0" hidden="1"/>
    </xf>
    <xf numFmtId="0" fontId="1" fillId="0" borderId="23" xfId="0" applyFont="1" applyBorder="1" applyAlignment="1" applyProtection="1">
      <alignment horizontal="center" vertical="center" wrapText="1"/>
      <protection locked="0"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1" fillId="0" borderId="46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locked="0" hidden="1"/>
    </xf>
    <xf numFmtId="0" fontId="1" fillId="0" borderId="4" xfId="0" applyFont="1" applyBorder="1" applyAlignment="1" applyProtection="1">
      <alignment horizontal="right" vertical="center" wrapText="1"/>
      <protection hidden="1"/>
    </xf>
    <xf numFmtId="0" fontId="3" fillId="0" borderId="43" xfId="0" applyFont="1" applyBorder="1" applyAlignment="1" applyProtection="1">
      <alignment horizontal="center" vertical="center" textRotation="90" wrapText="1"/>
      <protection hidden="1"/>
    </xf>
    <xf numFmtId="0" fontId="3" fillId="0" borderId="44" xfId="0" applyFont="1" applyBorder="1" applyAlignment="1" applyProtection="1">
      <alignment horizontal="center" vertical="center" textRotation="90" wrapText="1"/>
      <protection hidden="1"/>
    </xf>
    <xf numFmtId="0" fontId="3" fillId="0" borderId="37" xfId="0" applyFont="1" applyBorder="1" applyAlignment="1" applyProtection="1">
      <alignment horizontal="center" vertical="center" textRotation="90" wrapText="1"/>
      <protection hidden="1"/>
    </xf>
    <xf numFmtId="0" fontId="3" fillId="0" borderId="39" xfId="0" applyFont="1" applyBorder="1" applyAlignment="1" applyProtection="1">
      <alignment horizontal="center" vertical="center" wrapText="1"/>
      <protection hidden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52" xfId="0" applyFont="1" applyBorder="1" applyAlignment="1" applyProtection="1">
      <alignment horizontal="center" vertical="center" wrapText="1"/>
      <protection hidden="1"/>
    </xf>
    <xf numFmtId="0" fontId="3" fillId="0" borderId="53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9" fillId="0" borderId="57" xfId="0" applyFont="1" applyBorder="1" applyAlignment="1" applyProtection="1">
      <alignment horizontal="center" vertical="center" textRotation="90"/>
      <protection hidden="1"/>
    </xf>
    <xf numFmtId="0" fontId="9" fillId="0" borderId="44" xfId="0" applyFont="1" applyBorder="1" applyAlignment="1" applyProtection="1">
      <alignment horizontal="center" vertical="center" textRotation="90"/>
      <protection hidden="1"/>
    </xf>
    <xf numFmtId="0" fontId="9" fillId="0" borderId="37" xfId="0" applyFont="1" applyBorder="1" applyAlignment="1" applyProtection="1">
      <alignment horizontal="center" vertical="center" textRotation="90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35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49" fontId="5" fillId="0" borderId="0" xfId="0" applyNumberFormat="1" applyFont="1" applyBorder="1" applyAlignment="1" applyProtection="1">
      <alignment horizontal="center" vertical="center"/>
      <protection hidden="1"/>
    </xf>
    <xf numFmtId="49" fontId="5" fillId="0" borderId="59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right" vertical="center" wrapText="1"/>
      <protection hidden="1"/>
    </xf>
    <xf numFmtId="0" fontId="2" fillId="0" borderId="0" xfId="0" applyFont="1" applyFill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2" fillId="0" borderId="0" xfId="0" applyFont="1" applyFill="1" applyAlignment="1" applyProtection="1">
      <alignment horizontal="center" vertical="center" wrapText="1"/>
      <protection locked="0" hidden="1"/>
    </xf>
    <xf numFmtId="0" fontId="5" fillId="0" borderId="41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1" fontId="1" fillId="0" borderId="0" xfId="0" applyNumberFormat="1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center" vertical="center" wrapText="1"/>
      <protection hidden="1"/>
    </xf>
    <xf numFmtId="0" fontId="1" fillId="0" borderId="60" xfId="0" applyFont="1" applyBorder="1" applyAlignment="1" applyProtection="1">
      <alignment horizontal="center" vertical="center" wrapText="1"/>
      <protection hidden="1"/>
    </xf>
    <xf numFmtId="0" fontId="1" fillId="0" borderId="61" xfId="0" applyFont="1" applyBorder="1" applyAlignment="1" applyProtection="1">
      <alignment horizontal="center" vertical="center" wrapText="1"/>
      <protection hidden="1"/>
    </xf>
    <xf numFmtId="0" fontId="1" fillId="0" borderId="62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46">
    <dxf>
      <font>
        <color theme="0"/>
      </font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ont>
        <color auto="1"/>
      </font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 patternType="lightGray"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"/>
  <sheetViews>
    <sheetView showGridLines="0" tabSelected="1" zoomScaleNormal="100" workbookViewId="0">
      <selection activeCell="N5" sqref="N5:S5"/>
    </sheetView>
  </sheetViews>
  <sheetFormatPr defaultRowHeight="15.75" x14ac:dyDescent="0.25"/>
  <cols>
    <col min="1" max="1" width="4.7109375" style="1" customWidth="1"/>
    <col min="2" max="2" width="40.7109375" style="47" customWidth="1"/>
    <col min="3" max="33" width="3.7109375" style="1" customWidth="1"/>
    <col min="34" max="37" width="4.7109375" style="1" customWidth="1"/>
    <col min="38" max="38" width="7.42578125" style="35" bestFit="1" customWidth="1"/>
    <col min="39" max="16384" width="9.140625" style="1"/>
  </cols>
  <sheetData>
    <row r="1" spans="1:38" ht="15.75" customHeight="1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 t="s">
        <v>5</v>
      </c>
      <c r="AF1" s="93"/>
      <c r="AG1" s="93"/>
      <c r="AH1" s="93"/>
      <c r="AI1" s="93"/>
      <c r="AJ1" s="93"/>
      <c r="AK1" s="93"/>
      <c r="AL1" s="39"/>
    </row>
    <row r="2" spans="1:38" ht="15.75" customHeight="1" x14ac:dyDescent="0.25">
      <c r="A2" s="94" t="s">
        <v>386</v>
      </c>
      <c r="B2" s="94"/>
      <c r="C2" s="57">
        <f>Тех.лист!I37</f>
        <v>0</v>
      </c>
      <c r="D2" s="96" t="s">
        <v>109</v>
      </c>
      <c r="E2" s="96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 t="str">
        <f>IF(N5=Тех.лист!H68,Тех.лист!H53,Тех.лист!H54)</f>
        <v>Зав. корпусом ГБПОУ МО</v>
      </c>
      <c r="AF2" s="93"/>
      <c r="AG2" s="93"/>
      <c r="AH2" s="93"/>
      <c r="AI2" s="93"/>
      <c r="AJ2" s="93"/>
      <c r="AK2" s="93"/>
      <c r="AL2" s="39"/>
    </row>
    <row r="3" spans="1:38" ht="15.75" customHeight="1" x14ac:dyDescent="0.25">
      <c r="A3" s="93"/>
      <c r="B3" s="93"/>
      <c r="C3" s="129" t="s">
        <v>105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93" t="s">
        <v>340</v>
      </c>
      <c r="AF3" s="93"/>
      <c r="AG3" s="93"/>
      <c r="AH3" s="93"/>
      <c r="AI3" s="93"/>
      <c r="AJ3" s="93"/>
      <c r="AK3" s="93"/>
      <c r="AL3" s="39"/>
    </row>
    <row r="4" spans="1:38" ht="15.75" customHeight="1" x14ac:dyDescent="0.25">
      <c r="A4" s="95"/>
      <c r="B4" s="95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97"/>
      <c r="AF4" s="97"/>
      <c r="AG4" s="97"/>
      <c r="AH4" s="93" t="str">
        <f>IF(N5=Тех.лист!H68,Тех.лист!H55,Тех.лист!H60)</f>
        <v>С. В. Ступин</v>
      </c>
      <c r="AI4" s="93"/>
      <c r="AJ4" s="93"/>
      <c r="AK4" s="93"/>
      <c r="AL4" s="39"/>
    </row>
    <row r="5" spans="1:38" s="130" customFormat="1" ht="18.75" customHeight="1" x14ac:dyDescent="0.25">
      <c r="A5" s="132" t="s">
        <v>345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7"/>
      <c r="O5" s="137"/>
      <c r="P5" s="137"/>
      <c r="Q5" s="137"/>
      <c r="R5" s="137"/>
      <c r="S5" s="137"/>
      <c r="T5" s="133" t="s">
        <v>346</v>
      </c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1"/>
    </row>
    <row r="6" spans="1:38" ht="15.75" customHeight="1" x14ac:dyDescent="0.25">
      <c r="A6" s="109" t="s">
        <v>338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97" t="s">
        <v>337</v>
      </c>
      <c r="P6" s="97"/>
      <c r="Q6" s="97"/>
      <c r="R6" s="30"/>
      <c r="S6" s="141" t="s">
        <v>385</v>
      </c>
      <c r="T6" s="142">
        <f>Тех.лист!I68</f>
        <v>0</v>
      </c>
      <c r="U6" s="1" t="s">
        <v>0</v>
      </c>
      <c r="V6" s="108"/>
      <c r="W6" s="108"/>
      <c r="X6" s="108"/>
      <c r="Y6" s="108"/>
      <c r="Z6" s="108"/>
      <c r="AA6" s="119" t="s">
        <v>1</v>
      </c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40"/>
    </row>
    <row r="7" spans="1:38" ht="15.75" customHeight="1" x14ac:dyDescent="0.25">
      <c r="A7" s="106" t="s">
        <v>2</v>
      </c>
      <c r="B7" s="117" t="s">
        <v>106</v>
      </c>
      <c r="C7" s="102" t="s">
        <v>3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  <c r="AH7" s="100" t="s">
        <v>4</v>
      </c>
      <c r="AI7" s="101"/>
      <c r="AJ7" s="101"/>
      <c r="AK7" s="144"/>
      <c r="AL7" s="17"/>
    </row>
    <row r="8" spans="1:38" ht="16.5" thickBot="1" x14ac:dyDescent="0.3">
      <c r="A8" s="116"/>
      <c r="B8" s="118"/>
      <c r="C8" s="72">
        <v>1</v>
      </c>
      <c r="D8" s="73">
        <v>2</v>
      </c>
      <c r="E8" s="73">
        <v>3</v>
      </c>
      <c r="F8" s="73">
        <v>4</v>
      </c>
      <c r="G8" s="73">
        <v>5</v>
      </c>
      <c r="H8" s="73">
        <v>6</v>
      </c>
      <c r="I8" s="7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3">
        <v>16</v>
      </c>
      <c r="S8" s="3">
        <v>17</v>
      </c>
      <c r="T8" s="3">
        <v>18</v>
      </c>
      <c r="U8" s="3">
        <v>19</v>
      </c>
      <c r="V8" s="3">
        <v>20</v>
      </c>
      <c r="W8" s="3">
        <v>21</v>
      </c>
      <c r="X8" s="3">
        <v>22</v>
      </c>
      <c r="Y8" s="3">
        <v>23</v>
      </c>
      <c r="Z8" s="3">
        <v>24</v>
      </c>
      <c r="AA8" s="3">
        <v>25</v>
      </c>
      <c r="AB8" s="3">
        <v>26</v>
      </c>
      <c r="AC8" s="3">
        <v>27</v>
      </c>
      <c r="AD8" s="3">
        <v>28</v>
      </c>
      <c r="AE8" s="3">
        <v>29</v>
      </c>
      <c r="AF8" s="3">
        <v>30</v>
      </c>
      <c r="AG8" s="4">
        <v>31</v>
      </c>
      <c r="AH8" s="5" t="s">
        <v>6</v>
      </c>
      <c r="AI8" s="92" t="s">
        <v>7</v>
      </c>
      <c r="AJ8" s="92" t="s">
        <v>107</v>
      </c>
      <c r="AK8" s="31" t="s">
        <v>8</v>
      </c>
      <c r="AL8" s="17"/>
    </row>
    <row r="9" spans="1:38" x14ac:dyDescent="0.25">
      <c r="A9" s="6">
        <v>1</v>
      </c>
      <c r="B9" s="67"/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74"/>
      <c r="AH9" s="145">
        <f>COUNTIF(C9:AG9,Тех.лист!$G$3)</f>
        <v>0</v>
      </c>
      <c r="AI9" s="6">
        <f>COUNTIF(C9:AG9,Тех.лист!$G$4)</f>
        <v>0</v>
      </c>
      <c r="AJ9" s="6">
        <f>COUNTIF(C9:AG9,Тех.лист!$G$5)</f>
        <v>0</v>
      </c>
      <c r="AK9" s="146">
        <f>COUNTIF(C9:AG9,Тех.лист!$G$6)</f>
        <v>0</v>
      </c>
      <c r="AL9" s="23"/>
    </row>
    <row r="10" spans="1:38" x14ac:dyDescent="0.25">
      <c r="A10" s="9">
        <v>2</v>
      </c>
      <c r="B10" s="68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75"/>
      <c r="AH10" s="145">
        <f>COUNTIF(C10:AG10,Тех.лист!$G$3)</f>
        <v>0</v>
      </c>
      <c r="AI10" s="6">
        <f>COUNTIF(C10:AG10,Тех.лист!$G$4)</f>
        <v>0</v>
      </c>
      <c r="AJ10" s="6">
        <f>COUNTIF(C10:AG10,Тех.лист!$G$5)</f>
        <v>0</v>
      </c>
      <c r="AK10" s="146">
        <f>COUNTIF(C10:AG10,Тех.лист!$G$6)</f>
        <v>0</v>
      </c>
      <c r="AL10" s="23"/>
    </row>
    <row r="11" spans="1:38" x14ac:dyDescent="0.25">
      <c r="A11" s="9">
        <v>3</v>
      </c>
      <c r="B11" s="68"/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75"/>
      <c r="AH11" s="145">
        <f>COUNTIF(C11:AG11,Тех.лист!$G$3)</f>
        <v>0</v>
      </c>
      <c r="AI11" s="6">
        <f>COUNTIF(C11:AG11,Тех.лист!$G$4)</f>
        <v>0</v>
      </c>
      <c r="AJ11" s="6">
        <f>COUNTIF(C11:AG11,Тех.лист!$G$5)</f>
        <v>0</v>
      </c>
      <c r="AK11" s="146">
        <f>COUNTIF(C11:AG11,Тех.лист!$G$6)</f>
        <v>0</v>
      </c>
      <c r="AL11" s="23"/>
    </row>
    <row r="12" spans="1:38" x14ac:dyDescent="0.25">
      <c r="A12" s="9">
        <v>4</v>
      </c>
      <c r="B12" s="68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75"/>
      <c r="AH12" s="145">
        <f>COUNTIF(C12:AG12,Тех.лист!$G$3)</f>
        <v>0</v>
      </c>
      <c r="AI12" s="6">
        <f>COUNTIF(C12:AG12,Тех.лист!$G$4)</f>
        <v>0</v>
      </c>
      <c r="AJ12" s="6">
        <f>COUNTIF(C12:AG12,Тех.лист!$G$5)</f>
        <v>0</v>
      </c>
      <c r="AK12" s="146">
        <f>COUNTIF(C12:AG12,Тех.лист!$G$6)</f>
        <v>0</v>
      </c>
      <c r="AL12" s="23"/>
    </row>
    <row r="13" spans="1:38" x14ac:dyDescent="0.25">
      <c r="A13" s="9">
        <v>5</v>
      </c>
      <c r="B13" s="68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75"/>
      <c r="AH13" s="145">
        <f>COUNTIF(C13:AG13,Тех.лист!$G$3)</f>
        <v>0</v>
      </c>
      <c r="AI13" s="6">
        <f>COUNTIF(C13:AG13,Тех.лист!$G$4)</f>
        <v>0</v>
      </c>
      <c r="AJ13" s="6">
        <f>COUNTIF(C13:AG13,Тех.лист!$G$5)</f>
        <v>0</v>
      </c>
      <c r="AK13" s="146">
        <f>COUNTIF(C13:AG13,Тех.лист!$G$6)</f>
        <v>0</v>
      </c>
      <c r="AL13" s="23"/>
    </row>
    <row r="14" spans="1:38" x14ac:dyDescent="0.25">
      <c r="A14" s="9">
        <v>6</v>
      </c>
      <c r="B14" s="68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75"/>
      <c r="AH14" s="145">
        <f>COUNTIF(C14:AG14,Тех.лист!$G$3)</f>
        <v>0</v>
      </c>
      <c r="AI14" s="6">
        <f>COUNTIF(C14:AG14,Тех.лист!$G$4)</f>
        <v>0</v>
      </c>
      <c r="AJ14" s="6">
        <f>COUNTIF(C14:AG14,Тех.лист!$G$5)</f>
        <v>0</v>
      </c>
      <c r="AK14" s="146">
        <f>COUNTIF(C14:AG14,Тех.лист!$G$6)</f>
        <v>0</v>
      </c>
      <c r="AL14" s="23"/>
    </row>
    <row r="15" spans="1:38" x14ac:dyDescent="0.25">
      <c r="A15" s="9">
        <v>7</v>
      </c>
      <c r="B15" s="68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75"/>
      <c r="AH15" s="145">
        <f>COUNTIF(C15:AG15,Тех.лист!$G$3)</f>
        <v>0</v>
      </c>
      <c r="AI15" s="6">
        <f>COUNTIF(C15:AG15,Тех.лист!$G$4)</f>
        <v>0</v>
      </c>
      <c r="AJ15" s="6">
        <f>COUNTIF(C15:AG15,Тех.лист!$G$5)</f>
        <v>0</v>
      </c>
      <c r="AK15" s="146">
        <f>COUNTIF(C15:AG15,Тех.лист!$G$6)</f>
        <v>0</v>
      </c>
      <c r="AL15" s="23"/>
    </row>
    <row r="16" spans="1:38" x14ac:dyDescent="0.25">
      <c r="A16" s="9">
        <v>8</v>
      </c>
      <c r="B16" s="68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75"/>
      <c r="AH16" s="145">
        <f>COUNTIF(C16:AG16,Тех.лист!$G$3)</f>
        <v>0</v>
      </c>
      <c r="AI16" s="6">
        <f>COUNTIF(C16:AG16,Тех.лист!$G$4)</f>
        <v>0</v>
      </c>
      <c r="AJ16" s="6">
        <f>COUNTIF(C16:AG16,Тех.лист!$G$5)</f>
        <v>0</v>
      </c>
      <c r="AK16" s="146">
        <f>COUNTIF(C16:AG16,Тех.лист!$G$6)</f>
        <v>0</v>
      </c>
      <c r="AL16" s="23"/>
    </row>
    <row r="17" spans="1:38" x14ac:dyDescent="0.25">
      <c r="A17" s="9">
        <v>9</v>
      </c>
      <c r="B17" s="68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75"/>
      <c r="AH17" s="145">
        <f>COUNTIF(C17:AG17,Тех.лист!$G$3)</f>
        <v>0</v>
      </c>
      <c r="AI17" s="6">
        <f>COUNTIF(C17:AG17,Тех.лист!$G$4)</f>
        <v>0</v>
      </c>
      <c r="AJ17" s="6">
        <f>COUNTIF(C17:AG17,Тех.лист!$G$5)</f>
        <v>0</v>
      </c>
      <c r="AK17" s="146">
        <f>COUNTIF(C17:AG17,Тех.лист!$G$6)</f>
        <v>0</v>
      </c>
      <c r="AL17" s="23"/>
    </row>
    <row r="18" spans="1:38" x14ac:dyDescent="0.25">
      <c r="A18" s="9">
        <v>10</v>
      </c>
      <c r="B18" s="68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75"/>
      <c r="AH18" s="145">
        <f>COUNTIF(C18:AG18,Тех.лист!$G$3)</f>
        <v>0</v>
      </c>
      <c r="AI18" s="6">
        <f>COUNTIF(C18:AG18,Тех.лист!$G$4)</f>
        <v>0</v>
      </c>
      <c r="AJ18" s="6">
        <f>COUNTIF(C18:AG18,Тех.лист!$G$5)</f>
        <v>0</v>
      </c>
      <c r="AK18" s="146">
        <f>COUNTIF(C18:AG18,Тех.лист!$G$6)</f>
        <v>0</v>
      </c>
      <c r="AL18" s="23"/>
    </row>
    <row r="19" spans="1:38" x14ac:dyDescent="0.25">
      <c r="A19" s="9">
        <v>11</v>
      </c>
      <c r="B19" s="68"/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75"/>
      <c r="AH19" s="145">
        <f>COUNTIF(C19:AG19,Тех.лист!$G$3)</f>
        <v>0</v>
      </c>
      <c r="AI19" s="6">
        <f>COUNTIF(C19:AG19,Тех.лист!$G$4)</f>
        <v>0</v>
      </c>
      <c r="AJ19" s="6">
        <f>COUNTIF(C19:AG19,Тех.лист!$G$5)</f>
        <v>0</v>
      </c>
      <c r="AK19" s="146">
        <f>COUNTIF(C19:AG19,Тех.лист!$G$6)</f>
        <v>0</v>
      </c>
      <c r="AL19" s="23"/>
    </row>
    <row r="20" spans="1:38" x14ac:dyDescent="0.25">
      <c r="A20" s="9">
        <v>12</v>
      </c>
      <c r="B20" s="68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75"/>
      <c r="AH20" s="145">
        <f>COUNTIF(C20:AG20,Тех.лист!$G$3)</f>
        <v>0</v>
      </c>
      <c r="AI20" s="6">
        <f>COUNTIF(C20:AG20,Тех.лист!$G$4)</f>
        <v>0</v>
      </c>
      <c r="AJ20" s="6">
        <f>COUNTIF(C20:AG20,Тех.лист!$G$5)</f>
        <v>0</v>
      </c>
      <c r="AK20" s="146">
        <f>COUNTIF(C20:AG20,Тех.лист!$G$6)</f>
        <v>0</v>
      </c>
      <c r="AL20" s="23"/>
    </row>
    <row r="21" spans="1:38" x14ac:dyDescent="0.25">
      <c r="A21" s="9">
        <v>13</v>
      </c>
      <c r="B21" s="68"/>
      <c r="C21" s="4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75"/>
      <c r="AH21" s="145">
        <f>COUNTIF(C21:AG21,Тех.лист!$G$3)</f>
        <v>0</v>
      </c>
      <c r="AI21" s="6">
        <f>COUNTIF(C21:AG21,Тех.лист!$G$4)</f>
        <v>0</v>
      </c>
      <c r="AJ21" s="6">
        <f>COUNTIF(C21:AG21,Тех.лист!$G$5)</f>
        <v>0</v>
      </c>
      <c r="AK21" s="146">
        <f>COUNTIF(C21:AG21,Тех.лист!$G$6)</f>
        <v>0</v>
      </c>
      <c r="AL21" s="23"/>
    </row>
    <row r="22" spans="1:38" x14ac:dyDescent="0.25">
      <c r="A22" s="9">
        <v>14</v>
      </c>
      <c r="B22" s="68"/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75"/>
      <c r="AH22" s="145">
        <f>COUNTIF(C22:AG22,Тех.лист!$G$3)</f>
        <v>0</v>
      </c>
      <c r="AI22" s="6">
        <f>COUNTIF(C22:AG22,Тех.лист!$G$4)</f>
        <v>0</v>
      </c>
      <c r="AJ22" s="6">
        <f>COUNTIF(C22:AG22,Тех.лист!$G$5)</f>
        <v>0</v>
      </c>
      <c r="AK22" s="146">
        <f>COUNTIF(C22:AG22,Тех.лист!$G$6)</f>
        <v>0</v>
      </c>
      <c r="AL22" s="23"/>
    </row>
    <row r="23" spans="1:38" x14ac:dyDescent="0.25">
      <c r="A23" s="9">
        <v>15</v>
      </c>
      <c r="B23" s="68"/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75"/>
      <c r="AH23" s="145">
        <f>COUNTIF(C23:AG23,Тех.лист!$G$3)</f>
        <v>0</v>
      </c>
      <c r="AI23" s="6">
        <f>COUNTIF(C23:AG23,Тех.лист!$G$4)</f>
        <v>0</v>
      </c>
      <c r="AJ23" s="6">
        <f>COUNTIF(C23:AG23,Тех.лист!$G$5)</f>
        <v>0</v>
      </c>
      <c r="AK23" s="146">
        <f>COUNTIF(C23:AG23,Тех.лист!$G$6)</f>
        <v>0</v>
      </c>
      <c r="AL23" s="23"/>
    </row>
    <row r="24" spans="1:38" x14ac:dyDescent="0.25">
      <c r="A24" s="9">
        <v>16</v>
      </c>
      <c r="B24" s="68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75"/>
      <c r="AH24" s="145">
        <f>COUNTIF(C24:AG24,Тех.лист!$G$3)</f>
        <v>0</v>
      </c>
      <c r="AI24" s="6">
        <f>COUNTIF(C24:AG24,Тех.лист!$G$4)</f>
        <v>0</v>
      </c>
      <c r="AJ24" s="6">
        <f>COUNTIF(C24:AG24,Тех.лист!$G$5)</f>
        <v>0</v>
      </c>
      <c r="AK24" s="146">
        <f>COUNTIF(C24:AG24,Тех.лист!$G$6)</f>
        <v>0</v>
      </c>
      <c r="AL24" s="23"/>
    </row>
    <row r="25" spans="1:38" x14ac:dyDescent="0.25">
      <c r="A25" s="9">
        <v>17</v>
      </c>
      <c r="B25" s="68"/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75"/>
      <c r="AH25" s="145">
        <f>COUNTIF(C25:AG25,Тех.лист!$G$3)</f>
        <v>0</v>
      </c>
      <c r="AI25" s="6">
        <f>COUNTIF(C25:AG25,Тех.лист!$G$4)</f>
        <v>0</v>
      </c>
      <c r="AJ25" s="6">
        <f>COUNTIF(C25:AG25,Тех.лист!$G$5)</f>
        <v>0</v>
      </c>
      <c r="AK25" s="146">
        <f>COUNTIF(C25:AG25,Тех.лист!$G$6)</f>
        <v>0</v>
      </c>
      <c r="AL25" s="23"/>
    </row>
    <row r="26" spans="1:38" x14ac:dyDescent="0.25">
      <c r="A26" s="9">
        <v>18</v>
      </c>
      <c r="B26" s="68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75"/>
      <c r="AH26" s="145">
        <f>COUNTIF(C26:AG26,Тех.лист!$G$3)</f>
        <v>0</v>
      </c>
      <c r="AI26" s="6">
        <f>COUNTIF(C26:AG26,Тех.лист!$G$4)</f>
        <v>0</v>
      </c>
      <c r="AJ26" s="6">
        <f>COUNTIF(C26:AG26,Тех.лист!$G$5)</f>
        <v>0</v>
      </c>
      <c r="AK26" s="146">
        <f>COUNTIF(C26:AG26,Тех.лист!$G$6)</f>
        <v>0</v>
      </c>
      <c r="AL26" s="23"/>
    </row>
    <row r="27" spans="1:38" x14ac:dyDescent="0.25">
      <c r="A27" s="9">
        <v>19</v>
      </c>
      <c r="B27" s="68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75"/>
      <c r="AH27" s="145">
        <f>COUNTIF(C27:AG27,Тех.лист!$G$3)</f>
        <v>0</v>
      </c>
      <c r="AI27" s="6">
        <f>COUNTIF(C27:AG27,Тех.лист!$G$4)</f>
        <v>0</v>
      </c>
      <c r="AJ27" s="6">
        <f>COUNTIF(C27:AG27,Тех.лист!$G$5)</f>
        <v>0</v>
      </c>
      <c r="AK27" s="146">
        <f>COUNTIF(C27:AG27,Тех.лист!$G$6)</f>
        <v>0</v>
      </c>
      <c r="AL27" s="23"/>
    </row>
    <row r="28" spans="1:38" x14ac:dyDescent="0.25">
      <c r="A28" s="9">
        <v>20</v>
      </c>
      <c r="B28" s="68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75"/>
      <c r="AH28" s="145">
        <f>COUNTIF(C28:AG28,Тех.лист!$G$3)</f>
        <v>0</v>
      </c>
      <c r="AI28" s="6">
        <f>COUNTIF(C28:AG28,Тех.лист!$G$4)</f>
        <v>0</v>
      </c>
      <c r="AJ28" s="6">
        <f>COUNTIF(C28:AG28,Тех.лист!$G$5)</f>
        <v>0</v>
      </c>
      <c r="AK28" s="146">
        <f>COUNTIF(C28:AG28,Тех.лист!$G$6)</f>
        <v>0</v>
      </c>
      <c r="AL28" s="23"/>
    </row>
    <row r="29" spans="1:38" x14ac:dyDescent="0.25">
      <c r="A29" s="9">
        <v>21</v>
      </c>
      <c r="B29" s="68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75"/>
      <c r="AH29" s="145">
        <f>COUNTIF(C29:AG29,Тех.лист!$G$3)</f>
        <v>0</v>
      </c>
      <c r="AI29" s="6">
        <f>COUNTIF(C29:AG29,Тех.лист!$G$4)</f>
        <v>0</v>
      </c>
      <c r="AJ29" s="6">
        <f>COUNTIF(C29:AG29,Тех.лист!$G$5)</f>
        <v>0</v>
      </c>
      <c r="AK29" s="146">
        <f>COUNTIF(C29:AG29,Тех.лист!$G$6)</f>
        <v>0</v>
      </c>
      <c r="AL29" s="23"/>
    </row>
    <row r="30" spans="1:38" x14ac:dyDescent="0.25">
      <c r="A30" s="9">
        <v>22</v>
      </c>
      <c r="B30" s="68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75"/>
      <c r="AH30" s="145">
        <f>COUNTIF(C30:AG30,Тех.лист!$G$3)</f>
        <v>0</v>
      </c>
      <c r="AI30" s="6">
        <f>COUNTIF(C30:AG30,Тех.лист!$G$4)</f>
        <v>0</v>
      </c>
      <c r="AJ30" s="6">
        <f>COUNTIF(C30:AG30,Тех.лист!$G$5)</f>
        <v>0</v>
      </c>
      <c r="AK30" s="146">
        <f>COUNTIF(C30:AG30,Тех.лист!$G$6)</f>
        <v>0</v>
      </c>
      <c r="AL30" s="23"/>
    </row>
    <row r="31" spans="1:38" x14ac:dyDescent="0.25">
      <c r="A31" s="9">
        <v>23</v>
      </c>
      <c r="B31" s="68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75"/>
      <c r="AH31" s="145">
        <f>COUNTIF(C31:AG31,Тех.лист!$G$3)</f>
        <v>0</v>
      </c>
      <c r="AI31" s="6">
        <f>COUNTIF(C31:AG31,Тех.лист!$G$4)</f>
        <v>0</v>
      </c>
      <c r="AJ31" s="6">
        <f>COUNTIF(C31:AG31,Тех.лист!$G$5)</f>
        <v>0</v>
      </c>
      <c r="AK31" s="146">
        <f>COUNTIF(C31:AG31,Тех.лист!$G$6)</f>
        <v>0</v>
      </c>
      <c r="AL31" s="23"/>
    </row>
    <row r="32" spans="1:38" x14ac:dyDescent="0.25">
      <c r="A32" s="9">
        <v>24</v>
      </c>
      <c r="B32" s="68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75"/>
      <c r="AH32" s="145">
        <f>COUNTIF(C32:AG32,Тех.лист!$G$3)</f>
        <v>0</v>
      </c>
      <c r="AI32" s="6">
        <f>COUNTIF(C32:AG32,Тех.лист!$G$4)</f>
        <v>0</v>
      </c>
      <c r="AJ32" s="6">
        <f>COUNTIF(C32:AG32,Тех.лист!$G$5)</f>
        <v>0</v>
      </c>
      <c r="AK32" s="146">
        <f>COUNTIF(C32:AG32,Тех.лист!$G$6)</f>
        <v>0</v>
      </c>
      <c r="AL32" s="23"/>
    </row>
    <row r="33" spans="1:38" x14ac:dyDescent="0.25">
      <c r="A33" s="9">
        <v>25</v>
      </c>
      <c r="B33" s="68"/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75"/>
      <c r="AH33" s="145">
        <f>COUNTIF(C33:AG33,Тех.лист!$G$3)</f>
        <v>0</v>
      </c>
      <c r="AI33" s="6">
        <f>COUNTIF(C33:AG33,Тех.лист!$G$4)</f>
        <v>0</v>
      </c>
      <c r="AJ33" s="6">
        <f>COUNTIF(C33:AG33,Тех.лист!$G$5)</f>
        <v>0</v>
      </c>
      <c r="AK33" s="146">
        <f>COUNTIF(C33:AG33,Тех.лист!$G$6)</f>
        <v>0</v>
      </c>
      <c r="AL33" s="23"/>
    </row>
    <row r="34" spans="1:38" x14ac:dyDescent="0.25">
      <c r="A34" s="9">
        <v>26</v>
      </c>
      <c r="B34" s="68"/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75"/>
      <c r="AH34" s="145">
        <f>COUNTIF(C34:AG34,Тех.лист!$G$3)</f>
        <v>0</v>
      </c>
      <c r="AI34" s="6">
        <f>COUNTIF(C34:AG34,Тех.лист!$G$4)</f>
        <v>0</v>
      </c>
      <c r="AJ34" s="6">
        <f>COUNTIF(C34:AG34,Тех.лист!$G$5)</f>
        <v>0</v>
      </c>
      <c r="AK34" s="146">
        <f>COUNTIF(C34:AG34,Тех.лист!$G$6)</f>
        <v>0</v>
      </c>
      <c r="AL34" s="23"/>
    </row>
    <row r="35" spans="1:38" x14ac:dyDescent="0.25">
      <c r="A35" s="9">
        <v>27</v>
      </c>
      <c r="B35" s="68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75"/>
      <c r="AH35" s="145">
        <f>COUNTIF(C35:AG35,Тех.лист!$G$3)</f>
        <v>0</v>
      </c>
      <c r="AI35" s="6">
        <f>COUNTIF(C35:AG35,Тех.лист!$G$4)</f>
        <v>0</v>
      </c>
      <c r="AJ35" s="6">
        <f>COUNTIF(C35:AG35,Тех.лист!$G$5)</f>
        <v>0</v>
      </c>
      <c r="AK35" s="146">
        <f>COUNTIF(C35:AG35,Тех.лист!$G$6)</f>
        <v>0</v>
      </c>
      <c r="AL35" s="23"/>
    </row>
    <row r="36" spans="1:38" x14ac:dyDescent="0.25">
      <c r="A36" s="9">
        <v>28</v>
      </c>
      <c r="B36" s="68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75"/>
      <c r="AH36" s="145">
        <f>COUNTIF(C36:AG36,Тех.лист!$G$3)</f>
        <v>0</v>
      </c>
      <c r="AI36" s="6">
        <f>COUNTIF(C36:AG36,Тех.лист!$G$4)</f>
        <v>0</v>
      </c>
      <c r="AJ36" s="6">
        <f>COUNTIF(C36:AG36,Тех.лист!$G$5)</f>
        <v>0</v>
      </c>
      <c r="AK36" s="146">
        <f>COUNTIF(C36:AG36,Тех.лист!$G$6)</f>
        <v>0</v>
      </c>
      <c r="AL36" s="23"/>
    </row>
    <row r="37" spans="1:38" x14ac:dyDescent="0.25">
      <c r="A37" s="9">
        <v>29</v>
      </c>
      <c r="B37" s="68"/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75"/>
      <c r="AH37" s="145">
        <f>COUNTIF(C37:AG37,Тех.лист!$G$3)</f>
        <v>0</v>
      </c>
      <c r="AI37" s="6">
        <f>COUNTIF(C37:AG37,Тех.лист!$G$4)</f>
        <v>0</v>
      </c>
      <c r="AJ37" s="6">
        <f>COUNTIF(C37:AG37,Тех.лист!$G$5)</f>
        <v>0</v>
      </c>
      <c r="AK37" s="146">
        <f>COUNTIF(C37:AG37,Тех.лист!$G$6)</f>
        <v>0</v>
      </c>
      <c r="AL37" s="23"/>
    </row>
    <row r="38" spans="1:38" x14ac:dyDescent="0.25">
      <c r="A38" s="9">
        <v>30</v>
      </c>
      <c r="B38" s="68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75"/>
      <c r="AH38" s="145">
        <f>COUNTIF(C38:AG38,Тех.лист!$G$3)</f>
        <v>0</v>
      </c>
      <c r="AI38" s="6">
        <f>COUNTIF(C38:AG38,Тех.лист!$G$4)</f>
        <v>0</v>
      </c>
      <c r="AJ38" s="6">
        <f>COUNTIF(C38:AG38,Тех.лист!$G$5)</f>
        <v>0</v>
      </c>
      <c r="AK38" s="146">
        <f>COUNTIF(C38:AG38,Тех.лист!$G$6)</f>
        <v>0</v>
      </c>
      <c r="AL38" s="23"/>
    </row>
    <row r="39" spans="1:38" x14ac:dyDescent="0.25">
      <c r="A39" s="9">
        <v>31</v>
      </c>
      <c r="B39" s="68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75"/>
      <c r="AH39" s="145">
        <f>COUNTIF(C39:AG39,Тех.лист!$G$3)</f>
        <v>0</v>
      </c>
      <c r="AI39" s="6">
        <f>COUNTIF(C39:AG39,Тех.лист!$G$4)</f>
        <v>0</v>
      </c>
      <c r="AJ39" s="6">
        <f>COUNTIF(C39:AG39,Тех.лист!$G$5)</f>
        <v>0</v>
      </c>
      <c r="AK39" s="146">
        <f>COUNTIF(C39:AG39,Тех.лист!$G$6)</f>
        <v>0</v>
      </c>
      <c r="AL39" s="23"/>
    </row>
    <row r="40" spans="1:38" x14ac:dyDescent="0.25">
      <c r="A40" s="9">
        <v>32</v>
      </c>
      <c r="B40" s="68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75"/>
      <c r="AH40" s="145">
        <f>COUNTIF(C40:AG40,Тех.лист!$G$3)</f>
        <v>0</v>
      </c>
      <c r="AI40" s="6">
        <f>COUNTIF(C40:AG40,Тех.лист!$G$4)</f>
        <v>0</v>
      </c>
      <c r="AJ40" s="6">
        <f>COUNTIF(C40:AG40,Тех.лист!$G$5)</f>
        <v>0</v>
      </c>
      <c r="AK40" s="146">
        <f>COUNTIF(C40:AG40,Тех.лист!$G$6)</f>
        <v>0</v>
      </c>
      <c r="AL40" s="23"/>
    </row>
    <row r="41" spans="1:38" ht="15.75" customHeight="1" x14ac:dyDescent="0.25">
      <c r="A41" s="9">
        <v>33</v>
      </c>
      <c r="B41" s="68"/>
      <c r="C41" s="43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75"/>
      <c r="AH41" s="145">
        <f>COUNTIF(C41:AG41,Тех.лист!$G$3)</f>
        <v>0</v>
      </c>
      <c r="AI41" s="6">
        <f>COUNTIF(C41:AG41,Тех.лист!$G$4)</f>
        <v>0</v>
      </c>
      <c r="AJ41" s="6">
        <f>COUNTIF(C41:AG41,Тех.лист!$G$5)</f>
        <v>0</v>
      </c>
      <c r="AK41" s="146">
        <f>COUNTIF(C41:AG41,Тех.лист!$G$6)</f>
        <v>0</v>
      </c>
      <c r="AL41" s="1"/>
    </row>
    <row r="42" spans="1:38" ht="15.75" customHeight="1" x14ac:dyDescent="0.25">
      <c r="A42" s="9">
        <v>34</v>
      </c>
      <c r="B42" s="68"/>
      <c r="C42" s="4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75"/>
      <c r="AH42" s="145">
        <f>COUNTIF(C42:AG42,Тех.лист!$G$3)</f>
        <v>0</v>
      </c>
      <c r="AI42" s="6">
        <f>COUNTIF(C42:AG42,Тех.лист!$G$4)</f>
        <v>0</v>
      </c>
      <c r="AJ42" s="6">
        <f>COUNTIF(C42:AG42,Тех.лист!$G$5)</f>
        <v>0</v>
      </c>
      <c r="AK42" s="146">
        <f>COUNTIF(C42:AG42,Тех.лист!$G$6)</f>
        <v>0</v>
      </c>
      <c r="AL42" s="23"/>
    </row>
    <row r="43" spans="1:38" ht="16.5" thickBot="1" x14ac:dyDescent="0.3">
      <c r="A43" s="10">
        <v>35</v>
      </c>
      <c r="B43" s="69"/>
      <c r="C43" s="76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8"/>
      <c r="AH43" s="37">
        <f>COUNTIF(C43:AG43,Тех.лист!$G$3)</f>
        <v>0</v>
      </c>
      <c r="AI43" s="38">
        <f>COUNTIF(C43:AG43,Тех.лист!$G$4)</f>
        <v>0</v>
      </c>
      <c r="AJ43" s="38">
        <f>COUNTIF(C43:AG43,Тех.лист!$G$5)</f>
        <v>0</v>
      </c>
      <c r="AK43" s="147">
        <f>COUNTIF(C43:AG43,Тех.лист!$G$6)</f>
        <v>0</v>
      </c>
      <c r="AL43" s="143"/>
    </row>
    <row r="44" spans="1:38" ht="16.5" customHeight="1" thickTop="1" x14ac:dyDescent="0.25">
      <c r="A44" s="110" t="s">
        <v>4</v>
      </c>
      <c r="B44" s="70" t="s">
        <v>87</v>
      </c>
      <c r="C44" s="8">
        <f>COUNTIF(C9:C43,Тех.лист!$G$3)</f>
        <v>0</v>
      </c>
      <c r="D44" s="8">
        <f>COUNTIF(D9:D43,Тех.лист!$G$3)</f>
        <v>0</v>
      </c>
      <c r="E44" s="8">
        <f>COUNTIF(E9:E43,Тех.лист!$G$3)</f>
        <v>0</v>
      </c>
      <c r="F44" s="8">
        <f>COUNTIF(F9:F43,Тех.лист!$G$3)</f>
        <v>0</v>
      </c>
      <c r="G44" s="8">
        <f>COUNTIF(G9:G43,Тех.лист!$G$3)</f>
        <v>0</v>
      </c>
      <c r="H44" s="8">
        <f>COUNTIF(H9:H43,Тех.лист!$G$3)</f>
        <v>0</v>
      </c>
      <c r="I44" s="8">
        <f>COUNTIF(I9:I43,Тех.лист!$G$3)</f>
        <v>0</v>
      </c>
      <c r="J44" s="8">
        <f>COUNTIF(J9:J43,Тех.лист!$G$3)</f>
        <v>0</v>
      </c>
      <c r="K44" s="8">
        <f>COUNTIF(K9:K43,Тех.лист!$G$3)</f>
        <v>0</v>
      </c>
      <c r="L44" s="8">
        <f>COUNTIF(L9:L43,Тех.лист!$G$3)</f>
        <v>0</v>
      </c>
      <c r="M44" s="8">
        <f>COUNTIF(M9:M43,Тех.лист!$G$3)</f>
        <v>0</v>
      </c>
      <c r="N44" s="8">
        <f>COUNTIF(N9:N43,Тех.лист!$G$3)</f>
        <v>0</v>
      </c>
      <c r="O44" s="8">
        <f>COUNTIF(O9:O43,Тех.лист!$G$3)</f>
        <v>0</v>
      </c>
      <c r="P44" s="8">
        <f>COUNTIF(P9:P43,Тех.лист!$G$3)</f>
        <v>0</v>
      </c>
      <c r="Q44" s="8">
        <f>COUNTIF(Q9:Q43,Тех.лист!$G$3)</f>
        <v>0</v>
      </c>
      <c r="R44" s="8">
        <f>COUNTIF(R9:R43,Тех.лист!$G$3)</f>
        <v>0</v>
      </c>
      <c r="S44" s="8">
        <f>COUNTIF(S9:S43,Тех.лист!$G$3)</f>
        <v>0</v>
      </c>
      <c r="T44" s="8">
        <f>COUNTIF(T9:T43,Тех.лист!$G$3)</f>
        <v>0</v>
      </c>
      <c r="U44" s="8">
        <f>COUNTIF(U9:U43,Тех.лист!$G$3)</f>
        <v>0</v>
      </c>
      <c r="V44" s="8">
        <f>COUNTIF(V9:V43,Тех.лист!$G$3)</f>
        <v>0</v>
      </c>
      <c r="W44" s="8">
        <f>COUNTIF(W9:W43,Тех.лист!$G$3)</f>
        <v>0</v>
      </c>
      <c r="X44" s="8">
        <f>COUNTIF(X9:X43,Тех.лист!$G$3)</f>
        <v>0</v>
      </c>
      <c r="Y44" s="8">
        <f>COUNTIF(Y9:Y43,Тех.лист!$G$3)</f>
        <v>0</v>
      </c>
      <c r="Z44" s="8">
        <f>COUNTIF(Z9:Z43,Тех.лист!$G$3)</f>
        <v>0</v>
      </c>
      <c r="AA44" s="8">
        <f>COUNTIF(AA9:AA43,Тех.лист!$G$3)</f>
        <v>0</v>
      </c>
      <c r="AB44" s="8">
        <f>COUNTIF(AB9:AB43,Тех.лист!$G$3)</f>
        <v>0</v>
      </c>
      <c r="AC44" s="8">
        <f>COUNTIF(AC9:AC43,Тех.лист!$G$3)</f>
        <v>0</v>
      </c>
      <c r="AD44" s="8">
        <f>COUNTIF(AD9:AD43,Тех.лист!$G$3)</f>
        <v>0</v>
      </c>
      <c r="AE44" s="8">
        <f>COUNTIF(AE9:AE43,Тех.лист!$G$3)</f>
        <v>0</v>
      </c>
      <c r="AF44" s="8">
        <f>COUNTIF(AF9:AF43,Тех.лист!$G$3)</f>
        <v>0</v>
      </c>
      <c r="AG44" s="8">
        <f>COUNTIF(AG9:AG43,Тех.лист!$G$3)</f>
        <v>0</v>
      </c>
      <c r="AH44" s="11">
        <f>SUM(AH9:AH43)</f>
        <v>0</v>
      </c>
      <c r="AI44" s="12"/>
      <c r="AJ44" s="13"/>
      <c r="AK44" s="32"/>
      <c r="AL44" s="80"/>
    </row>
    <row r="45" spans="1:38" x14ac:dyDescent="0.25">
      <c r="A45" s="111"/>
      <c r="B45" s="71" t="s">
        <v>88</v>
      </c>
      <c r="C45" s="8">
        <f>COUNTIF(C9:C43,Тех.лист!$G$4)</f>
        <v>0</v>
      </c>
      <c r="D45" s="8">
        <f>COUNTIF(D9:D43,Тех.лист!$G$4)</f>
        <v>0</v>
      </c>
      <c r="E45" s="8">
        <f>COUNTIF(E9:E43,Тех.лист!$G$4)</f>
        <v>0</v>
      </c>
      <c r="F45" s="8">
        <f>COUNTIF(F9:F43,Тех.лист!$G$4)</f>
        <v>0</v>
      </c>
      <c r="G45" s="8">
        <f>COUNTIF(G9:G43,Тех.лист!$G$4)</f>
        <v>0</v>
      </c>
      <c r="H45" s="8">
        <f>COUNTIF(H9:H43,Тех.лист!$G$4)</f>
        <v>0</v>
      </c>
      <c r="I45" s="8">
        <f>COUNTIF(I9:I43,Тех.лист!$G$4)</f>
        <v>0</v>
      </c>
      <c r="J45" s="8">
        <f>COUNTIF(J9:J43,Тех.лист!$G$4)</f>
        <v>0</v>
      </c>
      <c r="K45" s="8">
        <f>COUNTIF(K9:K43,Тех.лист!$G$4)</f>
        <v>0</v>
      </c>
      <c r="L45" s="8">
        <f>COUNTIF(L9:L43,Тех.лист!$G$4)</f>
        <v>0</v>
      </c>
      <c r="M45" s="8">
        <f>COUNTIF(M9:M43,Тех.лист!$G$4)</f>
        <v>0</v>
      </c>
      <c r="N45" s="8">
        <f>COUNTIF(N9:N43,Тех.лист!$G$4)</f>
        <v>0</v>
      </c>
      <c r="O45" s="8">
        <f>COUNTIF(O9:O43,Тех.лист!$G$4)</f>
        <v>0</v>
      </c>
      <c r="P45" s="8">
        <f>COUNTIF(P9:P43,Тех.лист!$G$4)</f>
        <v>0</v>
      </c>
      <c r="Q45" s="8">
        <f>COUNTIF(Q9:Q43,Тех.лист!$G$4)</f>
        <v>0</v>
      </c>
      <c r="R45" s="8">
        <f>COUNTIF(R9:R43,Тех.лист!$G$4)</f>
        <v>0</v>
      </c>
      <c r="S45" s="8">
        <f>COUNTIF(S9:S43,Тех.лист!$G$4)</f>
        <v>0</v>
      </c>
      <c r="T45" s="8">
        <f>COUNTIF(T9:T43,Тех.лист!$G$4)</f>
        <v>0</v>
      </c>
      <c r="U45" s="8">
        <f>COUNTIF(U9:U43,Тех.лист!$G$4)</f>
        <v>0</v>
      </c>
      <c r="V45" s="8">
        <f>COUNTIF(V9:V43,Тех.лист!$G$4)</f>
        <v>0</v>
      </c>
      <c r="W45" s="8">
        <f>COUNTIF(W9:W43,Тех.лист!$G$4)</f>
        <v>0</v>
      </c>
      <c r="X45" s="8">
        <f>COUNTIF(X9:X43,Тех.лист!$G$4)</f>
        <v>0</v>
      </c>
      <c r="Y45" s="8">
        <f>COUNTIF(Y9:Y43,Тех.лист!$G$4)</f>
        <v>0</v>
      </c>
      <c r="Z45" s="8">
        <f>COUNTIF(Z9:Z43,Тех.лист!$G$4)</f>
        <v>0</v>
      </c>
      <c r="AA45" s="8">
        <f>COUNTIF(AA9:AA43,Тех.лист!$G$4)</f>
        <v>0</v>
      </c>
      <c r="AB45" s="8">
        <f>COUNTIF(AB9:AB43,Тех.лист!$G$4)</f>
        <v>0</v>
      </c>
      <c r="AC45" s="8">
        <f>COUNTIF(AC9:AC43,Тех.лист!$G$4)</f>
        <v>0</v>
      </c>
      <c r="AD45" s="8">
        <f>COUNTIF(AD9:AD43,Тех.лист!$G$4)</f>
        <v>0</v>
      </c>
      <c r="AE45" s="8">
        <f>COUNTIF(AE9:AE43,Тех.лист!$G$4)</f>
        <v>0</v>
      </c>
      <c r="AF45" s="8">
        <f>COUNTIF(AF9:AF43,Тех.лист!$G$4)</f>
        <v>0</v>
      </c>
      <c r="AG45" s="7">
        <f>COUNTIF(AG9:AG43,Тех.лист!$G$4)</f>
        <v>0</v>
      </c>
      <c r="AH45" s="14"/>
      <c r="AI45" s="15">
        <f>SUM(AI9:AI43)</f>
        <v>0</v>
      </c>
      <c r="AJ45" s="16"/>
      <c r="AK45" s="33"/>
      <c r="AL45" s="80"/>
    </row>
    <row r="46" spans="1:38" x14ac:dyDescent="0.25">
      <c r="A46" s="111"/>
      <c r="B46" s="71" t="s">
        <v>89</v>
      </c>
      <c r="C46" s="8">
        <f>COUNTIF(C9:C43,Тех.лист!$G$5)</f>
        <v>0</v>
      </c>
      <c r="D46" s="8">
        <f>COUNTIF(D9:D43,Тех.лист!$G$5)</f>
        <v>0</v>
      </c>
      <c r="E46" s="8">
        <f>COUNTIF(E9:E43,Тех.лист!$G$5)</f>
        <v>0</v>
      </c>
      <c r="F46" s="8">
        <f>COUNTIF(F9:F43,Тех.лист!$G$5)</f>
        <v>0</v>
      </c>
      <c r="G46" s="8">
        <f>COUNTIF(G9:G43,Тех.лист!$G$5)</f>
        <v>0</v>
      </c>
      <c r="H46" s="8">
        <f>COUNTIF(H9:H43,Тех.лист!$G$5)</f>
        <v>0</v>
      </c>
      <c r="I46" s="8">
        <f>COUNTIF(I9:I43,Тех.лист!$G$5)</f>
        <v>0</v>
      </c>
      <c r="J46" s="8">
        <f>COUNTIF(J9:J43,Тех.лист!$G$5)</f>
        <v>0</v>
      </c>
      <c r="K46" s="8">
        <f>COUNTIF(K9:K43,Тех.лист!$G$5)</f>
        <v>0</v>
      </c>
      <c r="L46" s="8">
        <f>COUNTIF(L9:L43,Тех.лист!$G$5)</f>
        <v>0</v>
      </c>
      <c r="M46" s="8">
        <f>COUNTIF(M9:M43,Тех.лист!$G$5)</f>
        <v>0</v>
      </c>
      <c r="N46" s="8">
        <f>COUNTIF(N9:N43,Тех.лист!$G$5)</f>
        <v>0</v>
      </c>
      <c r="O46" s="8">
        <f>COUNTIF(O9:O43,Тех.лист!$G$5)</f>
        <v>0</v>
      </c>
      <c r="P46" s="8">
        <f>COUNTIF(P9:P43,Тех.лист!$G$5)</f>
        <v>0</v>
      </c>
      <c r="Q46" s="8">
        <f>COUNTIF(Q9:Q43,Тех.лист!$G$5)</f>
        <v>0</v>
      </c>
      <c r="R46" s="8">
        <f>COUNTIF(R9:R43,Тех.лист!$G$5)</f>
        <v>0</v>
      </c>
      <c r="S46" s="8">
        <f>COUNTIF(S9:S43,Тех.лист!$G$5)</f>
        <v>0</v>
      </c>
      <c r="T46" s="8">
        <f>COUNTIF(T9:T43,Тех.лист!$G$5)</f>
        <v>0</v>
      </c>
      <c r="U46" s="8">
        <f>COUNTIF(U9:U43,Тех.лист!$G$5)</f>
        <v>0</v>
      </c>
      <c r="V46" s="8">
        <f>COUNTIF(V9:V43,Тех.лист!$G$5)</f>
        <v>0</v>
      </c>
      <c r="W46" s="8">
        <f>COUNTIF(W9:W43,Тех.лист!$G$5)</f>
        <v>0</v>
      </c>
      <c r="X46" s="8">
        <f>COUNTIF(X9:X43,Тех.лист!$G$5)</f>
        <v>0</v>
      </c>
      <c r="Y46" s="8">
        <f>COUNTIF(Y9:Y43,Тех.лист!$G$5)</f>
        <v>0</v>
      </c>
      <c r="Z46" s="8">
        <f>COUNTIF(Z9:Z43,Тех.лист!$G$5)</f>
        <v>0</v>
      </c>
      <c r="AA46" s="8">
        <f>COUNTIF(AA9:AA43,Тех.лист!$G$5)</f>
        <v>0</v>
      </c>
      <c r="AB46" s="8">
        <f>COUNTIF(AB9:AB43,Тех.лист!$G$5)</f>
        <v>0</v>
      </c>
      <c r="AC46" s="8">
        <f>COUNTIF(AC9:AC43,Тех.лист!$G$5)</f>
        <v>0</v>
      </c>
      <c r="AD46" s="8">
        <f>COUNTIF(AD9:AD43,Тех.лист!$G$5)</f>
        <v>0</v>
      </c>
      <c r="AE46" s="8">
        <f>COUNTIF(AE9:AE43,Тех.лист!$G$5)</f>
        <v>0</v>
      </c>
      <c r="AF46" s="8">
        <f>COUNTIF(AF9:AF43,Тех.лист!$G$5)</f>
        <v>0</v>
      </c>
      <c r="AG46" s="7">
        <f>COUNTIF(AG9:AG43,Тех.лист!$G$5)</f>
        <v>0</v>
      </c>
      <c r="AH46" s="17"/>
      <c r="AI46" s="18"/>
      <c r="AJ46" s="15">
        <f>SUM(AJ9:AJ43)</f>
        <v>0</v>
      </c>
      <c r="AK46" s="34"/>
      <c r="AL46" s="80"/>
    </row>
    <row r="47" spans="1:38" ht="16.5" thickBot="1" x14ac:dyDescent="0.3">
      <c r="A47" s="111"/>
      <c r="B47" s="66" t="s">
        <v>90</v>
      </c>
      <c r="C47" s="50">
        <f>COUNTIF(C9:C43,Тех.лист!$G$6)</f>
        <v>0</v>
      </c>
      <c r="D47" s="19">
        <f>COUNTIF(D9:D43,Тех.лист!$G$6)</f>
        <v>0</v>
      </c>
      <c r="E47" s="19">
        <f>COUNTIF(E9:E43,Тех.лист!$G$6)</f>
        <v>0</v>
      </c>
      <c r="F47" s="19">
        <f>COUNTIF(F9:F43,Тех.лист!$G$6)</f>
        <v>0</v>
      </c>
      <c r="G47" s="19">
        <f>COUNTIF(G9:G43,Тех.лист!$G$6)</f>
        <v>0</v>
      </c>
      <c r="H47" s="19">
        <f>COUNTIF(H9:H43,Тех.лист!$G$6)</f>
        <v>0</v>
      </c>
      <c r="I47" s="19">
        <f>COUNTIF(I9:I43,Тех.лист!$G$6)</f>
        <v>0</v>
      </c>
      <c r="J47" s="19">
        <f>COUNTIF(J9:J43,Тех.лист!$G$6)</f>
        <v>0</v>
      </c>
      <c r="K47" s="19">
        <f>COUNTIF(K9:K43,Тех.лист!$G$6)</f>
        <v>0</v>
      </c>
      <c r="L47" s="19">
        <f>COUNTIF(L9:L43,Тех.лист!$G$6)</f>
        <v>0</v>
      </c>
      <c r="M47" s="19">
        <f>COUNTIF(M9:M43,Тех.лист!$G$6)</f>
        <v>0</v>
      </c>
      <c r="N47" s="19">
        <f>COUNTIF(N9:N43,Тех.лист!$G$6)</f>
        <v>0</v>
      </c>
      <c r="O47" s="19">
        <f>COUNTIF(O9:O43,Тех.лист!$G$6)</f>
        <v>0</v>
      </c>
      <c r="P47" s="19">
        <f>COUNTIF(P9:P43,Тех.лист!$G$6)</f>
        <v>0</v>
      </c>
      <c r="Q47" s="19">
        <f>COUNTIF(Q9:Q43,Тех.лист!$G$6)</f>
        <v>0</v>
      </c>
      <c r="R47" s="19">
        <f>COUNTIF(R9:R43,Тех.лист!$G$6)</f>
        <v>0</v>
      </c>
      <c r="S47" s="19">
        <f>COUNTIF(S9:S43,Тех.лист!$G$6)</f>
        <v>0</v>
      </c>
      <c r="T47" s="19">
        <f>COUNTIF(T9:T43,Тех.лист!$G$6)</f>
        <v>0</v>
      </c>
      <c r="U47" s="19">
        <f>COUNTIF(U9:U43,Тех.лист!$G$6)</f>
        <v>0</v>
      </c>
      <c r="V47" s="19">
        <f>COUNTIF(V9:V43,Тех.лист!$G$6)</f>
        <v>0</v>
      </c>
      <c r="W47" s="19">
        <f>COUNTIF(W9:W43,Тех.лист!$G$6)</f>
        <v>0</v>
      </c>
      <c r="X47" s="19">
        <f>COUNTIF(X9:X43,Тех.лист!$G$6)</f>
        <v>0</v>
      </c>
      <c r="Y47" s="19">
        <f>COUNTIF(Y9:Y43,Тех.лист!$G$6)</f>
        <v>0</v>
      </c>
      <c r="Z47" s="19">
        <f>COUNTIF(Z9:Z43,Тех.лист!$G$6)</f>
        <v>0</v>
      </c>
      <c r="AA47" s="19">
        <f>COUNTIF(AA9:AA43,Тех.лист!$G$6)</f>
        <v>0</v>
      </c>
      <c r="AB47" s="19">
        <f>COUNTIF(AB9:AB43,Тех.лист!$G$6)</f>
        <v>0</v>
      </c>
      <c r="AC47" s="19">
        <f>COUNTIF(AC9:AC43,Тех.лист!$G$6)</f>
        <v>0</v>
      </c>
      <c r="AD47" s="19">
        <f>COUNTIF(AD9:AD43,Тех.лист!$G$6)</f>
        <v>0</v>
      </c>
      <c r="AE47" s="19">
        <f>COUNTIF(AE9:AE43,Тех.лист!$G$6)</f>
        <v>0</v>
      </c>
      <c r="AF47" s="19">
        <f>COUNTIF(AF9:AF43,Тех.лист!$G$6)</f>
        <v>0</v>
      </c>
      <c r="AG47" s="20">
        <f>COUNTIF(AG9:AG43,Тех.лист!$G$6)</f>
        <v>0</v>
      </c>
      <c r="AH47" s="21"/>
      <c r="AI47" s="22"/>
      <c r="AJ47" s="2"/>
      <c r="AK47" s="31">
        <f>SUM(AK9:AK43)</f>
        <v>0</v>
      </c>
      <c r="AL47" s="45"/>
    </row>
    <row r="48" spans="1:38" s="46" customFormat="1" ht="16.5" customHeight="1" thickBot="1" x14ac:dyDescent="0.3">
      <c r="A48" s="112"/>
      <c r="B48" s="58" t="s">
        <v>103</v>
      </c>
      <c r="C48" s="5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3"/>
      <c r="AH48" s="113"/>
      <c r="AI48" s="114"/>
      <c r="AJ48" s="114"/>
      <c r="AK48" s="115"/>
      <c r="AL48" s="48"/>
    </row>
    <row r="49" spans="1:38" ht="15.75" customHeight="1" x14ac:dyDescent="0.25">
      <c r="A49" s="56" t="s">
        <v>384</v>
      </c>
      <c r="B49" s="79" t="s">
        <v>110</v>
      </c>
      <c r="C49" s="97"/>
      <c r="D49" s="97"/>
      <c r="E49" s="97"/>
      <c r="F49" s="103"/>
      <c r="G49" s="103"/>
      <c r="H49" s="103"/>
      <c r="I49" s="103"/>
      <c r="J49" s="103"/>
      <c r="K49" s="49"/>
      <c r="L49" s="104" t="s">
        <v>91</v>
      </c>
      <c r="M49" s="104"/>
      <c r="N49" s="104"/>
      <c r="O49" s="104"/>
      <c r="P49" s="104"/>
      <c r="Q49" s="97"/>
      <c r="R49" s="97"/>
      <c r="S49" s="97"/>
      <c r="T49" s="105" t="s">
        <v>92</v>
      </c>
      <c r="U49" s="105"/>
      <c r="V49" s="105"/>
      <c r="W49" s="105"/>
      <c r="X49" s="105"/>
      <c r="Y49" s="104" t="s">
        <v>93</v>
      </c>
      <c r="Z49" s="104"/>
      <c r="AA49" s="104"/>
      <c r="AB49" s="104"/>
      <c r="AC49" s="97"/>
      <c r="AD49" s="97"/>
      <c r="AE49" s="97"/>
      <c r="AF49" s="98"/>
      <c r="AG49" s="98"/>
      <c r="AH49" s="98"/>
      <c r="AI49" s="99"/>
      <c r="AJ49" s="99"/>
      <c r="AK49" s="99"/>
      <c r="AL49" s="36" t="s">
        <v>86</v>
      </c>
    </row>
    <row r="50" spans="1:38" s="23" customFormat="1" x14ac:dyDescent="0.25"/>
  </sheetData>
  <sheetProtection algorithmName="SHA-512" hashValue="BNTSLnPN4TMHtWwm0AWylGbO8RjpHhxkr5o9bja/X7TZuqs/K5TysNtRyW4C8EFGA0MOjSt92bIGx69SyEclUQ==" saltValue="QAApTa2iVMQ1IdEJHLWCZw==" spinCount="100000" sheet="1" objects="1" scenarios="1" selectLockedCells="1"/>
  <mergeCells count="35">
    <mergeCell ref="AH4:AK4"/>
    <mergeCell ref="AE4:AG4"/>
    <mergeCell ref="N5:S5"/>
    <mergeCell ref="A5:M5"/>
    <mergeCell ref="T5:AK5"/>
    <mergeCell ref="Y6:Z6"/>
    <mergeCell ref="V6:X6"/>
    <mergeCell ref="A44:A48"/>
    <mergeCell ref="AH48:AK48"/>
    <mergeCell ref="A7:A8"/>
    <mergeCell ref="B7:B8"/>
    <mergeCell ref="A6:N6"/>
    <mergeCell ref="O6:Q6"/>
    <mergeCell ref="AA6:AK6"/>
    <mergeCell ref="AC49:AE49"/>
    <mergeCell ref="AF49:AK49"/>
    <mergeCell ref="AH7:AK7"/>
    <mergeCell ref="F49:J49"/>
    <mergeCell ref="C49:E49"/>
    <mergeCell ref="L49:P49"/>
    <mergeCell ref="Q49:S49"/>
    <mergeCell ref="T49:X49"/>
    <mergeCell ref="C7:AG7"/>
    <mergeCell ref="Y49:AB49"/>
    <mergeCell ref="A1:B1"/>
    <mergeCell ref="A2:B2"/>
    <mergeCell ref="A4:B4"/>
    <mergeCell ref="AE1:AK1"/>
    <mergeCell ref="AE2:AK2"/>
    <mergeCell ref="AE3:AK3"/>
    <mergeCell ref="C1:AD1"/>
    <mergeCell ref="A3:B3"/>
    <mergeCell ref="D2:E2"/>
    <mergeCell ref="F2:AD2"/>
    <mergeCell ref="C3:AD4"/>
  </mergeCells>
  <conditionalFormatting sqref="C9:AG43">
    <cfRule type="containsText" dxfId="45" priority="52" operator="containsText" text="н">
      <formula>NOT(ISERROR(SEARCH("н",C9)))</formula>
    </cfRule>
    <cfRule type="containsText" dxfId="44" priority="53" operator="containsText" text="с">
      <formula>NOT(ISERROR(SEARCH("с",C9)))</formula>
    </cfRule>
  </conditionalFormatting>
  <conditionalFormatting sqref="AF49:AK49">
    <cfRule type="cellIs" dxfId="43" priority="11" operator="equal">
      <formula>0</formula>
    </cfRule>
  </conditionalFormatting>
  <conditionalFormatting sqref="R6">
    <cfRule type="cellIs" dxfId="38" priority="39" operator="equal">
      <formula>0</formula>
    </cfRule>
  </conditionalFormatting>
  <conditionalFormatting sqref="V6:X6">
    <cfRule type="cellIs" dxfId="37" priority="38" operator="equal">
      <formula>0</formula>
    </cfRule>
  </conditionalFormatting>
  <conditionalFormatting sqref="Y6:Z6">
    <cfRule type="cellIs" dxfId="36" priority="37" operator="equal">
      <formula>0</formula>
    </cfRule>
  </conditionalFormatting>
  <conditionalFormatting sqref="C44:AG44">
    <cfRule type="expression" dxfId="35" priority="21">
      <formula>C44=C48</formula>
    </cfRule>
  </conditionalFormatting>
  <conditionalFormatting sqref="N5:S5">
    <cfRule type="cellIs" dxfId="20" priority="16" operator="equal">
      <formula>0</formula>
    </cfRule>
  </conditionalFormatting>
  <conditionalFormatting sqref="T6">
    <cfRule type="cellIs" dxfId="3" priority="9" operator="equal">
      <formula>0</formula>
    </cfRule>
  </conditionalFormatting>
  <conditionalFormatting sqref="AE2:AK2">
    <cfRule type="cellIs" dxfId="0" priority="1" operator="equal">
      <formula>0</formula>
    </cfRule>
  </conditionalFormatting>
  <dataValidations count="1">
    <dataValidation type="whole" allowBlank="1" showInputMessage="1" showErrorMessage="1" sqref="C48:AG48">
      <formula1>0</formula1>
      <formula2>35</formula2>
    </dataValidation>
  </dataValidations>
  <pageMargins left="0.19685039370078741" right="0.15748031496062992" top="0.11811023622047245" bottom="0.15748031496062992" header="0.11811023622047245" footer="0.15748031496062992"/>
  <pageSetup paperSize="9" scale="75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F98ABDF3-17B4-4047-AC85-843869922AF1}">
            <xm:f>$AF$49=Тех.лист!$H$2</xm:f>
            <x14:dxf>
              <font>
                <b/>
                <i/>
              </font>
              <fill>
                <patternFill>
                  <bgColor rgb="FFFF0000"/>
                </patternFill>
              </fill>
            </x14:dxf>
          </x14:cfRule>
          <x14:cfRule type="expression" priority="13" id="{170ED622-AE82-4DEF-B575-25C8AEE12C13}">
            <xm:f>$AF$49=Тех.лист!$H$15</xm:f>
            <x14:dxf>
              <font>
                <b/>
                <i/>
              </font>
              <fill>
                <patternFill>
                  <bgColor rgb="FFFF0000"/>
                </patternFill>
              </fill>
            </x14:dxf>
          </x14:cfRule>
          <x14:cfRule type="expression" priority="14" id="{9FF24817-4373-47A1-ACFF-67EFD1C27F6F}">
            <xm:f>$AF$49=Тех.лист!$H$30</xm:f>
            <x14:dxf>
              <font>
                <b/>
                <i/>
              </font>
              <fill>
                <patternFill>
                  <bgColor rgb="FFFF0000"/>
                </patternFill>
              </fill>
            </x14:dxf>
          </x14:cfRule>
          <x14:cfRule type="expression" priority="40" id="{3A3FEE64-AA8A-4073-89A4-C820810396C7}">
            <xm:f>$AF$49=Тех.лист!$H$41</xm:f>
            <x14:dxf>
              <font>
                <b/>
                <i/>
              </font>
              <fill>
                <patternFill>
                  <bgColor rgb="FFFF0000"/>
                </patternFill>
              </fill>
            </x14:dxf>
          </x14:cfRule>
          <xm:sqref>AF49:AK49</xm:sqref>
        </x14:conditionalFormatting>
        <x14:conditionalFormatting xmlns:xm="http://schemas.microsoft.com/office/excel/2006/main">
          <x14:cfRule type="expression" priority="22" id="{AF1C504C-B72E-4893-B27C-38D25E238C08}">
            <xm:f>Тех.лист!$G$16=Тех.лист!$G$18</xm:f>
            <x14:dxf>
              <fill>
                <patternFill patternType="lightGray">
                  <bgColor rgb="FFFFC000"/>
                </patternFill>
              </fill>
            </x14:dxf>
          </x14:cfRule>
          <x14:cfRule type="expression" priority="45" id="{C2BE9A4C-7C68-4C28-BDA3-416E848AA886}">
            <xm:f>Тех.лист!$G$15=Тех.лист!$G$18</xm:f>
            <x14:dxf>
              <fill>
                <patternFill patternType="lightGray">
                  <bgColor rgb="FFFFC000"/>
                </patternFill>
              </fill>
            </x14:dxf>
          </x14:cfRule>
          <xm:sqref>C9:D43 J9:K43 Q9:R43 X9:Y43 AE9:AF43</xm:sqref>
        </x14:conditionalFormatting>
        <x14:conditionalFormatting xmlns:xm="http://schemas.microsoft.com/office/excel/2006/main">
          <x14:cfRule type="expression" priority="23" id="{697BF8F1-A62F-4253-BEF1-72A78F700AD0}">
            <xm:f>Тех.лист!$G$16=Тех.лист!$G$19</xm:f>
            <x14:dxf>
              <fill>
                <patternFill patternType="lightGray">
                  <bgColor rgb="FFFFC000"/>
                </patternFill>
              </fill>
            </x14:dxf>
          </x14:cfRule>
          <x14:cfRule type="expression" priority="46" id="{E7AF1033-D20F-4EA0-806D-94E46AC9D5F1}">
            <xm:f>Тех.лист!$G$15=Тех.лист!$G$19</xm:f>
            <x14:dxf>
              <fill>
                <patternFill patternType="lightGray">
                  <bgColor rgb="FFFFC000"/>
                </patternFill>
              </fill>
            </x14:dxf>
          </x14:cfRule>
          <xm:sqref>D9:E43 K9:L43 R9:S43 Y9:Z43 AF9:AG43</xm:sqref>
        </x14:conditionalFormatting>
        <x14:conditionalFormatting xmlns:xm="http://schemas.microsoft.com/office/excel/2006/main">
          <x14:cfRule type="expression" priority="24" id="{D54F93C3-B65B-4D3F-85CA-7BA5B4308A78}">
            <xm:f>Тех.лист!$G$16=Тех.лист!$G$20</xm:f>
            <x14:dxf>
              <fill>
                <patternFill patternType="lightGray">
                  <bgColor rgb="FFFFC000"/>
                </patternFill>
              </fill>
            </x14:dxf>
          </x14:cfRule>
          <x14:cfRule type="expression" priority="47" id="{23517AF1-621E-470E-9737-729CE89F8BBE}">
            <xm:f>Тех.лист!$G$15=Тех.лист!$G$20</xm:f>
            <x14:dxf>
              <fill>
                <patternFill patternType="lightGray">
                  <bgColor rgb="FFFFC000"/>
                </patternFill>
              </fill>
            </x14:dxf>
          </x14:cfRule>
          <xm:sqref>E9:F43 L9:M43 S9:T43 Z9:AA43 AG9:AG43</xm:sqref>
        </x14:conditionalFormatting>
        <x14:conditionalFormatting xmlns:xm="http://schemas.microsoft.com/office/excel/2006/main">
          <x14:cfRule type="expression" priority="41" id="{CDA49DDA-ED8E-44FA-B127-CF372A4F5D13}">
            <xm:f>Тех.лист!$G$16=Тех.лист!$G$21</xm:f>
            <x14:dxf>
              <fill>
                <patternFill patternType="lightGray">
                  <bgColor rgb="FFFFC000"/>
                </patternFill>
              </fill>
            </x14:dxf>
          </x14:cfRule>
          <x14:cfRule type="expression" priority="48" id="{604BE07F-DA2A-4440-904B-3D148DB3B59E}">
            <xm:f>Тех.лист!$G$15=Тех.лист!$G$21</xm:f>
            <x14:dxf>
              <fill>
                <patternFill patternType="lightGray">
                  <bgColor rgb="FFFFC000"/>
                </patternFill>
              </fill>
            </x14:dxf>
          </x14:cfRule>
          <xm:sqref>F9:G43 M9:N43 T9:U43 AA9:AB43</xm:sqref>
        </x14:conditionalFormatting>
        <x14:conditionalFormatting xmlns:xm="http://schemas.microsoft.com/office/excel/2006/main">
          <x14:cfRule type="expression" priority="42" id="{E3A3C217-11FA-4C21-B79C-42D9A1A4EDBD}">
            <xm:f>Тех.лист!$G$16=Тех.лист!$G$22</xm:f>
            <x14:dxf>
              <fill>
                <patternFill patternType="lightGray">
                  <bgColor rgb="FFFFC000"/>
                </patternFill>
              </fill>
            </x14:dxf>
          </x14:cfRule>
          <x14:cfRule type="expression" priority="49" id="{B441B6CC-17B8-42B1-B6AE-AD838567DC97}">
            <xm:f>Тех.лист!$G$15=Тех.лист!$G$22</xm:f>
            <x14:dxf>
              <fill>
                <patternFill patternType="lightGray">
                  <bgColor rgb="FFFFC000"/>
                </patternFill>
              </fill>
            </x14:dxf>
          </x14:cfRule>
          <xm:sqref>G9:H43 N9:O43 U9:V43 AB9:AC43</xm:sqref>
        </x14:conditionalFormatting>
        <x14:conditionalFormatting xmlns:xm="http://schemas.microsoft.com/office/excel/2006/main">
          <x14:cfRule type="expression" priority="43" id="{BAFC3ECA-0549-430A-95FF-BD765B7853E9}">
            <xm:f>Тех.лист!$G$16=Тех.лист!$G$23</xm:f>
            <x14:dxf>
              <fill>
                <patternFill patternType="lightGray">
                  <bgColor rgb="FFFFC000"/>
                </patternFill>
              </fill>
            </x14:dxf>
          </x14:cfRule>
          <x14:cfRule type="expression" priority="50" id="{693266D3-0C83-4D31-BB40-634E14C66B87}">
            <xm:f>Тех.лист!$G$15=Тех.лист!$G$23</xm:f>
            <x14:dxf>
              <font>
                <color auto="1"/>
              </font>
              <fill>
                <patternFill patternType="lightGray">
                  <bgColor rgb="FFFFC000"/>
                </patternFill>
              </fill>
            </x14:dxf>
          </x14:cfRule>
          <xm:sqref>H9:I43 O9:P43 V9:W43 AC9:AD43</xm:sqref>
        </x14:conditionalFormatting>
        <x14:conditionalFormatting xmlns:xm="http://schemas.microsoft.com/office/excel/2006/main">
          <x14:cfRule type="expression" priority="44" id="{DFF26124-75ED-482A-B1CF-B58303EB3F4A}">
            <xm:f>Тех.лист!$G$16=Тех.лист!$G$24</xm:f>
            <x14:dxf>
              <fill>
                <patternFill patternType="lightGray">
                  <bgColor rgb="FFFFC000"/>
                </patternFill>
              </fill>
            </x14:dxf>
          </x14:cfRule>
          <x14:cfRule type="expression" priority="51" id="{96C2A2B2-F43F-4D7C-A3FE-2CA0AE74D454}">
            <xm:f>Тех.лист!$G$15=Тех.лист!$G$24</xm:f>
            <x14:dxf>
              <fill>
                <patternFill patternType="lightGray">
                  <bgColor rgb="FFFFC000"/>
                </patternFill>
              </fill>
            </x14:dxf>
          </x14:cfRule>
          <xm:sqref>I9:J43 P9:Q43 C9:C43 W9:X43 AD9:AE43</xm:sqref>
        </x14:conditionalFormatting>
        <x14:conditionalFormatting xmlns:xm="http://schemas.microsoft.com/office/excel/2006/main">
          <x14:cfRule type="expression" priority="66" id="{ABB2CC76-74F5-462A-8BDB-D151625BA415}">
            <xm:f>$V$6=Тех.лист!$E$3</xm:f>
            <x14:dxf>
              <font>
                <b/>
                <i val="0"/>
                <color rgb="FFFF0000"/>
              </font>
            </x14:dxf>
          </x14:cfRule>
          <xm:sqref>AF9:AF43</xm:sqref>
        </x14:conditionalFormatting>
        <x14:conditionalFormatting xmlns:xm="http://schemas.microsoft.com/office/excel/2006/main">
          <x14:cfRule type="expression" priority="67" id="{4BED272F-17DF-4D1C-9DFE-ECE0462A0CE9}">
            <xm:f>$V$6=Тех.лист!$E$3</xm:f>
            <x14:dxf>
              <font>
                <color theme="0"/>
              </font>
            </x14:dxf>
          </x14:cfRule>
          <xm:sqref>AF8</xm:sqref>
        </x14:conditionalFormatting>
        <x14:conditionalFormatting xmlns:xm="http://schemas.microsoft.com/office/excel/2006/main">
          <x14:cfRule type="expression" priority="68" id="{987BD576-1494-4867-ACC6-346AFA414D84}">
            <xm:f>$V$6=Тех.лист!$E$3</xm:f>
            <x14:dxf>
              <font>
                <b/>
                <i val="0"/>
                <color rgb="FFFF0000"/>
              </font>
            </x14:dxf>
          </x14:cfRule>
          <x14:cfRule type="expression" priority="69" id="{3C1A61E4-8620-4D11-836A-575D6F2826D1}">
            <xm:f>$V$6=Тех.лист!$E$5</xm:f>
            <x14:dxf>
              <font>
                <b/>
                <i val="0"/>
                <color rgb="FFFF0000"/>
              </font>
            </x14:dxf>
          </x14:cfRule>
          <x14:cfRule type="expression" priority="70" id="{479B9391-BBFA-4C0D-99C0-20D450752E6D}">
            <xm:f>$V$6=Тех.лист!$E$7</xm:f>
            <x14:dxf>
              <font>
                <b/>
                <i val="0"/>
                <color rgb="FFFF0000"/>
              </font>
            </x14:dxf>
          </x14:cfRule>
          <x14:cfRule type="expression" priority="71" id="{6F2B798A-A520-4DB6-9689-00895D3FBDFF}">
            <xm:f>$V$6=Тех.лист!$E$8</xm:f>
            <x14:dxf>
              <font>
                <b/>
                <i val="0"/>
                <color rgb="FFFF0000"/>
              </font>
            </x14:dxf>
          </x14:cfRule>
          <x14:cfRule type="expression" priority="72" id="{C2A65E10-C117-4DBE-AAF8-8C26D494EEF4}">
            <xm:f>$V$6=Тех.лист!$E$10</xm:f>
            <x14:dxf>
              <font>
                <b/>
                <i val="0"/>
                <color rgb="FFFF0000"/>
              </font>
            </x14:dxf>
          </x14:cfRule>
          <xm:sqref>AG9:AG43</xm:sqref>
        </x14:conditionalFormatting>
        <x14:conditionalFormatting xmlns:xm="http://schemas.microsoft.com/office/excel/2006/main">
          <x14:cfRule type="expression" priority="73" id="{B5E1F402-50B3-49EA-B439-67E0457FEBE8}">
            <xm:f>$V$6=Тех.лист!$E$3</xm:f>
            <x14:dxf>
              <font>
                <color theme="0"/>
              </font>
            </x14:dxf>
          </x14:cfRule>
          <x14:cfRule type="expression" priority="74" id="{7EFD9FE8-1911-45F7-9B9D-84818089CBD9}">
            <xm:f>$V$6=Тех.лист!$E$5</xm:f>
            <x14:dxf>
              <font>
                <color theme="0"/>
              </font>
            </x14:dxf>
          </x14:cfRule>
          <x14:cfRule type="expression" priority="75" id="{C3F2C3FA-D446-4207-8579-C172A54917F9}">
            <xm:f>$V$6=Тех.лист!$E$7</xm:f>
            <x14:dxf>
              <font>
                <color theme="0"/>
              </font>
            </x14:dxf>
          </x14:cfRule>
          <x14:cfRule type="expression" priority="76" id="{96C3679C-F630-4BF0-9C9E-C4CB7E497EEA}">
            <xm:f>$V$6=Тех.лист!$E$8</xm:f>
            <x14:dxf>
              <font>
                <color theme="0"/>
              </font>
            </x14:dxf>
          </x14:cfRule>
          <x14:cfRule type="expression" priority="77" id="{F37D8269-660C-43D4-B241-CBC8194EFCEF}">
            <xm:f>$V$6=Тех.лист!$E$10</xm:f>
            <x14:dxf>
              <font>
                <color theme="0"/>
              </font>
            </x14:dxf>
          </x14:cfRule>
          <xm:sqref>AG8</xm:sqref>
        </x14:conditionalFormatting>
        <x14:conditionalFormatting xmlns:xm="http://schemas.microsoft.com/office/excel/2006/main">
          <x14:cfRule type="expression" priority="4" id="{43F7680B-BC3D-408D-9200-50F3FD2C1992}">
            <xm:f>$N$5=Тех.лист!$H$68</xm:f>
            <x14:dxf>
              <font>
                <color theme="0"/>
              </font>
            </x14:dxf>
          </x14:cfRule>
          <x14:cfRule type="expression" priority="6" id="{5BF9D3A4-F15D-4840-84DB-1EA934DCE288}">
            <xm:f>$N$5=Тех.лист!$H$69</xm:f>
            <x14:dxf>
              <font>
                <color theme="1"/>
              </font>
            </x14:dxf>
          </x14:cfRule>
          <x14:cfRule type="expression" priority="8" id="{FC27FCC7-469C-4C10-AA1A-DE44AB537CB5}">
            <xm:f>$N$5=Тех.лист!$H$70</xm:f>
            <x14:dxf>
              <font>
                <color theme="1"/>
              </font>
            </x14:dxf>
          </x14:cfRule>
          <x14:cfRule type="expression" priority="10" id="{DA6B2EA3-000E-46DB-AE9A-0C110FE1B01C}">
            <xm:f>$N$5=Тех.лист!$H$71</xm:f>
            <x14:dxf>
              <font>
                <color theme="1"/>
              </font>
            </x14:dxf>
          </x14:cfRule>
          <xm:sqref>S6</xm:sqref>
        </x14:conditionalFormatting>
        <x14:conditionalFormatting xmlns:xm="http://schemas.microsoft.com/office/excel/2006/main">
          <x14:cfRule type="expression" priority="3" id="{34AB688F-B6CC-49C1-8537-47C8CB5E3106}">
            <xm:f>$V$6=Тех.лист!$E$3</xm:f>
            <x14:dxf>
              <fill>
                <patternFill patternType="lightGray">
                  <bgColor rgb="FFFFC000"/>
                </patternFill>
              </fill>
            </x14:dxf>
          </x14:cfRule>
          <xm:sqref>Y9:Y43</xm:sqref>
        </x14:conditionalFormatting>
        <x14:conditionalFormatting xmlns:xm="http://schemas.microsoft.com/office/excel/2006/main">
          <x14:cfRule type="expression" priority="2" id="{8FB7934F-AB90-4418-9279-7C5C107A115A}">
            <xm:f>$V$6=Тех.лист!$E$4</xm:f>
            <x14:dxf>
              <fill>
                <patternFill patternType="lightGray">
                  <bgColor rgb="FFFFC000"/>
                </patternFill>
              </fill>
            </x14:dxf>
          </x14:cfRule>
          <xm:sqref>J9:J43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Тех.лист!$E$2:$E$11</xm:f>
          </x14:formula1>
          <xm:sqref>V6:X6</xm:sqref>
        </x14:dataValidation>
        <x14:dataValidation type="list" allowBlank="1" showInputMessage="1" showErrorMessage="1">
          <x14:formula1>
            <xm:f>Тех.лист!$A$2:$A$71</xm:f>
          </x14:formula1>
          <xm:sqref>R6</xm:sqref>
        </x14:dataValidation>
        <x14:dataValidation type="list" allowBlank="1" showInputMessage="1" showErrorMessage="1">
          <x14:formula1>
            <xm:f>Тех.лист!$G$3:$G$6</xm:f>
          </x14:formula1>
          <xm:sqref>C9:AG43</xm:sqref>
        </x14:dataValidation>
        <x14:dataValidation type="list" allowBlank="1" showInputMessage="1" showErrorMessage="1">
          <x14:formula1>
            <xm:f>Тех.лист!$H$2:$H$52</xm:f>
          </x14:formula1>
          <xm:sqref>AF49:AK49</xm:sqref>
        </x14:dataValidation>
        <x14:dataValidation type="list" allowBlank="1" showInputMessage="1" showErrorMessage="1">
          <x14:formula1>
            <xm:f>Тех.лист!$H$68:$H$71</xm:f>
          </x14:formula1>
          <xm:sqref>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sqref="A1:D1"/>
    </sheetView>
  </sheetViews>
  <sheetFormatPr defaultRowHeight="15.75" x14ac:dyDescent="0.25"/>
  <cols>
    <col min="1" max="3" width="9.140625" style="29"/>
    <col min="4" max="4" width="8.5703125" style="29" bestFit="1" customWidth="1"/>
    <col min="5" max="5" width="10" style="25" bestFit="1" customWidth="1"/>
    <col min="6" max="6" width="10" style="63" customWidth="1"/>
    <col min="7" max="7" width="14.7109375" style="25" bestFit="1" customWidth="1"/>
    <col min="8" max="8" width="22.28515625" style="25" bestFit="1" customWidth="1"/>
    <col min="9" max="10" width="9.140625" style="25"/>
    <col min="11" max="11" width="11.28515625" style="25" bestFit="1" customWidth="1"/>
    <col min="12" max="16384" width="9.140625" style="25"/>
  </cols>
  <sheetData>
    <row r="1" spans="1:18" x14ac:dyDescent="0.25">
      <c r="A1" s="127" t="s">
        <v>10</v>
      </c>
      <c r="B1" s="127"/>
      <c r="C1" s="127"/>
      <c r="D1" s="128"/>
      <c r="E1" s="24" t="s">
        <v>11</v>
      </c>
      <c r="F1" s="60" t="s">
        <v>113</v>
      </c>
      <c r="G1" s="24" t="s">
        <v>12</v>
      </c>
      <c r="H1" s="24" t="s">
        <v>93</v>
      </c>
      <c r="I1" s="24" t="s">
        <v>108</v>
      </c>
    </row>
    <row r="2" spans="1:18" x14ac:dyDescent="0.25">
      <c r="A2" s="26" t="s">
        <v>26</v>
      </c>
      <c r="B2" s="26" t="s">
        <v>116</v>
      </c>
      <c r="C2" s="26" t="s">
        <v>117</v>
      </c>
      <c r="D2" s="26" t="s">
        <v>118</v>
      </c>
      <c r="E2" s="27" t="s">
        <v>9</v>
      </c>
      <c r="F2" s="61">
        <f>IF(E2=Табель!V$6,1,0)</f>
        <v>0</v>
      </c>
      <c r="G2" s="25" t="s">
        <v>336</v>
      </c>
      <c r="H2" s="64" t="s">
        <v>341</v>
      </c>
      <c r="I2" s="28">
        <f>IF(Табель!B9=0,0,1)</f>
        <v>0</v>
      </c>
      <c r="L2" s="59"/>
      <c r="M2" s="59"/>
      <c r="N2" s="59"/>
      <c r="O2" s="59"/>
      <c r="P2" s="59"/>
      <c r="Q2" s="59"/>
      <c r="R2" s="59"/>
    </row>
    <row r="3" spans="1:18" x14ac:dyDescent="0.25">
      <c r="A3" s="26" t="s">
        <v>27</v>
      </c>
      <c r="B3" s="26" t="s">
        <v>119</v>
      </c>
      <c r="C3" s="26" t="s">
        <v>120</v>
      </c>
      <c r="D3" s="26" t="s">
        <v>121</v>
      </c>
      <c r="E3" s="27" t="s">
        <v>16</v>
      </c>
      <c r="F3" s="61">
        <f>IF(E3=Табель!V$6,2,0)</f>
        <v>0</v>
      </c>
      <c r="G3" s="28" t="s">
        <v>13</v>
      </c>
      <c r="H3" s="134" t="s">
        <v>94</v>
      </c>
      <c r="I3" s="28">
        <f>IF(Табель!B10=0,0,1)</f>
        <v>0</v>
      </c>
    </row>
    <row r="4" spans="1:18" x14ac:dyDescent="0.25">
      <c r="A4" s="26" t="s">
        <v>28</v>
      </c>
      <c r="B4" s="26" t="s">
        <v>122</v>
      </c>
      <c r="C4" s="26" t="s">
        <v>123</v>
      </c>
      <c r="D4" s="26" t="s">
        <v>124</v>
      </c>
      <c r="E4" s="27" t="s">
        <v>17</v>
      </c>
      <c r="F4" s="61">
        <f>IF(E4=Табель!V$6,3,0)</f>
        <v>0</v>
      </c>
      <c r="G4" s="28" t="s">
        <v>14</v>
      </c>
      <c r="H4" s="134" t="s">
        <v>96</v>
      </c>
      <c r="I4" s="28">
        <f>IF(Табель!B11=0,0,1)</f>
        <v>0</v>
      </c>
    </row>
    <row r="5" spans="1:18" x14ac:dyDescent="0.25">
      <c r="A5" s="26" t="s">
        <v>29</v>
      </c>
      <c r="B5" s="26" t="s">
        <v>125</v>
      </c>
      <c r="C5" s="26" t="s">
        <v>126</v>
      </c>
      <c r="D5" s="26" t="s">
        <v>127</v>
      </c>
      <c r="E5" s="27" t="s">
        <v>18</v>
      </c>
      <c r="F5" s="61">
        <f>IF(E5=Табель!V$6,4,0)</f>
        <v>0</v>
      </c>
      <c r="G5" s="28" t="s">
        <v>25</v>
      </c>
      <c r="H5" s="134" t="s">
        <v>97</v>
      </c>
      <c r="I5" s="28">
        <f>IF(Табель!B12=0,0,1)</f>
        <v>0</v>
      </c>
    </row>
    <row r="6" spans="1:18" x14ac:dyDescent="0.25">
      <c r="A6" s="26" t="s">
        <v>30</v>
      </c>
      <c r="B6" s="26" t="s">
        <v>128</v>
      </c>
      <c r="C6" s="26" t="s">
        <v>129</v>
      </c>
      <c r="D6" s="26" t="s">
        <v>130</v>
      </c>
      <c r="E6" s="27" t="s">
        <v>19</v>
      </c>
      <c r="F6" s="61">
        <f>IF(E6=Табель!V$6,5,0)</f>
        <v>0</v>
      </c>
      <c r="G6" s="28" t="s">
        <v>15</v>
      </c>
      <c r="H6" s="134" t="s">
        <v>99</v>
      </c>
      <c r="I6" s="28">
        <f>IF(Табель!B13=0,0,1)</f>
        <v>0</v>
      </c>
    </row>
    <row r="7" spans="1:18" x14ac:dyDescent="0.25">
      <c r="A7" s="26" t="s">
        <v>31</v>
      </c>
      <c r="B7" s="26" t="s">
        <v>131</v>
      </c>
      <c r="C7" s="26" t="s">
        <v>132</v>
      </c>
      <c r="D7" s="26" t="s">
        <v>133</v>
      </c>
      <c r="E7" s="27" t="s">
        <v>20</v>
      </c>
      <c r="F7" s="61">
        <f>IF(E7=Табель!V$6,6,0)</f>
        <v>0</v>
      </c>
      <c r="H7" s="134" t="s">
        <v>102</v>
      </c>
      <c r="I7" s="28">
        <f>IF(Табель!B14=0,0,1)</f>
        <v>0</v>
      </c>
    </row>
    <row r="8" spans="1:18" x14ac:dyDescent="0.25">
      <c r="A8" s="26" t="s">
        <v>152</v>
      </c>
      <c r="B8" s="26" t="s">
        <v>153</v>
      </c>
      <c r="C8" s="26" t="s">
        <v>154</v>
      </c>
      <c r="D8" s="26" t="s">
        <v>155</v>
      </c>
      <c r="E8" s="27" t="s">
        <v>21</v>
      </c>
      <c r="F8" s="61">
        <f>IF(E8=Табель!V$6,9,0)</f>
        <v>0</v>
      </c>
      <c r="G8" s="61"/>
      <c r="H8" s="134" t="s">
        <v>348</v>
      </c>
      <c r="I8" s="28">
        <f>IF(Табель!B15=0,0,1)</f>
        <v>0</v>
      </c>
    </row>
    <row r="9" spans="1:18" x14ac:dyDescent="0.25">
      <c r="A9" s="26" t="s">
        <v>32</v>
      </c>
      <c r="B9" s="26" t="s">
        <v>134</v>
      </c>
      <c r="C9" s="26" t="s">
        <v>135</v>
      </c>
      <c r="D9" s="26" t="s">
        <v>136</v>
      </c>
      <c r="E9" s="27" t="s">
        <v>22</v>
      </c>
      <c r="F9" s="61">
        <f>IF(E9=Табель!V$6,10,0)</f>
        <v>0</v>
      </c>
      <c r="G9" s="61"/>
      <c r="H9" s="134" t="s">
        <v>101</v>
      </c>
      <c r="I9" s="28">
        <f>IF(Табель!B16=0,0,1)</f>
        <v>0</v>
      </c>
    </row>
    <row r="10" spans="1:18" x14ac:dyDescent="0.25">
      <c r="A10" s="26" t="s">
        <v>33</v>
      </c>
      <c r="B10" s="26" t="s">
        <v>137</v>
      </c>
      <c r="C10" s="26" t="s">
        <v>138</v>
      </c>
      <c r="D10" s="26" t="s">
        <v>139</v>
      </c>
      <c r="E10" s="27" t="s">
        <v>23</v>
      </c>
      <c r="F10" s="61">
        <f>IF(E10=Табель!V$6,11,0)</f>
        <v>0</v>
      </c>
      <c r="G10" s="61"/>
      <c r="H10" s="134" t="s">
        <v>98</v>
      </c>
      <c r="I10" s="28">
        <f>IF(Табель!B17=0,0,1)</f>
        <v>0</v>
      </c>
    </row>
    <row r="11" spans="1:18" x14ac:dyDescent="0.25">
      <c r="A11" s="26" t="s">
        <v>34</v>
      </c>
      <c r="B11" s="26" t="s">
        <v>140</v>
      </c>
      <c r="C11" s="26" t="s">
        <v>141</v>
      </c>
      <c r="D11" s="26" t="s">
        <v>142</v>
      </c>
      <c r="E11" s="27" t="s">
        <v>24</v>
      </c>
      <c r="F11" s="61">
        <f>IF(E11=Табель!V$6,12,0)</f>
        <v>0</v>
      </c>
      <c r="G11" s="61"/>
      <c r="H11" s="134" t="s">
        <v>104</v>
      </c>
      <c r="I11" s="28">
        <f>IF(Табель!B18=0,0,1)</f>
        <v>0</v>
      </c>
    </row>
    <row r="12" spans="1:18" x14ac:dyDescent="0.25">
      <c r="A12" s="26" t="s">
        <v>35</v>
      </c>
      <c r="B12" s="26" t="s">
        <v>143</v>
      </c>
      <c r="C12" s="26" t="s">
        <v>144</v>
      </c>
      <c r="D12" s="26" t="s">
        <v>145</v>
      </c>
      <c r="E12" s="24" t="s">
        <v>113</v>
      </c>
      <c r="F12" s="60">
        <f>SUM(F2:F11)</f>
        <v>0</v>
      </c>
      <c r="G12" s="61"/>
      <c r="H12" s="134" t="s">
        <v>100</v>
      </c>
      <c r="I12" s="28">
        <f>IF(Табель!B19=0,0,1)</f>
        <v>0</v>
      </c>
    </row>
    <row r="13" spans="1:18" ht="16.5" thickBot="1" x14ac:dyDescent="0.3">
      <c r="A13" s="26" t="s">
        <v>36</v>
      </c>
      <c r="B13" s="26" t="s">
        <v>146</v>
      </c>
      <c r="C13" s="26" t="s">
        <v>147</v>
      </c>
      <c r="D13" s="26" t="s">
        <v>148</v>
      </c>
      <c r="E13" s="55"/>
      <c r="F13" s="81"/>
      <c r="G13" s="81"/>
      <c r="H13" s="134" t="s">
        <v>95</v>
      </c>
      <c r="I13" s="28">
        <f>IF(Табель!B20=0,0,1)</f>
        <v>0</v>
      </c>
    </row>
    <row r="14" spans="1:18" x14ac:dyDescent="0.25">
      <c r="A14" s="26" t="s">
        <v>37</v>
      </c>
      <c r="B14" s="26" t="s">
        <v>149</v>
      </c>
      <c r="C14" s="26" t="s">
        <v>150</v>
      </c>
      <c r="D14" s="26" t="s">
        <v>151</v>
      </c>
      <c r="E14" s="84" t="s">
        <v>111</v>
      </c>
      <c r="F14" s="85" t="e">
        <f>DATE(Табель!Y6,Тех.лист!F12,1)-WEEKDAY(DATE(Табель!Y6,Тех.лист!F12,1),2)+1</f>
        <v>#NUM!</v>
      </c>
      <c r="G14" s="86" t="e">
        <f>F14</f>
        <v>#NUM!</v>
      </c>
      <c r="H14" s="134" t="s">
        <v>347</v>
      </c>
      <c r="I14" s="28">
        <f>IF(Табель!B21=0,0,1)</f>
        <v>0</v>
      </c>
    </row>
    <row r="15" spans="1:18" x14ac:dyDescent="0.25">
      <c r="A15" s="26" t="s">
        <v>156</v>
      </c>
      <c r="B15" s="26" t="s">
        <v>157</v>
      </c>
      <c r="C15" s="26" t="s">
        <v>158</v>
      </c>
      <c r="D15" s="26" t="s">
        <v>159</v>
      </c>
      <c r="E15" s="87" t="s">
        <v>112</v>
      </c>
      <c r="F15" s="65" t="e">
        <f>F14+5</f>
        <v>#NUM!</v>
      </c>
      <c r="G15" s="88" t="e">
        <f>G14+5</f>
        <v>#NUM!</v>
      </c>
      <c r="H15" s="135" t="s">
        <v>342</v>
      </c>
      <c r="I15" s="28">
        <f>IF(Табель!B22=0,0,1)</f>
        <v>0</v>
      </c>
    </row>
    <row r="16" spans="1:18" x14ac:dyDescent="0.25">
      <c r="A16" s="26" t="s">
        <v>38</v>
      </c>
      <c r="B16" s="26" t="s">
        <v>160</v>
      </c>
      <c r="C16" s="26" t="s">
        <v>161</v>
      </c>
      <c r="D16" s="26" t="s">
        <v>162</v>
      </c>
      <c r="E16" s="87" t="s">
        <v>114</v>
      </c>
      <c r="F16" s="65" t="e">
        <f>F14+12</f>
        <v>#NUM!</v>
      </c>
      <c r="G16" s="88" t="e">
        <f>G14+12</f>
        <v>#NUM!</v>
      </c>
      <c r="H16" s="136" t="s">
        <v>354</v>
      </c>
      <c r="I16" s="28">
        <f>IF(Табель!B23=0,0,1)</f>
        <v>0</v>
      </c>
    </row>
    <row r="17" spans="1:9" x14ac:dyDescent="0.25">
      <c r="A17" s="26" t="s">
        <v>39</v>
      </c>
      <c r="B17" s="26" t="s">
        <v>163</v>
      </c>
      <c r="C17" s="26" t="s">
        <v>164</v>
      </c>
      <c r="D17" s="26" t="s">
        <v>165</v>
      </c>
      <c r="E17" s="123"/>
      <c r="F17" s="124"/>
      <c r="G17" s="125"/>
      <c r="H17" s="136" t="s">
        <v>359</v>
      </c>
      <c r="I17" s="28">
        <f>IF(Табель!B24=0,0,1)</f>
        <v>0</v>
      </c>
    </row>
    <row r="18" spans="1:9" x14ac:dyDescent="0.25">
      <c r="A18" s="26" t="s">
        <v>40</v>
      </c>
      <c r="B18" s="26" t="s">
        <v>166</v>
      </c>
      <c r="C18" s="26" t="s">
        <v>167</v>
      </c>
      <c r="D18" s="26" t="s">
        <v>168</v>
      </c>
      <c r="E18" s="120" t="s">
        <v>115</v>
      </c>
      <c r="F18" s="64">
        <f>Табель!C8</f>
        <v>1</v>
      </c>
      <c r="G18" s="90" t="e">
        <f>DATE(Табель!Y$6,Тех.лист!F$12,F18)</f>
        <v>#NUM!</v>
      </c>
      <c r="H18" s="136" t="s">
        <v>358</v>
      </c>
      <c r="I18" s="28">
        <f>IF(Табель!B25=0,0,1)</f>
        <v>0</v>
      </c>
    </row>
    <row r="19" spans="1:9" x14ac:dyDescent="0.25">
      <c r="A19" s="26" t="s">
        <v>41</v>
      </c>
      <c r="B19" s="26" t="s">
        <v>169</v>
      </c>
      <c r="C19" s="26" t="s">
        <v>170</v>
      </c>
      <c r="D19" s="26" t="s">
        <v>171</v>
      </c>
      <c r="E19" s="121"/>
      <c r="F19" s="64">
        <f>Табель!D8</f>
        <v>2</v>
      </c>
      <c r="G19" s="90" t="e">
        <f>DATE(Табель!Y$6,Тех.лист!F$12,F19)</f>
        <v>#NUM!</v>
      </c>
      <c r="H19" s="136" t="s">
        <v>361</v>
      </c>
      <c r="I19" s="28">
        <f>IF(Табель!B26=0,0,1)</f>
        <v>0</v>
      </c>
    </row>
    <row r="20" spans="1:9" x14ac:dyDescent="0.25">
      <c r="A20" s="26" t="s">
        <v>42</v>
      </c>
      <c r="B20" s="26" t="s">
        <v>172</v>
      </c>
      <c r="C20" s="26" t="s">
        <v>173</v>
      </c>
      <c r="D20" s="26" t="s">
        <v>174</v>
      </c>
      <c r="E20" s="121"/>
      <c r="F20" s="64">
        <f>Табель!E8</f>
        <v>3</v>
      </c>
      <c r="G20" s="90" t="e">
        <f>DATE(Табель!Y$6,Тех.лист!F$12,F20)</f>
        <v>#NUM!</v>
      </c>
      <c r="H20" s="136" t="s">
        <v>353</v>
      </c>
      <c r="I20" s="28">
        <f>IF(Табель!B27=0,0,1)</f>
        <v>0</v>
      </c>
    </row>
    <row r="21" spans="1:9" x14ac:dyDescent="0.25">
      <c r="A21" s="26" t="s">
        <v>43</v>
      </c>
      <c r="B21" s="26" t="s">
        <v>175</v>
      </c>
      <c r="C21" s="26" t="s">
        <v>176</v>
      </c>
      <c r="D21" s="26" t="s">
        <v>177</v>
      </c>
      <c r="E21" s="121"/>
      <c r="F21" s="64">
        <f>Табель!F8</f>
        <v>4</v>
      </c>
      <c r="G21" s="90" t="e">
        <f>DATE(Табель!Y$6,Тех.лист!F$12,F21)</f>
        <v>#NUM!</v>
      </c>
      <c r="H21" s="136" t="s">
        <v>350</v>
      </c>
      <c r="I21" s="28">
        <f>IF(Табель!B28=0,0,1)</f>
        <v>0</v>
      </c>
    </row>
    <row r="22" spans="1:9" x14ac:dyDescent="0.25">
      <c r="A22" s="26" t="s">
        <v>178</v>
      </c>
      <c r="B22" s="26" t="s">
        <v>209</v>
      </c>
      <c r="C22" s="26" t="s">
        <v>179</v>
      </c>
      <c r="D22" s="26" t="s">
        <v>180</v>
      </c>
      <c r="E22" s="121"/>
      <c r="F22" s="64">
        <f>Табель!G8</f>
        <v>5</v>
      </c>
      <c r="G22" s="90" t="e">
        <f>DATE(Табель!Y$6,Тех.лист!F$12,F22)</f>
        <v>#NUM!</v>
      </c>
      <c r="H22" s="136" t="s">
        <v>349</v>
      </c>
      <c r="I22" s="28">
        <f>IF(Табель!B29=0,0,1)</f>
        <v>0</v>
      </c>
    </row>
    <row r="23" spans="1:9" x14ac:dyDescent="0.25">
      <c r="A23" s="26" t="s">
        <v>44</v>
      </c>
      <c r="B23" s="26" t="s">
        <v>181</v>
      </c>
      <c r="C23" s="26" t="s">
        <v>182</v>
      </c>
      <c r="D23" s="26" t="s">
        <v>183</v>
      </c>
      <c r="E23" s="121"/>
      <c r="F23" s="64">
        <f>Табель!H8</f>
        <v>6</v>
      </c>
      <c r="G23" s="90" t="e">
        <f>DATE(Табель!Y$6,Тех.лист!F$12,F23)</f>
        <v>#NUM!</v>
      </c>
      <c r="H23" s="136" t="s">
        <v>351</v>
      </c>
      <c r="I23" s="28">
        <f>IF(Табель!B30=0,0,1)</f>
        <v>0</v>
      </c>
    </row>
    <row r="24" spans="1:9" ht="16.5" thickBot="1" x14ac:dyDescent="0.3">
      <c r="A24" s="26" t="s">
        <v>45</v>
      </c>
      <c r="B24" s="26" t="s">
        <v>184</v>
      </c>
      <c r="C24" s="26" t="s">
        <v>185</v>
      </c>
      <c r="D24" s="26" t="s">
        <v>186</v>
      </c>
      <c r="E24" s="122"/>
      <c r="F24" s="89">
        <f>Табель!I8</f>
        <v>7</v>
      </c>
      <c r="G24" s="91" t="e">
        <f>DATE(Табель!Y$6,Тех.лист!F$12,F24)</f>
        <v>#NUM!</v>
      </c>
      <c r="H24" s="136" t="s">
        <v>356</v>
      </c>
      <c r="I24" s="28">
        <f>IF(Табель!B31=0,0,1)</f>
        <v>0</v>
      </c>
    </row>
    <row r="25" spans="1:9" x14ac:dyDescent="0.25">
      <c r="A25" s="26" t="s">
        <v>46</v>
      </c>
      <c r="B25" s="26" t="s">
        <v>187</v>
      </c>
      <c r="C25" s="26" t="s">
        <v>188</v>
      </c>
      <c r="D25" s="26" t="s">
        <v>189</v>
      </c>
      <c r="E25" s="82"/>
      <c r="F25" s="83"/>
      <c r="G25" s="83"/>
      <c r="H25" s="27" t="s">
        <v>362</v>
      </c>
      <c r="I25" s="28">
        <f>IF(Табель!B32=0,0,1)</f>
        <v>0</v>
      </c>
    </row>
    <row r="26" spans="1:9" x14ac:dyDescent="0.25">
      <c r="A26" s="26" t="s">
        <v>47</v>
      </c>
      <c r="B26" s="26" t="s">
        <v>190</v>
      </c>
      <c r="C26" s="26" t="s">
        <v>191</v>
      </c>
      <c r="D26" s="26" t="s">
        <v>192</v>
      </c>
      <c r="E26" s="28"/>
      <c r="F26" s="61"/>
      <c r="G26" s="28"/>
      <c r="H26" s="27" t="s">
        <v>357</v>
      </c>
      <c r="I26" s="28">
        <f>IF(Табель!B33=0,0,1)</f>
        <v>0</v>
      </c>
    </row>
    <row r="27" spans="1:9" x14ac:dyDescent="0.25">
      <c r="A27" s="26" t="s">
        <v>48</v>
      </c>
      <c r="B27" s="26" t="s">
        <v>193</v>
      </c>
      <c r="C27" s="26" t="s">
        <v>194</v>
      </c>
      <c r="D27" s="26" t="s">
        <v>195</v>
      </c>
      <c r="E27" s="28"/>
      <c r="F27" s="61"/>
      <c r="G27" s="28"/>
      <c r="H27" s="27" t="s">
        <v>352</v>
      </c>
      <c r="I27" s="28">
        <f>IF(Табель!B34=0,0,1)</f>
        <v>0</v>
      </c>
    </row>
    <row r="28" spans="1:9" x14ac:dyDescent="0.25">
      <c r="A28" s="26" t="s">
        <v>49</v>
      </c>
      <c r="B28" s="26" t="s">
        <v>196</v>
      </c>
      <c r="C28" s="26" t="s">
        <v>197</v>
      </c>
      <c r="D28" s="26" t="s">
        <v>198</v>
      </c>
      <c r="E28" s="28"/>
      <c r="F28" s="61"/>
      <c r="G28" s="28"/>
      <c r="H28" s="27" t="s">
        <v>360</v>
      </c>
      <c r="I28" s="28">
        <f>IF(Табель!B35=0,0,1)</f>
        <v>0</v>
      </c>
    </row>
    <row r="29" spans="1:9" x14ac:dyDescent="0.25">
      <c r="A29" s="26" t="s">
        <v>199</v>
      </c>
      <c r="B29" s="26" t="s">
        <v>200</v>
      </c>
      <c r="C29" s="26" t="s">
        <v>201</v>
      </c>
      <c r="D29" s="26" t="s">
        <v>202</v>
      </c>
      <c r="E29" s="28"/>
      <c r="F29" s="61"/>
      <c r="G29" s="28"/>
      <c r="H29" s="27" t="s">
        <v>355</v>
      </c>
      <c r="I29" s="28">
        <f>IF(Табель!B36=0,0,1)</f>
        <v>0</v>
      </c>
    </row>
    <row r="30" spans="1:9" x14ac:dyDescent="0.25">
      <c r="A30" s="26" t="s">
        <v>50</v>
      </c>
      <c r="B30" s="26" t="s">
        <v>210</v>
      </c>
      <c r="C30" s="26" t="s">
        <v>252</v>
      </c>
      <c r="D30" s="26" t="s">
        <v>253</v>
      </c>
      <c r="E30" s="28"/>
      <c r="F30" s="61"/>
      <c r="G30" s="28"/>
      <c r="H30" s="64" t="s">
        <v>343</v>
      </c>
      <c r="I30" s="28">
        <f>IF(Табель!B37=0,0,1)</f>
        <v>0</v>
      </c>
    </row>
    <row r="31" spans="1:9" x14ac:dyDescent="0.25">
      <c r="A31" s="26" t="s">
        <v>51</v>
      </c>
      <c r="B31" s="26" t="s">
        <v>211</v>
      </c>
      <c r="C31" s="26" t="s">
        <v>254</v>
      </c>
      <c r="D31" s="26" t="s">
        <v>255</v>
      </c>
      <c r="E31" s="28"/>
      <c r="F31" s="61"/>
      <c r="G31" s="28"/>
      <c r="H31" s="27" t="s">
        <v>370</v>
      </c>
      <c r="I31" s="28">
        <f>IF(Табель!B38=0,0,1)</f>
        <v>0</v>
      </c>
    </row>
    <row r="32" spans="1:9" x14ac:dyDescent="0.25">
      <c r="A32" s="26" t="s">
        <v>52</v>
      </c>
      <c r="B32" s="26" t="s">
        <v>212</v>
      </c>
      <c r="C32" s="26" t="s">
        <v>256</v>
      </c>
      <c r="D32" s="26" t="s">
        <v>257</v>
      </c>
      <c r="E32" s="28"/>
      <c r="F32" s="61"/>
      <c r="G32" s="28"/>
      <c r="H32" s="27" t="s">
        <v>367</v>
      </c>
      <c r="I32" s="28">
        <f>IF(Табель!B39=0,0,1)</f>
        <v>0</v>
      </c>
    </row>
    <row r="33" spans="1:9" x14ac:dyDescent="0.25">
      <c r="A33" s="26" t="s">
        <v>53</v>
      </c>
      <c r="B33" s="26" t="s">
        <v>213</v>
      </c>
      <c r="C33" s="26" t="s">
        <v>258</v>
      </c>
      <c r="D33" s="26" t="s">
        <v>259</v>
      </c>
      <c r="E33" s="28"/>
      <c r="F33" s="61"/>
      <c r="G33" s="28"/>
      <c r="H33" s="27" t="s">
        <v>366</v>
      </c>
      <c r="I33" s="28">
        <f>IF(Табель!B40=0,0,1)</f>
        <v>0</v>
      </c>
    </row>
    <row r="34" spans="1:9" x14ac:dyDescent="0.25">
      <c r="A34" s="26" t="s">
        <v>54</v>
      </c>
      <c r="B34" s="26" t="s">
        <v>214</v>
      </c>
      <c r="C34" s="26" t="s">
        <v>260</v>
      </c>
      <c r="D34" s="26" t="s">
        <v>261</v>
      </c>
      <c r="E34" s="28"/>
      <c r="F34" s="61"/>
      <c r="G34" s="28"/>
      <c r="H34" s="27" t="s">
        <v>363</v>
      </c>
      <c r="I34" s="28">
        <f>IF(Табель!B41=0,0,1)</f>
        <v>0</v>
      </c>
    </row>
    <row r="35" spans="1:9" x14ac:dyDescent="0.25">
      <c r="A35" s="26" t="s">
        <v>55</v>
      </c>
      <c r="B35" s="26" t="s">
        <v>215</v>
      </c>
      <c r="C35" s="26" t="s">
        <v>262</v>
      </c>
      <c r="D35" s="26" t="s">
        <v>263</v>
      </c>
      <c r="E35" s="28"/>
      <c r="F35" s="61"/>
      <c r="G35" s="28"/>
      <c r="H35" s="27" t="s">
        <v>369</v>
      </c>
      <c r="I35" s="28">
        <f>IF(Табель!B42=0,0,1)</f>
        <v>0</v>
      </c>
    </row>
    <row r="36" spans="1:9" x14ac:dyDescent="0.25">
      <c r="A36" s="26" t="s">
        <v>203</v>
      </c>
      <c r="B36" s="26" t="s">
        <v>216</v>
      </c>
      <c r="C36" s="26" t="s">
        <v>264</v>
      </c>
      <c r="D36" s="26" t="s">
        <v>265</v>
      </c>
      <c r="E36" s="28"/>
      <c r="F36" s="61"/>
      <c r="G36" s="28"/>
      <c r="H36" s="27" t="s">
        <v>368</v>
      </c>
      <c r="I36" s="28">
        <f>IF(Табель!B43=0,0,1)</f>
        <v>0</v>
      </c>
    </row>
    <row r="37" spans="1:9" x14ac:dyDescent="0.25">
      <c r="A37" s="26" t="s">
        <v>56</v>
      </c>
      <c r="B37" s="26" t="s">
        <v>217</v>
      </c>
      <c r="C37" s="26" t="s">
        <v>266</v>
      </c>
      <c r="D37" s="26" t="s">
        <v>267</v>
      </c>
      <c r="E37" s="28"/>
      <c r="F37" s="61"/>
      <c r="G37" s="28"/>
      <c r="H37" s="27" t="s">
        <v>372</v>
      </c>
      <c r="I37" s="24">
        <f>SUM(I2:I36)</f>
        <v>0</v>
      </c>
    </row>
    <row r="38" spans="1:9" x14ac:dyDescent="0.25">
      <c r="A38" s="26" t="s">
        <v>57</v>
      </c>
      <c r="B38" s="26" t="s">
        <v>218</v>
      </c>
      <c r="C38" s="26" t="s">
        <v>268</v>
      </c>
      <c r="D38" s="26" t="s">
        <v>269</v>
      </c>
      <c r="E38" s="28"/>
      <c r="F38" s="61"/>
      <c r="G38" s="28"/>
      <c r="H38" s="27" t="s">
        <v>364</v>
      </c>
      <c r="I38" s="28"/>
    </row>
    <row r="39" spans="1:9" x14ac:dyDescent="0.25">
      <c r="A39" s="26" t="s">
        <v>58</v>
      </c>
      <c r="B39" s="26" t="s">
        <v>219</v>
      </c>
      <c r="C39" s="26" t="s">
        <v>270</v>
      </c>
      <c r="D39" s="26" t="s">
        <v>271</v>
      </c>
      <c r="E39" s="28"/>
      <c r="F39" s="61"/>
      <c r="G39" s="28"/>
      <c r="H39" s="27" t="s">
        <v>371</v>
      </c>
      <c r="I39" s="28"/>
    </row>
    <row r="40" spans="1:9" x14ac:dyDescent="0.25">
      <c r="A40" s="26" t="s">
        <v>59</v>
      </c>
      <c r="B40" s="26" t="s">
        <v>220</v>
      </c>
      <c r="C40" s="26" t="s">
        <v>272</v>
      </c>
      <c r="D40" s="26" t="s">
        <v>273</v>
      </c>
      <c r="E40" s="28"/>
      <c r="F40" s="61"/>
      <c r="G40" s="28"/>
      <c r="H40" s="27" t="s">
        <v>365</v>
      </c>
      <c r="I40" s="28"/>
    </row>
    <row r="41" spans="1:9" x14ac:dyDescent="0.25">
      <c r="A41" s="26" t="s">
        <v>60</v>
      </c>
      <c r="B41" s="26" t="s">
        <v>221</v>
      </c>
      <c r="C41" s="26" t="s">
        <v>274</v>
      </c>
      <c r="D41" s="26" t="s">
        <v>275</v>
      </c>
      <c r="E41" s="28"/>
      <c r="F41" s="61"/>
      <c r="G41" s="28"/>
      <c r="H41" s="64" t="s">
        <v>344</v>
      </c>
      <c r="I41" s="28"/>
    </row>
    <row r="42" spans="1:9" x14ac:dyDescent="0.25">
      <c r="A42" s="26" t="s">
        <v>61</v>
      </c>
      <c r="B42" s="26" t="s">
        <v>222</v>
      </c>
      <c r="C42" s="26" t="s">
        <v>276</v>
      </c>
      <c r="D42" s="26" t="s">
        <v>277</v>
      </c>
      <c r="E42" s="28"/>
      <c r="F42" s="61"/>
      <c r="G42" s="28"/>
      <c r="H42" s="27" t="s">
        <v>382</v>
      </c>
      <c r="I42" s="28"/>
    </row>
    <row r="43" spans="1:9" x14ac:dyDescent="0.25">
      <c r="A43" s="26" t="s">
        <v>204</v>
      </c>
      <c r="B43" s="26" t="s">
        <v>223</v>
      </c>
      <c r="C43" s="26" t="s">
        <v>278</v>
      </c>
      <c r="D43" s="26" t="s">
        <v>279</v>
      </c>
      <c r="E43" s="28"/>
      <c r="F43" s="61"/>
      <c r="G43" s="28"/>
      <c r="H43" s="27" t="s">
        <v>380</v>
      </c>
      <c r="I43" s="28"/>
    </row>
    <row r="44" spans="1:9" x14ac:dyDescent="0.25">
      <c r="A44" s="26" t="s">
        <v>62</v>
      </c>
      <c r="B44" s="26" t="s">
        <v>224</v>
      </c>
      <c r="C44" s="26" t="s">
        <v>280</v>
      </c>
      <c r="D44" s="26" t="s">
        <v>281</v>
      </c>
      <c r="E44" s="28"/>
      <c r="F44" s="61"/>
      <c r="G44" s="28"/>
      <c r="H44" s="27" t="s">
        <v>378</v>
      </c>
      <c r="I44" s="28"/>
    </row>
    <row r="45" spans="1:9" x14ac:dyDescent="0.25">
      <c r="A45" s="26" t="s">
        <v>63</v>
      </c>
      <c r="B45" s="26" t="s">
        <v>225</v>
      </c>
      <c r="C45" s="26" t="s">
        <v>282</v>
      </c>
      <c r="D45" s="26" t="s">
        <v>283</v>
      </c>
      <c r="E45" s="28"/>
      <c r="F45" s="61"/>
      <c r="G45" s="28"/>
      <c r="H45" s="27" t="s">
        <v>374</v>
      </c>
      <c r="I45" s="28"/>
    </row>
    <row r="46" spans="1:9" x14ac:dyDescent="0.25">
      <c r="A46" s="26" t="s">
        <v>64</v>
      </c>
      <c r="B46" s="26" t="s">
        <v>226</v>
      </c>
      <c r="C46" s="26" t="s">
        <v>284</v>
      </c>
      <c r="D46" s="26" t="s">
        <v>285</v>
      </c>
      <c r="E46" s="28"/>
      <c r="F46" s="61"/>
      <c r="G46" s="28"/>
      <c r="H46" s="27" t="s">
        <v>377</v>
      </c>
      <c r="I46" s="28"/>
    </row>
    <row r="47" spans="1:9" x14ac:dyDescent="0.25">
      <c r="A47" s="26" t="s">
        <v>65</v>
      </c>
      <c r="B47" s="26" t="s">
        <v>227</v>
      </c>
      <c r="C47" s="26" t="s">
        <v>286</v>
      </c>
      <c r="D47" s="26" t="s">
        <v>287</v>
      </c>
      <c r="E47" s="28"/>
      <c r="F47" s="61"/>
      <c r="G47" s="28"/>
      <c r="H47" s="27" t="s">
        <v>379</v>
      </c>
      <c r="I47" s="28"/>
    </row>
    <row r="48" spans="1:9" x14ac:dyDescent="0.25">
      <c r="A48" s="26" t="s">
        <v>66</v>
      </c>
      <c r="B48" s="26" t="s">
        <v>228</v>
      </c>
      <c r="C48" s="26" t="s">
        <v>288</v>
      </c>
      <c r="D48" s="26" t="s">
        <v>289</v>
      </c>
      <c r="E48" s="28"/>
      <c r="F48" s="61"/>
      <c r="G48" s="28"/>
      <c r="H48" s="27" t="s">
        <v>375</v>
      </c>
      <c r="I48" s="28"/>
    </row>
    <row r="49" spans="1:9" x14ac:dyDescent="0.25">
      <c r="A49" s="26" t="s">
        <v>67</v>
      </c>
      <c r="B49" s="26" t="s">
        <v>229</v>
      </c>
      <c r="C49" s="26" t="s">
        <v>290</v>
      </c>
      <c r="D49" s="26" t="s">
        <v>291</v>
      </c>
      <c r="E49" s="28"/>
      <c r="F49" s="61"/>
      <c r="G49" s="28"/>
      <c r="H49" s="27" t="s">
        <v>373</v>
      </c>
      <c r="I49" s="28"/>
    </row>
    <row r="50" spans="1:9" x14ac:dyDescent="0.25">
      <c r="A50" s="26" t="s">
        <v>205</v>
      </c>
      <c r="B50" s="26" t="s">
        <v>230</v>
      </c>
      <c r="C50" s="26" t="s">
        <v>292</v>
      </c>
      <c r="D50" s="26" t="s">
        <v>293</v>
      </c>
      <c r="E50" s="28"/>
      <c r="F50" s="61"/>
      <c r="G50" s="28"/>
      <c r="H50" s="27" t="s">
        <v>381</v>
      </c>
      <c r="I50" s="28"/>
    </row>
    <row r="51" spans="1:9" x14ac:dyDescent="0.25">
      <c r="A51" s="26" t="s">
        <v>68</v>
      </c>
      <c r="B51" s="26" t="s">
        <v>231</v>
      </c>
      <c r="C51" s="26" t="s">
        <v>294</v>
      </c>
      <c r="D51" s="26" t="s">
        <v>295</v>
      </c>
      <c r="E51" s="28"/>
      <c r="F51" s="61"/>
      <c r="G51" s="28"/>
      <c r="H51" s="27" t="s">
        <v>376</v>
      </c>
      <c r="I51" s="28"/>
    </row>
    <row r="52" spans="1:9" x14ac:dyDescent="0.25">
      <c r="A52" s="26" t="s">
        <v>69</v>
      </c>
      <c r="B52" s="26" t="s">
        <v>232</v>
      </c>
      <c r="C52" s="26" t="s">
        <v>296</v>
      </c>
      <c r="D52" s="26" t="s">
        <v>297</v>
      </c>
      <c r="E52" s="28"/>
      <c r="F52" s="61"/>
      <c r="G52" s="28"/>
      <c r="H52" s="27" t="s">
        <v>383</v>
      </c>
      <c r="I52" s="28"/>
    </row>
    <row r="53" spans="1:9" x14ac:dyDescent="0.25">
      <c r="A53" s="26" t="s">
        <v>70</v>
      </c>
      <c r="B53" s="26" t="s">
        <v>233</v>
      </c>
      <c r="C53" s="26" t="s">
        <v>298</v>
      </c>
      <c r="D53" s="26" t="s">
        <v>299</v>
      </c>
      <c r="E53" s="28"/>
      <c r="F53" s="61"/>
      <c r="G53" s="28"/>
      <c r="H53" s="140" t="s">
        <v>339</v>
      </c>
      <c r="I53" s="140"/>
    </row>
    <row r="54" spans="1:9" x14ac:dyDescent="0.25">
      <c r="A54" s="26" t="s">
        <v>71</v>
      </c>
      <c r="B54" s="26" t="s">
        <v>234</v>
      </c>
      <c r="C54" s="26" t="s">
        <v>300</v>
      </c>
      <c r="D54" s="26" t="s">
        <v>301</v>
      </c>
      <c r="E54" s="28"/>
      <c r="F54" s="61"/>
      <c r="G54" s="28"/>
      <c r="H54" s="138" t="s">
        <v>387</v>
      </c>
      <c r="I54" s="139"/>
    </row>
    <row r="55" spans="1:9" x14ac:dyDescent="0.25">
      <c r="A55" s="26" t="s">
        <v>72</v>
      </c>
      <c r="B55" s="26" t="s">
        <v>235</v>
      </c>
      <c r="C55" s="26" t="s">
        <v>302</v>
      </c>
      <c r="D55" s="26" t="s">
        <v>303</v>
      </c>
      <c r="E55" s="28"/>
      <c r="F55" s="61"/>
      <c r="G55" s="28"/>
      <c r="H55" s="126" t="s">
        <v>391</v>
      </c>
      <c r="I55" s="28"/>
    </row>
    <row r="56" spans="1:9" x14ac:dyDescent="0.25">
      <c r="A56" s="26" t="s">
        <v>73</v>
      </c>
      <c r="B56" s="26" t="s">
        <v>236</v>
      </c>
      <c r="C56" s="26" t="s">
        <v>304</v>
      </c>
      <c r="D56" s="26" t="s">
        <v>305</v>
      </c>
      <c r="E56" s="28"/>
      <c r="F56" s="61"/>
      <c r="G56" s="28"/>
      <c r="H56" s="134" t="s">
        <v>389</v>
      </c>
      <c r="I56" s="28"/>
    </row>
    <row r="57" spans="1:9" x14ac:dyDescent="0.25">
      <c r="A57" s="26" t="s">
        <v>206</v>
      </c>
      <c r="B57" s="26" t="s">
        <v>237</v>
      </c>
      <c r="C57" s="26" t="s">
        <v>306</v>
      </c>
      <c r="D57" s="26" t="s">
        <v>307</v>
      </c>
      <c r="E57" s="28"/>
      <c r="F57" s="61"/>
      <c r="G57" s="28"/>
      <c r="H57" s="134" t="s">
        <v>388</v>
      </c>
      <c r="I57" s="28"/>
    </row>
    <row r="58" spans="1:9" x14ac:dyDescent="0.25">
      <c r="A58" s="26" t="s">
        <v>74</v>
      </c>
      <c r="B58" s="26" t="s">
        <v>238</v>
      </c>
      <c r="C58" s="26" t="s">
        <v>308</v>
      </c>
      <c r="D58" s="26" t="s">
        <v>309</v>
      </c>
      <c r="E58" s="28"/>
      <c r="F58" s="61"/>
      <c r="G58" s="28"/>
      <c r="H58" s="134" t="s">
        <v>390</v>
      </c>
      <c r="I58" s="28"/>
    </row>
    <row r="59" spans="1:9" x14ac:dyDescent="0.25">
      <c r="A59" s="26" t="s">
        <v>75</v>
      </c>
      <c r="B59" s="26" t="s">
        <v>239</v>
      </c>
      <c r="C59" s="26" t="s">
        <v>310</v>
      </c>
      <c r="D59" s="26" t="s">
        <v>311</v>
      </c>
      <c r="E59" s="28"/>
      <c r="F59" s="61"/>
      <c r="G59" s="28"/>
      <c r="H59" s="138"/>
      <c r="I59" s="139"/>
    </row>
    <row r="60" spans="1:9" x14ac:dyDescent="0.25">
      <c r="A60" s="26" t="s">
        <v>76</v>
      </c>
      <c r="B60" s="26" t="s">
        <v>240</v>
      </c>
      <c r="C60" s="26" t="s">
        <v>312</v>
      </c>
      <c r="D60" s="26" t="s">
        <v>313</v>
      </c>
      <c r="E60" s="28"/>
      <c r="F60" s="61"/>
      <c r="G60" s="28"/>
      <c r="H60" s="55" t="str">
        <f>IF(Табель!N5=H69,H56,H61)</f>
        <v>С. В. Ступин</v>
      </c>
      <c r="I60" s="28"/>
    </row>
    <row r="61" spans="1:9" x14ac:dyDescent="0.25">
      <c r="A61" s="26" t="s">
        <v>77</v>
      </c>
      <c r="B61" s="26" t="s">
        <v>241</v>
      </c>
      <c r="C61" s="26" t="s">
        <v>314</v>
      </c>
      <c r="D61" s="26" t="s">
        <v>315</v>
      </c>
      <c r="E61" s="28"/>
      <c r="F61" s="62"/>
      <c r="G61" s="54"/>
      <c r="H61" s="28" t="str">
        <f>IF(Табель!N5=H70,H57,H62)</f>
        <v>С. В. Ступин</v>
      </c>
      <c r="I61" s="28"/>
    </row>
    <row r="62" spans="1:9" x14ac:dyDescent="0.25">
      <c r="A62" s="26" t="s">
        <v>78</v>
      </c>
      <c r="B62" s="26" t="s">
        <v>242</v>
      </c>
      <c r="C62" s="26" t="s">
        <v>316</v>
      </c>
      <c r="D62" s="26" t="s">
        <v>317</v>
      </c>
      <c r="E62" s="61"/>
      <c r="F62" s="28"/>
      <c r="G62" s="28"/>
      <c r="H62" s="28" t="str">
        <f>IF(Табель!N5=Тех.лист!H71,H58,H55)</f>
        <v>С. В. Ступин</v>
      </c>
      <c r="I62" s="28"/>
    </row>
    <row r="63" spans="1:9" x14ac:dyDescent="0.25">
      <c r="A63" s="26" t="s">
        <v>79</v>
      </c>
      <c r="B63" s="26" t="s">
        <v>243</v>
      </c>
      <c r="C63" s="26" t="s">
        <v>318</v>
      </c>
      <c r="D63" s="26" t="s">
        <v>319</v>
      </c>
      <c r="E63" s="61"/>
      <c r="F63" s="28"/>
      <c r="G63" s="28"/>
      <c r="H63" s="28"/>
      <c r="I63" s="28"/>
    </row>
    <row r="64" spans="1:9" x14ac:dyDescent="0.25">
      <c r="A64" s="26" t="s">
        <v>207</v>
      </c>
      <c r="B64" s="26" t="s">
        <v>244</v>
      </c>
      <c r="C64" s="26" t="s">
        <v>320</v>
      </c>
      <c r="D64" s="26" t="s">
        <v>321</v>
      </c>
      <c r="E64" s="61"/>
      <c r="F64" s="28"/>
      <c r="G64" s="28"/>
      <c r="H64" s="28"/>
      <c r="I64" s="28"/>
    </row>
    <row r="65" spans="1:9" x14ac:dyDescent="0.25">
      <c r="A65" s="26" t="s">
        <v>80</v>
      </c>
      <c r="B65" s="26" t="s">
        <v>245</v>
      </c>
      <c r="C65" s="26" t="s">
        <v>322</v>
      </c>
      <c r="D65" s="26" t="s">
        <v>323</v>
      </c>
      <c r="E65" s="61"/>
      <c r="F65" s="28"/>
      <c r="G65" s="28"/>
      <c r="H65" s="28"/>
      <c r="I65" s="134"/>
    </row>
    <row r="66" spans="1:9" x14ac:dyDescent="0.25">
      <c r="A66" s="26" t="s">
        <v>81</v>
      </c>
      <c r="B66" s="26" t="s">
        <v>246</v>
      </c>
      <c r="C66" s="26" t="s">
        <v>324</v>
      </c>
      <c r="D66" s="26" t="s">
        <v>325</v>
      </c>
      <c r="E66" s="61"/>
      <c r="F66" s="28"/>
      <c r="G66" s="28"/>
      <c r="H66" s="28"/>
      <c r="I66" s="134"/>
    </row>
    <row r="67" spans="1:9" x14ac:dyDescent="0.25">
      <c r="A67" s="26" t="s">
        <v>82</v>
      </c>
      <c r="B67" s="26" t="s">
        <v>247</v>
      </c>
      <c r="C67" s="26" t="s">
        <v>326</v>
      </c>
      <c r="D67" s="26" t="s">
        <v>327</v>
      </c>
      <c r="E67" s="61"/>
      <c r="F67" s="28"/>
      <c r="G67" s="28"/>
      <c r="H67" s="28"/>
      <c r="I67" s="134"/>
    </row>
    <row r="68" spans="1:9" x14ac:dyDescent="0.25">
      <c r="A68" s="26" t="s">
        <v>83</v>
      </c>
      <c r="B68" s="26" t="s">
        <v>248</v>
      </c>
      <c r="C68" s="26" t="s">
        <v>328</v>
      </c>
      <c r="D68" s="26" t="s">
        <v>329</v>
      </c>
      <c r="E68" s="61"/>
      <c r="F68" s="28"/>
      <c r="G68" s="28"/>
      <c r="H68" s="24" t="s">
        <v>341</v>
      </c>
      <c r="I68" s="24">
        <f>SUM(I69:I71)</f>
        <v>0</v>
      </c>
    </row>
    <row r="69" spans="1:9" x14ac:dyDescent="0.25">
      <c r="A69" s="26" t="s">
        <v>84</v>
      </c>
      <c r="B69" s="26" t="s">
        <v>249</v>
      </c>
      <c r="C69" s="26" t="s">
        <v>330</v>
      </c>
      <c r="D69" s="26" t="s">
        <v>331</v>
      </c>
      <c r="E69" s="61"/>
      <c r="F69" s="28"/>
      <c r="G69" s="28"/>
      <c r="H69" s="28" t="s">
        <v>342</v>
      </c>
      <c r="I69" s="28">
        <f>IF(H69=Табель!N5,1,0)</f>
        <v>0</v>
      </c>
    </row>
    <row r="70" spans="1:9" x14ac:dyDescent="0.25">
      <c r="A70" s="26" t="s">
        <v>85</v>
      </c>
      <c r="B70" s="26" t="s">
        <v>250</v>
      </c>
      <c r="C70" s="26" t="s">
        <v>332</v>
      </c>
      <c r="D70" s="26" t="s">
        <v>333</v>
      </c>
      <c r="E70" s="61"/>
      <c r="F70" s="28"/>
      <c r="G70" s="28"/>
      <c r="H70" s="28" t="s">
        <v>343</v>
      </c>
      <c r="I70" s="28">
        <f>IF(H70=Табель!N5,2,0)</f>
        <v>0</v>
      </c>
    </row>
    <row r="71" spans="1:9" x14ac:dyDescent="0.25">
      <c r="A71" s="26" t="s">
        <v>208</v>
      </c>
      <c r="B71" s="26" t="s">
        <v>251</v>
      </c>
      <c r="C71" s="26" t="s">
        <v>334</v>
      </c>
      <c r="D71" s="26" t="s">
        <v>335</v>
      </c>
      <c r="E71" s="61"/>
      <c r="F71" s="28"/>
      <c r="G71" s="28"/>
      <c r="H71" s="28" t="s">
        <v>344</v>
      </c>
      <c r="I71" s="28">
        <f>IF(H71=Табель!N5,3,0)</f>
        <v>0</v>
      </c>
    </row>
    <row r="72" spans="1:9" x14ac:dyDescent="0.25">
      <c r="E72" s="63"/>
      <c r="F72" s="25"/>
    </row>
    <row r="73" spans="1:9" x14ac:dyDescent="0.25">
      <c r="E73" s="63"/>
      <c r="F73" s="25"/>
    </row>
    <row r="74" spans="1:9" x14ac:dyDescent="0.25">
      <c r="E74" s="63"/>
      <c r="F74" s="25"/>
    </row>
    <row r="75" spans="1:9" x14ac:dyDescent="0.25">
      <c r="E75" s="63"/>
      <c r="F75" s="25"/>
    </row>
    <row r="76" spans="1:9" x14ac:dyDescent="0.25">
      <c r="E76" s="63"/>
      <c r="F76" s="25"/>
    </row>
    <row r="77" spans="1:9" x14ac:dyDescent="0.25">
      <c r="E77" s="63"/>
      <c r="F77" s="25"/>
    </row>
    <row r="78" spans="1:9" x14ac:dyDescent="0.25">
      <c r="E78" s="63"/>
      <c r="F78" s="25"/>
    </row>
    <row r="79" spans="1:9" x14ac:dyDescent="0.25">
      <c r="E79" s="63"/>
      <c r="F79" s="25"/>
    </row>
    <row r="80" spans="1:9" x14ac:dyDescent="0.25">
      <c r="E80" s="63"/>
      <c r="F80" s="25"/>
    </row>
    <row r="81" spans="5:6" x14ac:dyDescent="0.25">
      <c r="E81" s="63"/>
      <c r="F81" s="25"/>
    </row>
    <row r="82" spans="5:6" x14ac:dyDescent="0.25">
      <c r="E82" s="63"/>
      <c r="F82" s="25"/>
    </row>
    <row r="83" spans="5:6" x14ac:dyDescent="0.25">
      <c r="E83" s="63"/>
      <c r="F83" s="25"/>
    </row>
    <row r="84" spans="5:6" x14ac:dyDescent="0.25">
      <c r="E84" s="63"/>
      <c r="F84" s="25"/>
    </row>
    <row r="85" spans="5:6" x14ac:dyDescent="0.25">
      <c r="E85" s="63"/>
      <c r="F85" s="25"/>
    </row>
    <row r="86" spans="5:6" x14ac:dyDescent="0.25">
      <c r="E86" s="63"/>
      <c r="F86" s="25"/>
    </row>
    <row r="87" spans="5:6" x14ac:dyDescent="0.25">
      <c r="E87" s="63"/>
      <c r="F87" s="25"/>
    </row>
    <row r="88" spans="5:6" x14ac:dyDescent="0.25">
      <c r="E88" s="63"/>
      <c r="F88" s="25"/>
    </row>
    <row r="89" spans="5:6" x14ac:dyDescent="0.25">
      <c r="E89" s="63"/>
      <c r="F89" s="25"/>
    </row>
    <row r="90" spans="5:6" x14ac:dyDescent="0.25">
      <c r="E90" s="63"/>
      <c r="F90" s="25"/>
    </row>
    <row r="91" spans="5:6" x14ac:dyDescent="0.25">
      <c r="E91" s="63"/>
      <c r="F91" s="25"/>
    </row>
    <row r="92" spans="5:6" x14ac:dyDescent="0.25">
      <c r="E92" s="63"/>
      <c r="F92" s="25"/>
    </row>
    <row r="93" spans="5:6" x14ac:dyDescent="0.25">
      <c r="E93" s="63"/>
      <c r="F93" s="25"/>
    </row>
    <row r="94" spans="5:6" x14ac:dyDescent="0.25">
      <c r="E94" s="63"/>
      <c r="F94" s="25"/>
    </row>
    <row r="95" spans="5:6" x14ac:dyDescent="0.25">
      <c r="E95" s="63"/>
      <c r="F95" s="25"/>
    </row>
    <row r="96" spans="5:6" x14ac:dyDescent="0.25">
      <c r="E96" s="63"/>
      <c r="F96" s="25"/>
    </row>
    <row r="97" spans="5:6" x14ac:dyDescent="0.25">
      <c r="E97" s="63"/>
      <c r="F97" s="25"/>
    </row>
    <row r="98" spans="5:6" x14ac:dyDescent="0.25">
      <c r="E98" s="63"/>
      <c r="F98" s="25"/>
    </row>
    <row r="99" spans="5:6" x14ac:dyDescent="0.25">
      <c r="E99" s="63"/>
      <c r="F99" s="25"/>
    </row>
    <row r="100" spans="5:6" x14ac:dyDescent="0.25">
      <c r="E100" s="63"/>
      <c r="F100" s="25"/>
    </row>
    <row r="101" spans="5:6" x14ac:dyDescent="0.25">
      <c r="E101" s="63"/>
      <c r="F101" s="25"/>
    </row>
    <row r="102" spans="5:6" x14ac:dyDescent="0.25">
      <c r="E102" s="63"/>
      <c r="F102" s="25"/>
    </row>
    <row r="103" spans="5:6" x14ac:dyDescent="0.25">
      <c r="E103" s="63"/>
      <c r="F103" s="25"/>
    </row>
    <row r="104" spans="5:6" x14ac:dyDescent="0.25">
      <c r="E104" s="63"/>
      <c r="F104" s="25"/>
    </row>
    <row r="105" spans="5:6" x14ac:dyDescent="0.25">
      <c r="E105" s="63"/>
      <c r="F105" s="25"/>
    </row>
    <row r="106" spans="5:6" x14ac:dyDescent="0.25">
      <c r="E106" s="63"/>
      <c r="F106" s="25"/>
    </row>
    <row r="107" spans="5:6" x14ac:dyDescent="0.25">
      <c r="E107" s="63"/>
      <c r="F107" s="25"/>
    </row>
    <row r="108" spans="5:6" x14ac:dyDescent="0.25">
      <c r="E108" s="63"/>
      <c r="F108" s="25"/>
    </row>
    <row r="109" spans="5:6" x14ac:dyDescent="0.25">
      <c r="E109" s="63"/>
      <c r="F109" s="25"/>
    </row>
    <row r="110" spans="5:6" x14ac:dyDescent="0.25">
      <c r="E110" s="63"/>
      <c r="F110" s="25"/>
    </row>
    <row r="111" spans="5:6" x14ac:dyDescent="0.25">
      <c r="E111" s="63"/>
      <c r="F111" s="25"/>
    </row>
    <row r="112" spans="5:6" x14ac:dyDescent="0.25">
      <c r="E112" s="63"/>
      <c r="F112" s="25"/>
    </row>
    <row r="113" spans="5:6" x14ac:dyDescent="0.25">
      <c r="E113" s="63"/>
      <c r="F113" s="25"/>
    </row>
  </sheetData>
  <sheetProtection algorithmName="SHA-512" hashValue="6JxLKp2k/lTsCdSZ2OY1ASqqrcAdhvL7RfB1rLqzqwtFUexIpfV5hjt12ceLfZ5J27RsTiF/Wa6ljmN9pBbzTg==" saltValue="bXyO2gkm+AWOLzgiz3D+hg==" spinCount="100000" sheet="1" objects="1" scenarios="1" selectLockedCells="1"/>
  <sortState ref="H42:H52">
    <sortCondition ref="H42"/>
  </sortState>
  <mergeCells count="6">
    <mergeCell ref="H53:I53"/>
    <mergeCell ref="H59:I59"/>
    <mergeCell ref="E18:E24"/>
    <mergeCell ref="E17:G17"/>
    <mergeCell ref="A1:D1"/>
    <mergeCell ref="H54:I54"/>
  </mergeCells>
  <conditionalFormatting sqref="S6">
    <cfRule type="expression" priority="1">
      <formula>$N$5=$H$68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EF29041-DC92-43DC-B654-52CCAADE7055}">
            <xm:f>Табель!$N$5=$H$71</xm:f>
            <x14:dxf/>
          </x14:cfRule>
          <x14:cfRule type="expression" priority="3" id="{79200B26-BADA-4409-ABAD-73542389BC32}">
            <xm:f>Табель!$N$5=$H$71</xm:f>
            <x14:dxf/>
          </x14:cfRule>
          <x14:cfRule type="expression" priority="4" id="{2E77E985-9514-4B89-8CBE-E60DF1A3C5D9}">
            <xm:f>Табель!$N$5=$H$70</xm:f>
            <x14:dxf/>
          </x14:cfRule>
          <xm:sqref>S6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Тех.лист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cp:lastPrinted>2014-10-13T11:51:38Z</cp:lastPrinted>
  <dcterms:created xsi:type="dcterms:W3CDTF">2013-11-06T13:04:40Z</dcterms:created>
  <dcterms:modified xsi:type="dcterms:W3CDTF">2014-10-15T06:28:25Z</dcterms:modified>
</cp:coreProperties>
</file>