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6840" yWindow="-45" windowWidth="5100" windowHeight="6465" tabRatio="766" activeTab="1"/>
  </bookViews>
  <sheets>
    <sheet name="база" sheetId="1" r:id="rId1"/>
    <sheet name="Паспорт" sheetId="27" r:id="rId2"/>
  </sheets>
  <definedNames>
    <definedName name="_xlnm._FilterDatabase" localSheetId="0" hidden="1">база!$A$2:$S$12</definedName>
    <definedName name="Владелец">#REF!</definedName>
    <definedName name="гтн">#REF!</definedName>
    <definedName name="Дислокац_эксп">#REF!</definedName>
    <definedName name="Котельная">#REF!</definedName>
    <definedName name="Марка">база!$G:$G</definedName>
    <definedName name="Назначен">#REF!</definedName>
    <definedName name="Наим">база!$R:$R</definedName>
    <definedName name="наименование">#REF!</definedName>
    <definedName name="_xlnm.Print_Area" localSheetId="0">база!#REF!</definedName>
    <definedName name="Объект">#REF!</definedName>
    <definedName name="ОГТН">#REF!</definedName>
    <definedName name="ОПО">#REF!</definedName>
    <definedName name="Ответственный">#REF!</definedName>
    <definedName name="Отчет">#REF!</definedName>
    <definedName name="Подчиненность">#REF!</definedName>
    <definedName name="расш">#REF!</definedName>
    <definedName name="рег">база!$J:$J</definedName>
    <definedName name="Сарапульский_ЭРТ__204_04">#REF!</definedName>
    <definedName name="Срок">#REF!</definedName>
    <definedName name="счет">база!$D:$D</definedName>
    <definedName name="Топливо">#REF!</definedName>
    <definedName name="Филиал_ОАО__РЭУ_Казанский">#REF!</definedName>
    <definedName name="часть">#REF!</definedName>
    <definedName name="Шеф">#REF!</definedName>
    <definedName name="шеф1">#REF!</definedName>
    <definedName name="Экспертиза">#REF!</definedName>
    <definedName name="Экспертная_организация">#REF!</definedName>
    <definedName name="ЭРТ">#REF!</definedName>
  </definedNames>
  <calcPr calcId="145621"/>
</workbook>
</file>

<file path=xl/calcChain.xml><?xml version="1.0" encoding="utf-8"?>
<calcChain xmlns="http://schemas.openxmlformats.org/spreadsheetml/2006/main">
  <c r="B28" i="27" l="1"/>
  <c r="B29" i="27"/>
  <c r="B30" i="27"/>
  <c r="B27" i="27"/>
  <c r="B12" i="27"/>
  <c r="A28" i="27" a="1"/>
  <c r="A28" i="27" s="1"/>
  <c r="A29" i="27" a="1"/>
  <c r="A29" i="27" s="1"/>
  <c r="A30" i="27" a="1"/>
  <c r="A30" i="27" s="1"/>
  <c r="A27" i="27" a="1"/>
  <c r="A27" i="27" s="1"/>
  <c r="A4" i="27" a="1"/>
  <c r="A4" i="27" s="1"/>
  <c r="B13" i="27" l="1"/>
  <c r="B14" i="27"/>
  <c r="B16" i="27"/>
  <c r="B17" i="27"/>
  <c r="B19" i="27"/>
  <c r="B20" i="27"/>
  <c r="B21" i="27"/>
  <c r="B22" i="27"/>
  <c r="A5" i="27" a="1"/>
  <c r="A5" i="27" s="1"/>
  <c r="A6" i="27" a="1"/>
  <c r="A6" i="27" s="1"/>
  <c r="A7" i="27" a="1"/>
  <c r="A7" i="27" s="1"/>
  <c r="B15" i="27" s="1"/>
  <c r="A8" i="27" a="1"/>
  <c r="A8" i="27"/>
  <c r="A9" i="27" a="1"/>
  <c r="A9" i="27" s="1"/>
  <c r="A10" i="27" a="1"/>
  <c r="A10" i="27"/>
  <c r="B18" i="27" s="1"/>
  <c r="C30" i="27" l="1"/>
  <c r="D30" i="27"/>
  <c r="D1" i="1"/>
  <c r="A1" i="1"/>
  <c r="C12" i="27" l="1"/>
  <c r="D12" i="27"/>
  <c r="E12" i="27"/>
  <c r="D13" i="27" l="1"/>
  <c r="E13" i="27"/>
  <c r="C13" i="27"/>
  <c r="D14" i="27" l="1"/>
  <c r="E14" i="27"/>
  <c r="C14" i="27"/>
  <c r="E15" i="27" l="1"/>
  <c r="D15" i="27"/>
  <c r="C15" i="27"/>
  <c r="D16" i="27" l="1"/>
  <c r="E16" i="27"/>
  <c r="C16" i="27"/>
  <c r="D17" i="27" l="1"/>
  <c r="E17" i="27"/>
  <c r="C17" i="27"/>
</calcChain>
</file>

<file path=xl/sharedStrings.xml><?xml version="1.0" encoding="utf-8"?>
<sst xmlns="http://schemas.openxmlformats.org/spreadsheetml/2006/main" count="248" uniqueCount="118">
  <si>
    <t>1966</t>
  </si>
  <si>
    <t>1967</t>
  </si>
  <si>
    <t>1</t>
  </si>
  <si>
    <t>1188</t>
  </si>
  <si>
    <t>ВТИ</t>
  </si>
  <si>
    <t>котел</t>
  </si>
  <si>
    <t>экономайзер</t>
  </si>
  <si>
    <t>наименвание</t>
  </si>
  <si>
    <t>8</t>
  </si>
  <si>
    <t>15</t>
  </si>
  <si>
    <t>ВЭ-III-14П</t>
  </si>
  <si>
    <t>5</t>
  </si>
  <si>
    <t>14</t>
  </si>
  <si>
    <t>ЭБ2-142</t>
  </si>
  <si>
    <t>1810</t>
  </si>
  <si>
    <t>13</t>
  </si>
  <si>
    <t>Владелец</t>
  </si>
  <si>
    <t>620</t>
  </si>
  <si>
    <t>3</t>
  </si>
  <si>
    <t>1960</t>
  </si>
  <si>
    <t>616</t>
  </si>
  <si>
    <t>4</t>
  </si>
  <si>
    <t>7731</t>
  </si>
  <si>
    <t>2</t>
  </si>
  <si>
    <t xml:space="preserve">Марка ОГТН </t>
  </si>
  <si>
    <t>Рег. №</t>
  </si>
  <si>
    <t>Зав. №</t>
  </si>
  <si>
    <t>Год вып.</t>
  </si>
  <si>
    <t>Ввод в экспл.</t>
  </si>
  <si>
    <t>Примечания</t>
  </si>
  <si>
    <t>г. Пермь</t>
  </si>
  <si>
    <t>9</t>
  </si>
  <si>
    <t>1962</t>
  </si>
  <si>
    <t>1990</t>
  </si>
  <si>
    <t>10</t>
  </si>
  <si>
    <t>12</t>
  </si>
  <si>
    <t>индекс</t>
  </si>
  <si>
    <t>7</t>
  </si>
  <si>
    <t>11</t>
  </si>
  <si>
    <t>1381</t>
  </si>
  <si>
    <t>1987</t>
  </si>
  <si>
    <t>1995</t>
  </si>
  <si>
    <t>5216</t>
  </si>
  <si>
    <t>2000</t>
  </si>
  <si>
    <t>1818</t>
  </si>
  <si>
    <t>Дым. Труба</t>
  </si>
  <si>
    <t>ДКВР-2,5/13</t>
  </si>
  <si>
    <t>1986</t>
  </si>
  <si>
    <t>6</t>
  </si>
  <si>
    <t>№ пп</t>
  </si>
  <si>
    <t>№ котельной</t>
  </si>
  <si>
    <t>Вид топлива</t>
  </si>
  <si>
    <t>Производительность (V, P)</t>
  </si>
  <si>
    <t>мазут</t>
  </si>
  <si>
    <t>ДКВР-4-13</t>
  </si>
  <si>
    <t>13 кгс/см2</t>
  </si>
  <si>
    <t>18 кгс/см2</t>
  </si>
  <si>
    <t>ДЕ 6,5-14</t>
  </si>
  <si>
    <t>металл</t>
  </si>
  <si>
    <t>Ограниченно работоспособна</t>
  </si>
  <si>
    <t>газ</t>
  </si>
  <si>
    <t>материал трубы</t>
  </si>
  <si>
    <t>Ø</t>
  </si>
  <si>
    <t>выстота</t>
  </si>
  <si>
    <t>1 м</t>
  </si>
  <si>
    <t>28,8 м</t>
  </si>
  <si>
    <t>1,6 м</t>
  </si>
  <si>
    <t>Дым. Труба м</t>
  </si>
  <si>
    <t>Дым. Труба к</t>
  </si>
  <si>
    <t>НВО</t>
  </si>
  <si>
    <t>ГИ</t>
  </si>
  <si>
    <t>ЭПБ</t>
  </si>
  <si>
    <t>тр эпб</t>
  </si>
  <si>
    <t>тр.ГИ</t>
  </si>
  <si>
    <t xml:space="preserve">                                    </t>
  </si>
  <si>
    <t xml:space="preserve">Марка технического устройства </t>
  </si>
  <si>
    <t>Наличие паспорта</t>
  </si>
  <si>
    <t>Материал трубы</t>
  </si>
  <si>
    <t>Дата ввода</t>
  </si>
  <si>
    <r>
      <t>Данные по Дымовым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трубам</t>
    </r>
  </si>
  <si>
    <t>да</t>
  </si>
  <si>
    <t>Дата режимо/наладки</t>
  </si>
  <si>
    <r>
      <rPr>
        <b/>
        <sz val="12"/>
        <color indexed="8"/>
        <rFont val="Times New Roman"/>
        <family val="1"/>
        <charset val="204"/>
      </rPr>
      <t>Общие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сведения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о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здании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котельной</t>
    </r>
  </si>
  <si>
    <t>ООО"333"</t>
  </si>
  <si>
    <t>Наименование и № ЭКС</t>
  </si>
  <si>
    <t>Кировский ЭКС</t>
  </si>
  <si>
    <t>Кировская обл., г. Малмыж</t>
  </si>
  <si>
    <t>Кировская обл., г. Киров</t>
  </si>
  <si>
    <t>1/7</t>
  </si>
  <si>
    <t>32/9</t>
  </si>
  <si>
    <t>паспорт котельной</t>
  </si>
  <si>
    <t>кирпич</t>
  </si>
  <si>
    <t>35 м</t>
  </si>
  <si>
    <t>Почтовый адрес</t>
  </si>
  <si>
    <t>Дата следующ. обследования</t>
  </si>
  <si>
    <t>Диаметр</t>
  </si>
  <si>
    <t>Высота</t>
  </si>
  <si>
    <t>36 м</t>
  </si>
  <si>
    <t>Дым. Труба ж/б</t>
  </si>
  <si>
    <t>Ж/бетон</t>
  </si>
  <si>
    <t>ДКВР-6,5/14</t>
  </si>
  <si>
    <t>3/18</t>
  </si>
  <si>
    <t>Пермский ЭКС</t>
  </si>
  <si>
    <t>ООО"111"</t>
  </si>
  <si>
    <t>Данные должны быть в этой таблице</t>
  </si>
  <si>
    <t xml:space="preserve">и </t>
  </si>
  <si>
    <t>Дым труба</t>
  </si>
  <si>
    <t>Другая котельная</t>
  </si>
  <si>
    <t xml:space="preserve">По поиску позиции отображает первую строку списка, </t>
  </si>
  <si>
    <t xml:space="preserve">индексы ниже показаны простым прибавлением 1, и охватывают лишние значения, - </t>
  </si>
  <si>
    <t>табл. №1</t>
  </si>
  <si>
    <t>табл. №2</t>
  </si>
  <si>
    <t>Суть проблемы</t>
  </si>
  <si>
    <t>118</t>
  </si>
  <si>
    <t>120</t>
  </si>
  <si>
    <t>1190</t>
  </si>
  <si>
    <t>1210</t>
  </si>
  <si>
    <t>Нужно чтобы при введении № котельной в ячейку А2 в табл. №1 отображались только данные по техническим устройствам конкретно этой котельной и исключая данные по дымовым трубам, которые должны соответственно отобразиться в Табл. №2.                                                                                                 Максимумы устройств 11 и соответсвенно 4 дымовых труб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</si>
</sst>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[$-419]d\ mmm\ yy;@"/>
  </numFmts>
  <fonts count="21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9"/>
      <color indexed="10"/>
      <name val="Arial Cyr"/>
      <charset val="204"/>
    </font>
    <font>
      <sz val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Baskerville Old Face"/>
      <family val="1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Baskerville Old Face"/>
      <family val="1"/>
    </font>
    <font>
      <sz val="12"/>
      <color theme="1"/>
      <name val="Baskerville Old Face"/>
      <family val="1"/>
    </font>
    <font>
      <sz val="10"/>
      <color theme="1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00B050"/>
      <name val="Arial Cyr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7" fillId="0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1" applyFont="1"/>
    <xf numFmtId="49" fontId="6" fillId="0" borderId="0" xfId="0" applyNumberFormat="1" applyFont="1"/>
    <xf numFmtId="0" fontId="6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1" fillId="0" borderId="1" xfId="0" applyNumberFormat="1" applyFont="1" applyBorder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6" fillId="0" borderId="2" xfId="0" applyFont="1" applyBorder="1" applyAlignment="1"/>
    <xf numFmtId="164" fontId="4" fillId="0" borderId="0" xfId="0" applyNumberFormat="1" applyFont="1" applyBorder="1" applyAlignment="1">
      <alignment horizontal="left"/>
    </xf>
    <xf numFmtId="0" fontId="11" fillId="6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7" borderId="0" xfId="0" applyFill="1"/>
    <xf numFmtId="49" fontId="0" fillId="0" borderId="0" xfId="0" applyNumberFormat="1" applyAlignment="1">
      <alignment horizontal="center"/>
    </xf>
    <xf numFmtId="0" fontId="6" fillId="0" borderId="0" xfId="0" applyFont="1" applyBorder="1" applyAlignment="1"/>
    <xf numFmtId="0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0" fillId="4" borderId="0" xfId="0" applyFill="1"/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9" borderId="0" xfId="0" applyFill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</cellXfs>
  <cellStyles count="2">
    <cellStyle name="Обычный" xfId="0" builtinId="0"/>
    <cellStyle name="УровеньСтрок_1" xfId="1" builtinId="1" iLevel="0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15</xdr:row>
      <xdr:rowOff>57150</xdr:rowOff>
    </xdr:from>
    <xdr:to>
      <xdr:col>15</xdr:col>
      <xdr:colOff>76200</xdr:colOff>
      <xdr:row>22</xdr:row>
      <xdr:rowOff>142875</xdr:rowOff>
    </xdr:to>
    <xdr:cxnSp macro="">
      <xdr:nvCxnSpPr>
        <xdr:cNvPr id="3" name="Прямая со стрелкой 2"/>
        <xdr:cNvCxnSpPr/>
      </xdr:nvCxnSpPr>
      <xdr:spPr>
        <a:xfrm>
          <a:off x="10458450" y="3171825"/>
          <a:ext cx="1276350" cy="1219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47626</xdr:colOff>
      <xdr:row>24</xdr:row>
      <xdr:rowOff>38100</xdr:rowOff>
    </xdr:from>
    <xdr:to>
      <xdr:col>15</xdr:col>
      <xdr:colOff>95250</xdr:colOff>
      <xdr:row>26</xdr:row>
      <xdr:rowOff>190500</xdr:rowOff>
    </xdr:to>
    <xdr:cxnSp macro="">
      <xdr:nvCxnSpPr>
        <xdr:cNvPr id="5" name="Прямая со стрелкой 4"/>
        <xdr:cNvCxnSpPr/>
      </xdr:nvCxnSpPr>
      <xdr:spPr>
        <a:xfrm flipH="1">
          <a:off x="10487026" y="4686300"/>
          <a:ext cx="1266824" cy="6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104775</xdr:rowOff>
    </xdr:from>
    <xdr:to>
      <xdr:col>2</xdr:col>
      <xdr:colOff>57150</xdr:colOff>
      <xdr:row>4</xdr:row>
      <xdr:rowOff>104775</xdr:rowOff>
    </xdr:to>
    <xdr:cxnSp macro="">
      <xdr:nvCxnSpPr>
        <xdr:cNvPr id="7" name="Прямая со стрелкой 6"/>
        <xdr:cNvCxnSpPr/>
      </xdr:nvCxnSpPr>
      <xdr:spPr>
        <a:xfrm flipH="1" flipV="1">
          <a:off x="809625" y="628650"/>
          <a:ext cx="156210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790575</xdr:colOff>
      <xdr:row>4</xdr:row>
      <xdr:rowOff>200025</xdr:rowOff>
    </xdr:from>
    <xdr:to>
      <xdr:col>1</xdr:col>
      <xdr:colOff>1466850</xdr:colOff>
      <xdr:row>5</xdr:row>
      <xdr:rowOff>133350</xdr:rowOff>
    </xdr:to>
    <xdr:cxnSp macro="">
      <xdr:nvCxnSpPr>
        <xdr:cNvPr id="9" name="Прямая со стрелкой 8"/>
        <xdr:cNvCxnSpPr/>
      </xdr:nvCxnSpPr>
      <xdr:spPr>
        <a:xfrm flipH="1" flipV="1">
          <a:off x="790575" y="923925"/>
          <a:ext cx="14859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733426</xdr:colOff>
      <xdr:row>6</xdr:row>
      <xdr:rowOff>28575</xdr:rowOff>
    </xdr:from>
    <xdr:to>
      <xdr:col>6</xdr:col>
      <xdr:colOff>466725</xdr:colOff>
      <xdr:row>9</xdr:row>
      <xdr:rowOff>66675</xdr:rowOff>
    </xdr:to>
    <xdr:cxnSp macro="">
      <xdr:nvCxnSpPr>
        <xdr:cNvPr id="11" name="Прямая со стрелкой 10"/>
        <xdr:cNvCxnSpPr/>
      </xdr:nvCxnSpPr>
      <xdr:spPr>
        <a:xfrm flipH="1">
          <a:off x="733426" y="1238250"/>
          <a:ext cx="5124449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&#1050;&#1054;&#1058;&#1051;&#1067;.xls" TargetMode="External"/><Relationship Id="rId1" Type="http://schemas.openxmlformats.org/officeDocument/2006/relationships/externalLinkPath" Target="&#1050;&#1054;&#1058;&#1051;&#1067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13"/>
    <outlinePr applyStyles="1"/>
    <pageSetUpPr fitToPage="1"/>
  </sheetPr>
  <dimension ref="A1:S17"/>
  <sheetViews>
    <sheetView zoomScaleNormal="100" zoomScaleSheetLayoutView="75" workbookViewId="0">
      <pane ySplit="2" topLeftCell="A3" activePane="bottomLeft" state="frozen"/>
      <selection pane="bottomLeft" activeCell="E8" sqref="E8:E12"/>
    </sheetView>
  </sheetViews>
  <sheetFormatPr defaultRowHeight="12.75" x14ac:dyDescent="0.2"/>
  <cols>
    <col min="1" max="1" width="4.42578125" style="32" customWidth="1"/>
    <col min="2" max="2" width="9.5703125" style="17" customWidth="1"/>
    <col min="3" max="3" width="14.140625" style="17" customWidth="1"/>
    <col min="4" max="4" width="24" style="5" customWidth="1"/>
    <col min="5" max="5" width="10.28515625" style="12" customWidth="1"/>
    <col min="6" max="6" width="8.5703125" style="12" customWidth="1"/>
    <col min="7" max="7" width="13.5703125" style="17" customWidth="1"/>
    <col min="8" max="8" width="13.28515625" style="17" customWidth="1"/>
    <col min="9" max="9" width="13.7109375" style="17" customWidth="1"/>
    <col min="10" max="10" width="7.42578125" style="22" customWidth="1"/>
    <col min="11" max="11" width="8.42578125" style="19" customWidth="1"/>
    <col min="12" max="12" width="6.28515625" style="25" customWidth="1"/>
    <col min="13" max="13" width="7.28515625" style="10" customWidth="1"/>
    <col min="14" max="14" width="7" style="24" customWidth="1"/>
    <col min="15" max="15" width="7.42578125" style="24" customWidth="1"/>
    <col min="16" max="16" width="7" style="24" customWidth="1"/>
    <col min="17" max="17" width="15" style="20" customWidth="1"/>
    <col min="18" max="18" width="12.140625" style="7" customWidth="1"/>
    <col min="19" max="19" width="8.5703125" style="16" customWidth="1"/>
    <col min="20" max="16384" width="9.140625" style="13"/>
  </cols>
  <sheetData>
    <row r="1" spans="1:19" s="18" customFormat="1" x14ac:dyDescent="0.2">
      <c r="A1" s="1" t="str">
        <f>SUBTOTAL(3,C3:C9701)&amp;" единиц оборудования"</f>
        <v>15 единиц оборудования</v>
      </c>
      <c r="B1" s="1"/>
      <c r="C1" s="1"/>
      <c r="D1" s="15">
        <f ca="1">TODAY()</f>
        <v>41934</v>
      </c>
      <c r="E1" s="39"/>
      <c r="F1" s="39"/>
      <c r="G1" s="39"/>
      <c r="H1" s="56"/>
      <c r="I1" s="38" t="s">
        <v>61</v>
      </c>
      <c r="J1" s="35" t="s">
        <v>62</v>
      </c>
      <c r="K1" s="36" t="s">
        <v>63</v>
      </c>
      <c r="L1" s="26"/>
      <c r="M1" s="40"/>
      <c r="N1" s="24"/>
      <c r="O1" s="24"/>
      <c r="S1" s="16"/>
    </row>
    <row r="2" spans="1:19" ht="22.5" x14ac:dyDescent="0.2">
      <c r="A2" s="34" t="s">
        <v>49</v>
      </c>
      <c r="B2" s="34" t="s">
        <v>16</v>
      </c>
      <c r="C2" s="34" t="s">
        <v>84</v>
      </c>
      <c r="D2" s="34" t="s">
        <v>93</v>
      </c>
      <c r="E2" s="34" t="s">
        <v>50</v>
      </c>
      <c r="F2" s="34" t="s">
        <v>51</v>
      </c>
      <c r="G2" s="34" t="s">
        <v>24</v>
      </c>
      <c r="H2" s="34" t="s">
        <v>81</v>
      </c>
      <c r="I2" s="34" t="s">
        <v>52</v>
      </c>
      <c r="J2" s="34" t="s">
        <v>25</v>
      </c>
      <c r="K2" s="34" t="s">
        <v>26</v>
      </c>
      <c r="L2" s="34" t="s">
        <v>27</v>
      </c>
      <c r="M2" s="34" t="s">
        <v>28</v>
      </c>
      <c r="N2" s="34" t="s">
        <v>69</v>
      </c>
      <c r="O2" s="34" t="s">
        <v>70</v>
      </c>
      <c r="P2" s="34" t="s">
        <v>71</v>
      </c>
      <c r="Q2" s="34" t="s">
        <v>29</v>
      </c>
      <c r="R2" s="11" t="s">
        <v>7</v>
      </c>
      <c r="S2" s="34" t="s">
        <v>76</v>
      </c>
    </row>
    <row r="3" spans="1:19" x14ac:dyDescent="0.2">
      <c r="A3" s="2" t="s">
        <v>2</v>
      </c>
      <c r="B3" s="37" t="s">
        <v>83</v>
      </c>
      <c r="C3" s="37" t="s">
        <v>85</v>
      </c>
      <c r="D3" s="4" t="s">
        <v>86</v>
      </c>
      <c r="E3" s="2" t="s">
        <v>88</v>
      </c>
      <c r="F3" s="2" t="s">
        <v>53</v>
      </c>
      <c r="G3" s="33" t="s">
        <v>54</v>
      </c>
      <c r="H3" s="29">
        <v>41183</v>
      </c>
      <c r="I3" s="2" t="s">
        <v>55</v>
      </c>
      <c r="J3" s="21">
        <v>834</v>
      </c>
      <c r="K3" s="2" t="s">
        <v>44</v>
      </c>
      <c r="L3" s="27" t="s">
        <v>1</v>
      </c>
      <c r="M3" s="28">
        <v>24796</v>
      </c>
      <c r="N3" s="29" t="s">
        <v>72</v>
      </c>
      <c r="O3" s="29" t="s">
        <v>72</v>
      </c>
      <c r="P3" s="29">
        <v>41183</v>
      </c>
      <c r="Q3" s="3"/>
      <c r="R3" s="31" t="s">
        <v>5</v>
      </c>
      <c r="S3" s="14"/>
    </row>
    <row r="4" spans="1:19" x14ac:dyDescent="0.2">
      <c r="A4" s="2" t="s">
        <v>23</v>
      </c>
      <c r="B4" s="37" t="s">
        <v>83</v>
      </c>
      <c r="C4" s="37" t="s">
        <v>85</v>
      </c>
      <c r="D4" s="4" t="s">
        <v>86</v>
      </c>
      <c r="E4" s="2" t="s">
        <v>88</v>
      </c>
      <c r="F4" s="2" t="s">
        <v>53</v>
      </c>
      <c r="G4" s="33" t="s">
        <v>13</v>
      </c>
      <c r="H4" s="29">
        <v>41183</v>
      </c>
      <c r="I4" s="2" t="s">
        <v>56</v>
      </c>
      <c r="J4" s="21">
        <v>835</v>
      </c>
      <c r="K4" s="2" t="s">
        <v>14</v>
      </c>
      <c r="L4" s="27" t="s">
        <v>33</v>
      </c>
      <c r="M4" s="28">
        <v>33925</v>
      </c>
      <c r="N4" s="29" t="s">
        <v>72</v>
      </c>
      <c r="O4" s="29" t="s">
        <v>72</v>
      </c>
      <c r="P4" s="29">
        <v>41913</v>
      </c>
      <c r="Q4" s="3"/>
      <c r="R4" s="31" t="s">
        <v>6</v>
      </c>
      <c r="S4" s="14"/>
    </row>
    <row r="5" spans="1:19" x14ac:dyDescent="0.2">
      <c r="A5" s="2" t="s">
        <v>18</v>
      </c>
      <c r="B5" s="37" t="s">
        <v>83</v>
      </c>
      <c r="C5" s="37" t="s">
        <v>85</v>
      </c>
      <c r="D5" s="4" t="s">
        <v>86</v>
      </c>
      <c r="E5" s="2" t="s">
        <v>88</v>
      </c>
      <c r="F5" s="2" t="s">
        <v>53</v>
      </c>
      <c r="G5" s="33" t="s">
        <v>57</v>
      </c>
      <c r="H5" s="29">
        <v>41974</v>
      </c>
      <c r="I5" s="2" t="s">
        <v>55</v>
      </c>
      <c r="J5" s="21">
        <v>836</v>
      </c>
      <c r="K5" s="2" t="s">
        <v>42</v>
      </c>
      <c r="L5" s="27" t="s">
        <v>41</v>
      </c>
      <c r="M5" s="28">
        <v>36510</v>
      </c>
      <c r="N5" s="29" t="s">
        <v>73</v>
      </c>
      <c r="O5" s="29">
        <v>40330</v>
      </c>
      <c r="P5" s="29">
        <v>43800</v>
      </c>
      <c r="Q5" s="3"/>
      <c r="R5" s="31" t="s">
        <v>5</v>
      </c>
      <c r="S5" s="14"/>
    </row>
    <row r="6" spans="1:19" x14ac:dyDescent="0.2">
      <c r="A6" s="2" t="s">
        <v>21</v>
      </c>
      <c r="B6" s="37" t="s">
        <v>83</v>
      </c>
      <c r="C6" s="37" t="s">
        <v>85</v>
      </c>
      <c r="D6" s="4" t="s">
        <v>86</v>
      </c>
      <c r="E6" s="2" t="s">
        <v>88</v>
      </c>
      <c r="F6" s="2" t="s">
        <v>53</v>
      </c>
      <c r="G6" s="33" t="s">
        <v>10</v>
      </c>
      <c r="H6" s="29">
        <v>41974</v>
      </c>
      <c r="I6" s="2" t="s">
        <v>56</v>
      </c>
      <c r="J6" s="21">
        <v>837</v>
      </c>
      <c r="K6" s="2" t="s">
        <v>3</v>
      </c>
      <c r="L6" s="27" t="s">
        <v>0</v>
      </c>
      <c r="M6" s="28">
        <v>24796</v>
      </c>
      <c r="N6" s="29" t="s">
        <v>72</v>
      </c>
      <c r="O6" s="29" t="s">
        <v>72</v>
      </c>
      <c r="P6" s="29">
        <v>41518</v>
      </c>
      <c r="Q6" s="3"/>
      <c r="R6" s="31" t="s">
        <v>6</v>
      </c>
      <c r="S6" s="14"/>
    </row>
    <row r="7" spans="1:19" ht="24" x14ac:dyDescent="0.2">
      <c r="A7" s="2" t="s">
        <v>11</v>
      </c>
      <c r="B7" s="37" t="s">
        <v>83</v>
      </c>
      <c r="C7" s="37" t="s">
        <v>85</v>
      </c>
      <c r="D7" s="4" t="s">
        <v>86</v>
      </c>
      <c r="E7" s="2" t="s">
        <v>88</v>
      </c>
      <c r="F7" s="2" t="s">
        <v>53</v>
      </c>
      <c r="G7" s="33" t="s">
        <v>67</v>
      </c>
      <c r="H7" s="33"/>
      <c r="I7" s="2" t="s">
        <v>58</v>
      </c>
      <c r="J7" s="21" t="s">
        <v>64</v>
      </c>
      <c r="K7" s="2" t="s">
        <v>65</v>
      </c>
      <c r="L7" s="27" t="s">
        <v>43</v>
      </c>
      <c r="M7" s="28">
        <v>37065</v>
      </c>
      <c r="N7" s="29" t="s">
        <v>72</v>
      </c>
      <c r="O7" s="29" t="s">
        <v>72</v>
      </c>
      <c r="P7" s="29">
        <v>40695</v>
      </c>
      <c r="Q7" s="3" t="s">
        <v>59</v>
      </c>
      <c r="R7" s="31" t="s">
        <v>45</v>
      </c>
      <c r="S7" s="14" t="s">
        <v>80</v>
      </c>
    </row>
    <row r="8" spans="1:19" x14ac:dyDescent="0.2">
      <c r="A8" s="2" t="s">
        <v>48</v>
      </c>
      <c r="B8" s="37" t="s">
        <v>83</v>
      </c>
      <c r="C8" s="37" t="s">
        <v>85</v>
      </c>
      <c r="D8" s="4" t="s">
        <v>87</v>
      </c>
      <c r="E8" s="2" t="s">
        <v>89</v>
      </c>
      <c r="F8" s="2" t="s">
        <v>60</v>
      </c>
      <c r="G8" s="33" t="s">
        <v>46</v>
      </c>
      <c r="H8" s="29">
        <v>41183</v>
      </c>
      <c r="I8" s="2" t="s">
        <v>55</v>
      </c>
      <c r="J8" s="21">
        <v>838</v>
      </c>
      <c r="K8" s="2" t="s">
        <v>22</v>
      </c>
      <c r="L8" s="27" t="s">
        <v>32</v>
      </c>
      <c r="M8" s="28">
        <v>23240</v>
      </c>
      <c r="N8" s="29" t="s">
        <v>72</v>
      </c>
      <c r="O8" s="29" t="s">
        <v>72</v>
      </c>
      <c r="P8" s="29">
        <v>41883</v>
      </c>
      <c r="Q8" s="3"/>
      <c r="R8" s="31" t="s">
        <v>5</v>
      </c>
      <c r="S8" s="14"/>
    </row>
    <row r="9" spans="1:19" x14ac:dyDescent="0.2">
      <c r="A9" s="2" t="s">
        <v>37</v>
      </c>
      <c r="B9" s="37" t="s">
        <v>83</v>
      </c>
      <c r="C9" s="37" t="s">
        <v>85</v>
      </c>
      <c r="D9" s="4" t="s">
        <v>87</v>
      </c>
      <c r="E9" s="2" t="s">
        <v>89</v>
      </c>
      <c r="F9" s="2" t="s">
        <v>60</v>
      </c>
      <c r="G9" s="33" t="s">
        <v>4</v>
      </c>
      <c r="H9" s="29">
        <v>41974</v>
      </c>
      <c r="I9" s="2" t="s">
        <v>56</v>
      </c>
      <c r="J9" s="21">
        <v>839</v>
      </c>
      <c r="K9" s="2" t="s">
        <v>39</v>
      </c>
      <c r="L9" s="27" t="s">
        <v>32</v>
      </c>
      <c r="M9" s="28">
        <v>23240</v>
      </c>
      <c r="N9" s="29" t="s">
        <v>72</v>
      </c>
      <c r="O9" s="29" t="s">
        <v>72</v>
      </c>
      <c r="P9" s="29">
        <v>41913</v>
      </c>
      <c r="Q9" s="3"/>
      <c r="R9" s="31" t="s">
        <v>6</v>
      </c>
      <c r="S9" s="14"/>
    </row>
    <row r="10" spans="1:19" x14ac:dyDescent="0.2">
      <c r="A10" s="2" t="s">
        <v>8</v>
      </c>
      <c r="B10" s="37" t="s">
        <v>83</v>
      </c>
      <c r="C10" s="37" t="s">
        <v>85</v>
      </c>
      <c r="D10" s="4" t="s">
        <v>87</v>
      </c>
      <c r="E10" s="2" t="s">
        <v>89</v>
      </c>
      <c r="F10" s="2" t="s">
        <v>60</v>
      </c>
      <c r="G10" s="33" t="s">
        <v>46</v>
      </c>
      <c r="H10" s="29">
        <v>41183</v>
      </c>
      <c r="I10" s="2" t="s">
        <v>55</v>
      </c>
      <c r="J10" s="21">
        <v>840</v>
      </c>
      <c r="K10" s="2" t="s">
        <v>20</v>
      </c>
      <c r="L10" s="27" t="s">
        <v>47</v>
      </c>
      <c r="M10" s="28">
        <v>32552</v>
      </c>
      <c r="N10" s="29">
        <v>41974</v>
      </c>
      <c r="O10" s="29">
        <v>41975</v>
      </c>
      <c r="P10" s="29">
        <v>41976</v>
      </c>
      <c r="Q10" s="3"/>
      <c r="R10" s="31" t="s">
        <v>5</v>
      </c>
      <c r="S10" s="14"/>
    </row>
    <row r="11" spans="1:19" x14ac:dyDescent="0.2">
      <c r="A11" s="2" t="s">
        <v>31</v>
      </c>
      <c r="B11" s="37" t="s">
        <v>83</v>
      </c>
      <c r="C11" s="37" t="s">
        <v>85</v>
      </c>
      <c r="D11" s="4" t="s">
        <v>87</v>
      </c>
      <c r="E11" s="2" t="s">
        <v>89</v>
      </c>
      <c r="F11" s="2" t="s">
        <v>60</v>
      </c>
      <c r="G11" s="33" t="s">
        <v>4</v>
      </c>
      <c r="H11" s="29">
        <v>41974</v>
      </c>
      <c r="I11" s="2" t="s">
        <v>56</v>
      </c>
      <c r="J11" s="21">
        <v>841</v>
      </c>
      <c r="K11" s="2" t="s">
        <v>17</v>
      </c>
      <c r="L11" s="27" t="s">
        <v>19</v>
      </c>
      <c r="M11" s="28">
        <v>23241</v>
      </c>
      <c r="N11" s="29">
        <v>41974</v>
      </c>
      <c r="O11" s="29">
        <v>41975</v>
      </c>
      <c r="P11" s="29">
        <v>41976</v>
      </c>
      <c r="Q11" s="3"/>
      <c r="R11" s="31" t="s">
        <v>6</v>
      </c>
      <c r="S11" s="14"/>
    </row>
    <row r="12" spans="1:19" x14ac:dyDescent="0.2">
      <c r="A12" s="2" t="s">
        <v>34</v>
      </c>
      <c r="B12" s="37" t="s">
        <v>83</v>
      </c>
      <c r="C12" s="37" t="s">
        <v>85</v>
      </c>
      <c r="D12" s="4" t="s">
        <v>87</v>
      </c>
      <c r="E12" s="2" t="s">
        <v>89</v>
      </c>
      <c r="F12" s="2" t="s">
        <v>60</v>
      </c>
      <c r="G12" s="33" t="s">
        <v>68</v>
      </c>
      <c r="H12" s="29"/>
      <c r="I12" s="2" t="s">
        <v>91</v>
      </c>
      <c r="J12" s="21" t="s">
        <v>66</v>
      </c>
      <c r="K12" s="2" t="s">
        <v>92</v>
      </c>
      <c r="L12" s="27" t="s">
        <v>40</v>
      </c>
      <c r="M12" s="28">
        <v>31812</v>
      </c>
      <c r="N12" s="29"/>
      <c r="O12" s="29"/>
      <c r="P12" s="29">
        <v>42705</v>
      </c>
      <c r="Q12" s="3"/>
      <c r="R12" s="31" t="s">
        <v>45</v>
      </c>
      <c r="S12" s="14" t="s">
        <v>80</v>
      </c>
    </row>
    <row r="13" spans="1:19" x14ac:dyDescent="0.2">
      <c r="A13" s="2" t="s">
        <v>38</v>
      </c>
      <c r="B13" s="37" t="s">
        <v>103</v>
      </c>
      <c r="C13" s="37" t="s">
        <v>102</v>
      </c>
      <c r="D13" s="4" t="s">
        <v>30</v>
      </c>
      <c r="E13" s="2" t="s">
        <v>101</v>
      </c>
      <c r="F13" s="2" t="s">
        <v>60</v>
      </c>
      <c r="G13" s="33" t="s">
        <v>100</v>
      </c>
      <c r="H13" s="29">
        <v>41183</v>
      </c>
      <c r="I13" s="2" t="s">
        <v>55</v>
      </c>
      <c r="J13" s="21">
        <v>842</v>
      </c>
      <c r="K13" s="2" t="s">
        <v>113</v>
      </c>
      <c r="L13" s="27" t="s">
        <v>32</v>
      </c>
      <c r="M13" s="28">
        <v>23240</v>
      </c>
      <c r="N13" s="29" t="s">
        <v>72</v>
      </c>
      <c r="O13" s="29" t="s">
        <v>72</v>
      </c>
      <c r="P13" s="29">
        <v>41883</v>
      </c>
      <c r="Q13" s="3"/>
      <c r="R13" s="31" t="s">
        <v>5</v>
      </c>
      <c r="S13" s="14"/>
    </row>
    <row r="14" spans="1:19" x14ac:dyDescent="0.2">
      <c r="A14" s="2" t="s">
        <v>35</v>
      </c>
      <c r="B14" s="37" t="s">
        <v>103</v>
      </c>
      <c r="C14" s="37" t="s">
        <v>102</v>
      </c>
      <c r="D14" s="4" t="s">
        <v>30</v>
      </c>
      <c r="E14" s="2" t="s">
        <v>101</v>
      </c>
      <c r="F14" s="2" t="s">
        <v>60</v>
      </c>
      <c r="G14" s="33" t="s">
        <v>4</v>
      </c>
      <c r="H14" s="29">
        <v>41974</v>
      </c>
      <c r="I14" s="2" t="s">
        <v>56</v>
      </c>
      <c r="J14" s="21">
        <v>843</v>
      </c>
      <c r="K14" s="2" t="s">
        <v>115</v>
      </c>
      <c r="L14" s="27" t="s">
        <v>32</v>
      </c>
      <c r="M14" s="28">
        <v>23240</v>
      </c>
      <c r="N14" s="29" t="s">
        <v>72</v>
      </c>
      <c r="O14" s="29" t="s">
        <v>72</v>
      </c>
      <c r="P14" s="29">
        <v>41913</v>
      </c>
      <c r="Q14" s="3"/>
      <c r="R14" s="31" t="s">
        <v>6</v>
      </c>
      <c r="S14" s="14"/>
    </row>
    <row r="15" spans="1:19" x14ac:dyDescent="0.2">
      <c r="A15" s="2" t="s">
        <v>15</v>
      </c>
      <c r="B15" s="37" t="s">
        <v>103</v>
      </c>
      <c r="C15" s="37" t="s">
        <v>102</v>
      </c>
      <c r="D15" s="4" t="s">
        <v>30</v>
      </c>
      <c r="E15" s="2" t="s">
        <v>101</v>
      </c>
      <c r="F15" s="2" t="s">
        <v>60</v>
      </c>
      <c r="G15" s="33" t="s">
        <v>100</v>
      </c>
      <c r="H15" s="29">
        <v>41183</v>
      </c>
      <c r="I15" s="2" t="s">
        <v>55</v>
      </c>
      <c r="J15" s="21">
        <v>844</v>
      </c>
      <c r="K15" s="2" t="s">
        <v>114</v>
      </c>
      <c r="L15" s="27" t="s">
        <v>47</v>
      </c>
      <c r="M15" s="28">
        <v>32552</v>
      </c>
      <c r="N15" s="29">
        <v>41974</v>
      </c>
      <c r="O15" s="29">
        <v>41975</v>
      </c>
      <c r="P15" s="29">
        <v>41976</v>
      </c>
      <c r="Q15" s="3"/>
      <c r="R15" s="31" t="s">
        <v>5</v>
      </c>
      <c r="S15" s="14"/>
    </row>
    <row r="16" spans="1:19" x14ac:dyDescent="0.2">
      <c r="A16" s="2" t="s">
        <v>12</v>
      </c>
      <c r="B16" s="37" t="s">
        <v>103</v>
      </c>
      <c r="C16" s="37" t="s">
        <v>102</v>
      </c>
      <c r="D16" s="4" t="s">
        <v>30</v>
      </c>
      <c r="E16" s="2" t="s">
        <v>101</v>
      </c>
      <c r="F16" s="2" t="s">
        <v>60</v>
      </c>
      <c r="G16" s="33" t="s">
        <v>4</v>
      </c>
      <c r="H16" s="29">
        <v>41974</v>
      </c>
      <c r="I16" s="2" t="s">
        <v>56</v>
      </c>
      <c r="J16" s="21">
        <v>845</v>
      </c>
      <c r="K16" s="2" t="s">
        <v>116</v>
      </c>
      <c r="L16" s="27" t="s">
        <v>19</v>
      </c>
      <c r="M16" s="28">
        <v>23241</v>
      </c>
      <c r="N16" s="29">
        <v>41974</v>
      </c>
      <c r="O16" s="29">
        <v>41975</v>
      </c>
      <c r="P16" s="29">
        <v>41976</v>
      </c>
      <c r="Q16" s="3"/>
      <c r="R16" s="31" t="s">
        <v>6</v>
      </c>
      <c r="S16" s="14"/>
    </row>
    <row r="17" spans="1:19" x14ac:dyDescent="0.2">
      <c r="A17" s="2" t="s">
        <v>9</v>
      </c>
      <c r="B17" s="37" t="s">
        <v>103</v>
      </c>
      <c r="C17" s="37" t="s">
        <v>102</v>
      </c>
      <c r="D17" s="4" t="s">
        <v>30</v>
      </c>
      <c r="E17" s="2" t="s">
        <v>101</v>
      </c>
      <c r="F17" s="2" t="s">
        <v>60</v>
      </c>
      <c r="G17" s="33" t="s">
        <v>98</v>
      </c>
      <c r="H17" s="29"/>
      <c r="I17" s="2" t="s">
        <v>99</v>
      </c>
      <c r="J17" s="21" t="s">
        <v>66</v>
      </c>
      <c r="K17" s="2" t="s">
        <v>97</v>
      </c>
      <c r="L17" s="27" t="s">
        <v>40</v>
      </c>
      <c r="M17" s="28">
        <v>31812</v>
      </c>
      <c r="N17" s="29"/>
      <c r="O17" s="29"/>
      <c r="P17" s="29">
        <v>42705</v>
      </c>
      <c r="Q17" s="3"/>
      <c r="R17" s="31" t="s">
        <v>45</v>
      </c>
      <c r="S17" s="14" t="s">
        <v>80</v>
      </c>
    </row>
  </sheetData>
  <autoFilter ref="A2:S12"/>
  <dataConsolidate function="max" link="1">
    <dataRefs count="3">
      <dataRef ref="E4068:G4068" sheet="база"/>
      <dataRef ref="C1:E65536" sheet="Заключение" r:id="rId1"/>
      <dataRef ref="O1:O65536" sheet="Заключение" r:id="rId2"/>
    </dataRefs>
  </dataConsolidate>
  <mergeCells count="1">
    <mergeCell ref="A1:C1"/>
  </mergeCells>
  <phoneticPr fontId="0" type="noConversion"/>
  <conditionalFormatting sqref="N1:O1 L1">
    <cfRule type="cellIs" dxfId="18" priority="485" stopIfTrue="1" operator="lessThan">
      <formula>$D$1</formula>
    </cfRule>
  </conditionalFormatting>
  <conditionalFormatting sqref="E1">
    <cfRule type="duplicateValues" dxfId="17" priority="359" stopIfTrue="1"/>
  </conditionalFormatting>
  <conditionalFormatting sqref="N3:O3">
    <cfRule type="cellIs" dxfId="16" priority="355" stopIfTrue="1" operator="lessThan">
      <formula>$D$1</formula>
    </cfRule>
  </conditionalFormatting>
  <conditionalFormatting sqref="O5">
    <cfRule type="cellIs" dxfId="15" priority="354" stopIfTrue="1" operator="lessThan">
      <formula>$D$1</formula>
    </cfRule>
  </conditionalFormatting>
  <conditionalFormatting sqref="P3:P9 P12:P14 P17">
    <cfRule type="cellIs" dxfId="14" priority="226" stopIfTrue="1" operator="lessThan">
      <formula>$D$1</formula>
    </cfRule>
  </conditionalFormatting>
  <conditionalFormatting sqref="N9:O9 N14:O14">
    <cfRule type="cellIs" dxfId="13" priority="208" stopIfTrue="1" operator="lessThan">
      <formula>$D$1</formula>
    </cfRule>
  </conditionalFormatting>
  <conditionalFormatting sqref="N7:O7">
    <cfRule type="cellIs" dxfId="12" priority="210" stopIfTrue="1" operator="lessThan">
      <formula>$D$1</formula>
    </cfRule>
  </conditionalFormatting>
  <conditionalFormatting sqref="N8:O8 N13:O13">
    <cfRule type="cellIs" dxfId="11" priority="209" stopIfTrue="1" operator="lessThan">
      <formula>$D$1</formula>
    </cfRule>
  </conditionalFormatting>
  <conditionalFormatting sqref="N6:O6">
    <cfRule type="cellIs" dxfId="10" priority="211" stopIfTrue="1" operator="lessThan">
      <formula>$D$1</formula>
    </cfRule>
  </conditionalFormatting>
  <conditionalFormatting sqref="N5">
    <cfRule type="cellIs" dxfId="9" priority="76" stopIfTrue="1" operator="lessThan">
      <formula>$D$1</formula>
    </cfRule>
  </conditionalFormatting>
  <conditionalFormatting sqref="N4:O4">
    <cfRule type="cellIs" dxfId="8" priority="55" stopIfTrue="1" operator="lessThan">
      <formula>$D$1</formula>
    </cfRule>
  </conditionalFormatting>
  <conditionalFormatting sqref="N10:P11 N15:P16">
    <cfRule type="cellIs" dxfId="7" priority="54" stopIfTrue="1" operator="lessThan">
      <formula>$D$1</formula>
    </cfRule>
  </conditionalFormatting>
  <conditionalFormatting sqref="N12:O12 N17:O17">
    <cfRule type="cellIs" dxfId="6" priority="53" stopIfTrue="1" operator="lessThan">
      <formula>$D$1</formula>
    </cfRule>
  </conditionalFormatting>
  <conditionalFormatting sqref="H3:H6">
    <cfRule type="cellIs" dxfId="5" priority="4" stopIfTrue="1" operator="lessThan">
      <formula>$D$1</formula>
    </cfRule>
  </conditionalFormatting>
  <conditionalFormatting sqref="H12 H17">
    <cfRule type="cellIs" dxfId="4" priority="3" stopIfTrue="1" operator="lessThan">
      <formula>$D$1</formula>
    </cfRule>
  </conditionalFormatting>
  <conditionalFormatting sqref="H8:H9 H13:H14">
    <cfRule type="cellIs" dxfId="3" priority="2" stopIfTrue="1" operator="lessThan">
      <formula>$D$1</formula>
    </cfRule>
  </conditionalFormatting>
  <conditionalFormatting sqref="H10:H11 H15:H16">
    <cfRule type="cellIs" dxfId="2" priority="1" stopIfTrue="1" operator="lessThan">
      <formula>$D$1</formula>
    </cfRule>
  </conditionalFormatting>
  <dataValidations count="2">
    <dataValidation type="list" showInputMessage="1" showErrorMessage="1" errorTitle="Не правильные данные ОГТН" error="Смотри в листе Срок" sqref="H12 H17">
      <formula1>ОГТН</formula1>
    </dataValidation>
    <dataValidation type="list" errorStyle="warning" allowBlank="1" showInputMessage="1" showErrorMessage="1" error="Выбирай из списка" sqref="D3:D17">
      <formula1>часть</formula1>
    </dataValidation>
  </dataValidations>
  <pageMargins left="0.2" right="0.2" top="0.24" bottom="0.59055118110236227" header="0.2" footer="0.39370078740157483"/>
  <pageSetup paperSize="9" orientation="landscape" horizontalDpi="4294967293" verticalDpi="144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5"/>
  <sheetViews>
    <sheetView tabSelected="1" workbookViewId="0">
      <selection activeCell="B27" sqref="B27:B30"/>
    </sheetView>
  </sheetViews>
  <sheetFormatPr defaultRowHeight="12.75" x14ac:dyDescent="0.2"/>
  <cols>
    <col min="1" max="1" width="12.140625" customWidth="1"/>
    <col min="2" max="2" width="22.5703125" customWidth="1"/>
    <col min="3" max="3" width="13.85546875" customWidth="1"/>
    <col min="4" max="4" width="9.85546875" customWidth="1"/>
    <col min="5" max="5" width="13.140625" customWidth="1"/>
    <col min="6" max="6" width="9.28515625" customWidth="1"/>
    <col min="7" max="7" width="8" customWidth="1"/>
    <col min="8" max="8" width="7.42578125" customWidth="1"/>
    <col min="9" max="9" width="8.140625" customWidth="1"/>
    <col min="10" max="10" width="8" customWidth="1"/>
    <col min="11" max="11" width="15" customWidth="1"/>
    <col min="12" max="12" width="12.7109375" customWidth="1"/>
    <col min="13" max="13" width="16.42578125" customWidth="1"/>
    <col min="16" max="16" width="10.5703125" customWidth="1"/>
  </cols>
  <sheetData>
    <row r="1" spans="1:15" x14ac:dyDescent="0.2">
      <c r="A1" s="54" t="s">
        <v>50</v>
      </c>
    </row>
    <row r="2" spans="1:15" x14ac:dyDescent="0.2">
      <c r="A2" s="55" t="s">
        <v>89</v>
      </c>
    </row>
    <row r="3" spans="1:15" ht="15.75" x14ac:dyDescent="0.25">
      <c r="A3" s="41" t="s">
        <v>36</v>
      </c>
      <c r="B3" s="75" t="s">
        <v>90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5" ht="15.75" x14ac:dyDescent="0.2">
      <c r="A4" s="73">
        <f t="array" ref="A4">SMALL(IF((база!E$3:E$17=A$2)*(база!R$3:R$17&lt;&gt;"Дым. Труба"),ROW(база!R$3:R$17)-2),ROW(Паспорт!A1))</f>
        <v>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5" ht="15.75" x14ac:dyDescent="0.2">
      <c r="A5" s="73">
        <f t="array" ref="A5">SMALL(IF((база!E$3:E$17=A$2)*(база!R$3:R$17&lt;&gt;"Дым. Труба"),ROW(база!R$3:R$17)-2),ROW(Паспорт!A2))</f>
        <v>7</v>
      </c>
      <c r="B5" s="42"/>
      <c r="C5" s="69" t="s">
        <v>108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70"/>
    </row>
    <row r="6" spans="1:15" ht="30.75" customHeight="1" x14ac:dyDescent="0.2">
      <c r="A6" s="73">
        <f t="array" ref="A6">SMALL(IF((база!E$3:E$17=A$2)*(база!R$3:R$17&lt;&gt;"Дым. Труба"),ROW(база!R$3:R$17)-2),ROW(Паспорт!A3))</f>
        <v>8</v>
      </c>
      <c r="B6" s="42"/>
      <c r="C6" s="86" t="s">
        <v>109</v>
      </c>
      <c r="D6" s="86"/>
      <c r="E6" s="86"/>
      <c r="F6" s="86"/>
      <c r="G6" s="86"/>
      <c r="H6" s="86"/>
      <c r="I6" s="86"/>
      <c r="J6" s="86"/>
      <c r="K6" s="63" t="s">
        <v>106</v>
      </c>
      <c r="L6" s="30" t="s">
        <v>105</v>
      </c>
      <c r="M6" s="57" t="s">
        <v>107</v>
      </c>
    </row>
    <row r="7" spans="1:15" ht="15.75" x14ac:dyDescent="0.2">
      <c r="A7" s="73">
        <f t="array" ref="A7">SMALL(IF((база!E$3:E$17=A$2)*(база!R$3:R$17&lt;&gt;"Дым. Труба"),ROW(база!R$3:R$17)-2),ROW(Паспорт!A4))</f>
        <v>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5" ht="15.75" x14ac:dyDescent="0.2">
      <c r="A8" s="73" t="e">
        <f t="array" ref="A8">SMALL(IF((база!E$3:E$17=A$2)*(база!R$3:R$17&lt;&gt;"Дым. Труба"),ROW(база!R$3:R$17)-2),ROW(Паспорт!A5))</f>
        <v>#NUM!</v>
      </c>
      <c r="B8" s="43" t="s">
        <v>74</v>
      </c>
    </row>
    <row r="9" spans="1:15" ht="15.75" x14ac:dyDescent="0.2">
      <c r="A9" s="73" t="e">
        <f t="array" ref="A9">SMALL(IF((база!E$3:E$17=A$2)*(база!R$3:R$17&lt;&gt;"Дым. Труба"),ROW(база!R$3:R$17)-2),ROW(Паспорт!A6))</f>
        <v>#NUM!</v>
      </c>
      <c r="B9" s="83" t="s">
        <v>82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5" ht="15.75" x14ac:dyDescent="0.2">
      <c r="A10" s="73" t="e">
        <f t="array" ref="A10">SMALL(IF((база!E$3:E$17=A$2)*(база!R$3:R$17&lt;&gt;"Дым. Труба"),ROW(база!R$3:R$17)-2),ROW(Паспорт!A7))</f>
        <v>#NUM!</v>
      </c>
      <c r="B10" s="42"/>
      <c r="M10" t="s">
        <v>110</v>
      </c>
    </row>
    <row r="11" spans="1:15" ht="25.5" x14ac:dyDescent="0.2">
      <c r="B11" s="48" t="s">
        <v>75</v>
      </c>
      <c r="C11" s="48" t="s">
        <v>52</v>
      </c>
      <c r="D11" s="49" t="s">
        <v>25</v>
      </c>
      <c r="E11" s="48" t="s">
        <v>26</v>
      </c>
      <c r="F11" s="48" t="s">
        <v>27</v>
      </c>
      <c r="G11" s="50" t="s">
        <v>28</v>
      </c>
      <c r="H11" s="50" t="s">
        <v>69</v>
      </c>
      <c r="I11" s="50" t="s">
        <v>70</v>
      </c>
      <c r="J11" s="51" t="s">
        <v>71</v>
      </c>
      <c r="K11" s="52" t="s">
        <v>29</v>
      </c>
      <c r="L11" s="52" t="s">
        <v>7</v>
      </c>
      <c r="M11" s="52" t="s">
        <v>81</v>
      </c>
    </row>
    <row r="12" spans="1:15" x14ac:dyDescent="0.2">
      <c r="B12" s="74" t="str">
        <f>IF(ISNUMBER(A4),INDEX(база!A$3:S$686,A4,7),"")</f>
        <v>ДКВР-2,5/13</v>
      </c>
      <c r="C12" s="34" t="str">
        <f>IF((INDEX(база!A$3:T$686,A4,9))&lt;&gt;0,INDEX(база!A$3:T$686,A4,9),"")</f>
        <v>13 кгс/см2</v>
      </c>
      <c r="D12" s="23">
        <f>IF((INDEX(база!A$3:U$686,A4,10))&lt;&gt;0,INDEX(база!A$3:U$686,A4,10),"")</f>
        <v>838</v>
      </c>
      <c r="E12" s="8" t="str">
        <f>IF((INDEX(база!A$3:V$686,A4,11))&lt;&gt;0,INDEX(база!A$3:V$686,A4,11),"")</f>
        <v>7731</v>
      </c>
      <c r="F12" s="8"/>
      <c r="G12" s="9"/>
      <c r="H12" s="9"/>
      <c r="I12" s="9"/>
      <c r="J12" s="29"/>
      <c r="K12" s="34"/>
      <c r="L12" s="34"/>
      <c r="M12" s="34"/>
    </row>
    <row r="13" spans="1:15" x14ac:dyDescent="0.2">
      <c r="B13" s="74" t="str">
        <f>IF(ISNUMBER(A5),INDEX(база!A$3:S$686,A5,7),"")</f>
        <v>ВТИ</v>
      </c>
      <c r="C13" s="34" t="str">
        <f>IF((INDEX(база!A$3:T$686,A5,9))&lt;&gt;0,INDEX(база!A$3:T$686,A5,9),"")</f>
        <v>18 кгс/см2</v>
      </c>
      <c r="D13" s="23">
        <f>IF((INDEX(база!A$3:U$686,A5,10))&lt;&gt;0,INDEX(база!A$3:U$686,A5,10),"")</f>
        <v>839</v>
      </c>
      <c r="E13" s="8" t="str">
        <f>IF((INDEX(база!A$3:V$686,A5,11))&lt;&gt;0,INDEX(база!A$3:V$686,A5,11),"")</f>
        <v>1381</v>
      </c>
      <c r="F13" s="8"/>
      <c r="G13" s="9"/>
      <c r="H13" s="9"/>
      <c r="I13" s="9"/>
      <c r="J13" s="29"/>
      <c r="K13" s="34"/>
      <c r="L13" s="34"/>
      <c r="M13" s="34"/>
    </row>
    <row r="14" spans="1:15" x14ac:dyDescent="0.2">
      <c r="B14" s="74" t="str">
        <f>IF(ISNUMBER(A6),INDEX(база!A$3:S$686,A6,7),"")</f>
        <v>ДКВР-2,5/13</v>
      </c>
      <c r="C14" s="34" t="str">
        <f>IF((INDEX(база!A$3:T$686,A6,9))&lt;&gt;0,INDEX(база!A$3:T$686,A6,9),"")</f>
        <v>13 кгс/см2</v>
      </c>
      <c r="D14" s="23">
        <f>IF((INDEX(база!A$3:U$686,A6,10))&lt;&gt;0,INDEX(база!A$3:U$686,A6,10),"")</f>
        <v>840</v>
      </c>
      <c r="E14" s="8" t="str">
        <f>IF((INDEX(база!A$3:V$686,A6,11))&lt;&gt;0,INDEX(база!A$3:V$686,A6,11),"")</f>
        <v>616</v>
      </c>
      <c r="F14" s="8"/>
      <c r="G14" s="9"/>
      <c r="H14" s="9"/>
      <c r="I14" s="9"/>
      <c r="J14" s="29"/>
      <c r="K14" s="34"/>
      <c r="L14" s="34"/>
      <c r="M14" s="34"/>
    </row>
    <row r="15" spans="1:15" ht="15" customHeight="1" x14ac:dyDescent="0.2">
      <c r="B15" s="74" t="str">
        <f>IF(ISNUMBER(A7),INDEX(база!A$3:S$686,A7,7),"")</f>
        <v>ВТИ</v>
      </c>
      <c r="C15" s="34" t="str">
        <f>IF((INDEX(база!A$3:T$686,A7,9))&lt;&gt;0,INDEX(база!A$3:T$686,A7,9),"")</f>
        <v>18 кгс/см2</v>
      </c>
      <c r="D15" s="23">
        <f>IF((INDEX(база!A$3:U$686,A7,10))&lt;&gt;0,INDEX(база!A$3:U$686,A7,10),"")</f>
        <v>841</v>
      </c>
      <c r="E15" s="8" t="str">
        <f>IF((INDEX(база!A$3:V$686,A7,11))&lt;&gt;0,INDEX(база!A$3:V$686,A7,11),"")</f>
        <v>620</v>
      </c>
      <c r="F15" s="8"/>
      <c r="G15" s="9"/>
      <c r="H15" s="9"/>
      <c r="I15" s="9"/>
      <c r="J15" s="29"/>
      <c r="K15" s="34"/>
      <c r="L15" s="34"/>
      <c r="M15" s="34"/>
    </row>
    <row r="16" spans="1:15" s="47" customFormat="1" x14ac:dyDescent="0.2">
      <c r="B16" s="74" t="str">
        <f>IF(ISNUMBER(A8),INDEX(база!A$3:S$686,A8,7),"")</f>
        <v/>
      </c>
      <c r="C16" s="63" t="e">
        <f>IF((INDEX(база!A$3:T$686,A8,9))&lt;&gt;0,INDEX(база!A$3:T$686,A8,9),"")</f>
        <v>#NUM!</v>
      </c>
      <c r="D16" s="64" t="e">
        <f>IF((INDEX(база!A$3:U$686,A8,10))&lt;&gt;0,INDEX(база!A$3:U$686,A8,10),"")</f>
        <v>#NUM!</v>
      </c>
      <c r="E16" s="65" t="e">
        <f>IF((INDEX(база!A$3:V$686,A8,11))&lt;&gt;0,INDEX(база!A$3:V$686,A8,11),"")</f>
        <v>#NUM!</v>
      </c>
      <c r="F16" s="65"/>
      <c r="G16" s="66"/>
      <c r="H16" s="66"/>
      <c r="I16" s="66"/>
      <c r="J16" s="67"/>
      <c r="K16" s="63"/>
      <c r="L16" s="63"/>
      <c r="M16" s="63"/>
    </row>
    <row r="17" spans="1:17" x14ac:dyDescent="0.2">
      <c r="B17" s="74" t="str">
        <f>IF(ISNUMBER(A9),INDEX(база!A$3:S$686,A9,7),"")</f>
        <v/>
      </c>
      <c r="C17" s="57" t="e">
        <f>IF((INDEX(база!A$3:T$686,A9,9))&lt;&gt;0,INDEX(база!A$3:T$686,A9,9),"")</f>
        <v>#NUM!</v>
      </c>
      <c r="D17" s="57" t="e">
        <f>IF((INDEX(база!A$3:U$686,A9,10))&lt;&gt;0,INDEX(база!A$3:U$686,A9,10),"")</f>
        <v>#NUM!</v>
      </c>
      <c r="E17" s="57" t="e">
        <f>IF((INDEX(база!A$3:V$686,A9,11))&lt;&gt;0,INDEX(база!A$3:V$686,A9,11),"")</f>
        <v>#NUM!</v>
      </c>
      <c r="F17" s="58"/>
      <c r="G17" s="59"/>
      <c r="H17" s="59"/>
      <c r="I17" s="59"/>
      <c r="J17" s="60"/>
      <c r="K17" s="57"/>
      <c r="L17" s="57"/>
      <c r="M17" s="57"/>
    </row>
    <row r="18" spans="1:17" x14ac:dyDescent="0.2">
      <c r="B18" s="74" t="str">
        <f>IF(ISNUMBER(A10),INDEX(база!A$3:S$686,A10,7),"")</f>
        <v/>
      </c>
      <c r="C18" s="61"/>
      <c r="D18" s="62"/>
      <c r="E18" s="58"/>
      <c r="F18" s="58"/>
      <c r="G18" s="59"/>
      <c r="H18" s="59"/>
      <c r="I18" s="59"/>
      <c r="J18" s="60"/>
      <c r="K18" s="57"/>
      <c r="L18" s="57"/>
      <c r="M18" s="57"/>
    </row>
    <row r="19" spans="1:17" x14ac:dyDescent="0.2">
      <c r="B19" s="74" t="str">
        <f>IF(ISNUMBER(A11),INDEX(база!A$3:S$686,A11,7),"")</f>
        <v/>
      </c>
      <c r="C19" s="2"/>
      <c r="D19" s="23"/>
      <c r="E19" s="8"/>
      <c r="F19" s="8"/>
      <c r="G19" s="9"/>
      <c r="H19" s="9"/>
      <c r="I19" s="9"/>
      <c r="J19" s="29"/>
      <c r="K19" s="34"/>
      <c r="L19" s="34"/>
      <c r="M19" s="34"/>
    </row>
    <row r="20" spans="1:17" x14ac:dyDescent="0.2">
      <c r="B20" s="74" t="str">
        <f>IF(ISNUMBER(A12),INDEX(база!A$3:S$686,A12,7),"")</f>
        <v/>
      </c>
      <c r="C20" s="2"/>
      <c r="D20" s="23"/>
      <c r="E20" s="8"/>
      <c r="F20" s="8"/>
      <c r="G20" s="9"/>
      <c r="H20" s="9"/>
      <c r="I20" s="9"/>
      <c r="J20" s="29"/>
      <c r="K20" s="34"/>
      <c r="L20" s="34"/>
      <c r="M20" s="34"/>
    </row>
    <row r="21" spans="1:17" x14ac:dyDescent="0.2">
      <c r="B21" s="74" t="str">
        <f>IF(ISNUMBER(A13),INDEX(база!A$3:S$686,A13,7),"")</f>
        <v/>
      </c>
      <c r="C21" s="2"/>
      <c r="D21" s="23"/>
      <c r="E21" s="8"/>
      <c r="F21" s="8"/>
      <c r="G21" s="9"/>
      <c r="H21" s="9"/>
      <c r="I21" s="9"/>
      <c r="J21" s="29"/>
      <c r="K21" s="34"/>
      <c r="L21" s="34"/>
      <c r="M21" s="34"/>
    </row>
    <row r="22" spans="1:17" x14ac:dyDescent="0.2">
      <c r="B22" s="74" t="str">
        <f>IF(ISNUMBER(A14),INDEX(база!A$3:S$686,A14,7),"")</f>
        <v/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7" ht="15.75" x14ac:dyDescent="0.2">
      <c r="B23" s="42"/>
    </row>
    <row r="24" spans="1:17" ht="15.75" x14ac:dyDescent="0.2">
      <c r="B24" s="75" t="s">
        <v>79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5" t="s">
        <v>104</v>
      </c>
      <c r="O24" s="85"/>
      <c r="P24" s="85"/>
      <c r="Q24" s="85"/>
    </row>
    <row r="25" spans="1:17" ht="15.75" x14ac:dyDescent="0.2">
      <c r="B25" s="45"/>
      <c r="M25" t="s">
        <v>111</v>
      </c>
    </row>
    <row r="26" spans="1:17" ht="25.5" x14ac:dyDescent="0.25">
      <c r="A26" s="41" t="s">
        <v>36</v>
      </c>
      <c r="B26" s="8" t="s">
        <v>77</v>
      </c>
      <c r="C26" s="46" t="s">
        <v>95</v>
      </c>
      <c r="D26" s="46" t="s">
        <v>96</v>
      </c>
      <c r="E26" s="46" t="s">
        <v>76</v>
      </c>
      <c r="F26" s="46" t="s">
        <v>78</v>
      </c>
      <c r="G26" s="79" t="s">
        <v>94</v>
      </c>
      <c r="H26" s="79"/>
      <c r="I26" s="78" t="s">
        <v>29</v>
      </c>
      <c r="J26" s="78"/>
      <c r="K26" s="78"/>
      <c r="L26" s="78"/>
      <c r="M26" s="78"/>
    </row>
    <row r="27" spans="1:17" ht="15.75" x14ac:dyDescent="0.2">
      <c r="A27" s="73">
        <f t="array" ref="A27">SMALL(IF((база!E$3:E$17=A$2)*(база!R$3:R$17="Дым. Труба"),ROW(база!R$3:R$17)-2),ROW(Паспорт!A1))</f>
        <v>10</v>
      </c>
      <c r="B27" s="74" t="str">
        <f>IF(ISNUMBER(A27),INDEX(база!A$3:S$686,A27,9),"")</f>
        <v>кирпич</v>
      </c>
      <c r="C27" s="63"/>
      <c r="D27" s="63"/>
      <c r="E27" s="68"/>
      <c r="F27" s="68"/>
      <c r="G27" s="80"/>
      <c r="H27" s="81"/>
      <c r="I27" s="82"/>
      <c r="J27" s="82"/>
      <c r="K27" s="82"/>
      <c r="L27" s="82"/>
      <c r="M27" s="82"/>
    </row>
    <row r="28" spans="1:17" ht="15.75" x14ac:dyDescent="0.2">
      <c r="A28" s="73" t="e">
        <f t="array" ref="A28">SMALL(IF((база!E$3:E$17=A$2)*(база!R$3:R$17="Дым. Труба"),ROW(база!R$3:R$17)-2),ROW(Паспорт!A2))</f>
        <v>#NUM!</v>
      </c>
      <c r="B28" s="74" t="str">
        <f>IF(ISNUMBER(A28),INDEX(база!A$3:S$686,A28,9),"")</f>
        <v/>
      </c>
      <c r="C28" s="34"/>
      <c r="D28" s="34"/>
      <c r="E28" s="53"/>
      <c r="F28" s="53"/>
      <c r="G28" s="76"/>
      <c r="H28" s="77"/>
      <c r="I28" s="78"/>
      <c r="J28" s="78"/>
      <c r="K28" s="78"/>
      <c r="L28" s="78"/>
      <c r="M28" s="78"/>
    </row>
    <row r="29" spans="1:17" ht="15.75" x14ac:dyDescent="0.2">
      <c r="A29" s="73" t="e">
        <f t="array" ref="A29">SMALL(IF((база!E$3:E$17=A$2)*(база!R$3:R$17="Дым. Труба"),ROW(база!R$3:R$17)-2),ROW(Паспорт!A3))</f>
        <v>#NUM!</v>
      </c>
      <c r="B29" s="74" t="str">
        <f>IF(ISNUMBER(A29),INDEX(база!A$3:S$686,A29,9),"")</f>
        <v/>
      </c>
      <c r="C29" s="34"/>
      <c r="D29" s="34"/>
      <c r="E29" s="53"/>
      <c r="F29" s="53"/>
      <c r="G29" s="76"/>
      <c r="H29" s="77"/>
      <c r="I29" s="78"/>
      <c r="J29" s="78"/>
      <c r="K29" s="78"/>
      <c r="L29" s="78"/>
      <c r="M29" s="78"/>
    </row>
    <row r="30" spans="1:17" ht="15.75" x14ac:dyDescent="0.2">
      <c r="A30" s="73" t="e">
        <f t="array" ref="A30">SMALL(IF((база!E$3:E$17=A$2)*(база!R$3:R$17="Дым. Труба"),ROW(база!R$3:R$17)-2),ROW(Паспорт!A4))</f>
        <v>#NUM!</v>
      </c>
      <c r="B30" s="74" t="str">
        <f>IF(ISNUMBER(A30),INDEX(база!A$3:S$686,A30,9),"")</f>
        <v/>
      </c>
      <c r="C30" s="34" t="str">
        <f>IF((INDEX(база!A$3:T$686,A12,10))&lt;&gt;0,INDEX(база!A$3:T$686,A12,10),"")</f>
        <v/>
      </c>
      <c r="D30" s="34" t="str">
        <f>IF((INDEX(база!A$3:U$686,A12,11))&lt;&gt;0,INDEX(база!A$3:U$686,A12,11),"")</f>
        <v/>
      </c>
      <c r="E30" s="44"/>
      <c r="F30" s="44"/>
      <c r="G30" s="76"/>
      <c r="H30" s="77"/>
      <c r="I30" s="78"/>
      <c r="J30" s="78"/>
      <c r="K30" s="78"/>
      <c r="L30" s="78"/>
      <c r="M30" s="78"/>
    </row>
    <row r="31" spans="1:17" ht="15.75" x14ac:dyDescent="0.2">
      <c r="B31" s="42"/>
    </row>
    <row r="32" spans="1:17" ht="16.5" thickBot="1" x14ac:dyDescent="0.25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2:13" ht="21" thickTop="1" x14ac:dyDescent="0.2">
      <c r="B33" s="90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/>
    </row>
    <row r="34" spans="2:13" ht="51.75" customHeight="1" thickBot="1" x14ac:dyDescent="0.25">
      <c r="B34" s="87" t="s">
        <v>117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13.5" thickTop="1" x14ac:dyDescent="0.2"/>
  </sheetData>
  <mergeCells count="18">
    <mergeCell ref="G29:H29"/>
    <mergeCell ref="I29:M29"/>
    <mergeCell ref="N24:Q24"/>
    <mergeCell ref="C6:J6"/>
    <mergeCell ref="B34:M34"/>
    <mergeCell ref="B33:M33"/>
    <mergeCell ref="G30:H30"/>
    <mergeCell ref="I30:M30"/>
    <mergeCell ref="B3:M3"/>
    <mergeCell ref="B4:M4"/>
    <mergeCell ref="G28:H28"/>
    <mergeCell ref="I28:M28"/>
    <mergeCell ref="G26:H26"/>
    <mergeCell ref="B24:M24"/>
    <mergeCell ref="G27:H27"/>
    <mergeCell ref="I26:M26"/>
    <mergeCell ref="I27:M27"/>
    <mergeCell ref="B9:M9"/>
  </mergeCells>
  <conditionalFormatting sqref="J11 J13:J21">
    <cfRule type="cellIs" dxfId="1" priority="2" stopIfTrue="1" operator="lessThan">
      <formula>#REF!</formula>
    </cfRule>
  </conditionalFormatting>
  <conditionalFormatting sqref="J12">
    <cfRule type="cellIs" dxfId="0" priority="1" stopIfTrue="1" operator="lessThan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база</vt:lpstr>
      <vt:lpstr>Паспорт</vt:lpstr>
      <vt:lpstr>Марка</vt:lpstr>
      <vt:lpstr>Наим</vt:lpstr>
      <vt:lpstr>рег</vt:lpstr>
      <vt:lpstr>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учет и движение</dc:subject>
  <dc:creator>Лёлик</dc:creator>
  <cp:lastModifiedBy>_Boroda_</cp:lastModifiedBy>
  <cp:lastPrinted>2014-08-14T07:04:58Z</cp:lastPrinted>
  <dcterms:created xsi:type="dcterms:W3CDTF">2005-02-20T12:06:32Z</dcterms:created>
  <dcterms:modified xsi:type="dcterms:W3CDTF">2014-10-22T12:08:55Z</dcterms:modified>
</cp:coreProperties>
</file>