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0" windowWidth="20490" windowHeight="7635" tabRatio="731"/>
  </bookViews>
  <sheets>
    <sheet name="Октябрь 2014" sheetId="38" r:id="rId1"/>
    <sheet name="Участки работ" sheetId="18" state="hidden" r:id="rId2"/>
  </sheets>
  <definedNames>
    <definedName name="_xlnm._FilterDatabase" localSheetId="1" hidden="1">'Участки работ'!$A$1:$AE$27</definedName>
  </definedNames>
  <calcPr calcId="145621"/>
</workbook>
</file>

<file path=xl/calcChain.xml><?xml version="1.0" encoding="utf-8"?>
<calcChain xmlns="http://schemas.openxmlformats.org/spreadsheetml/2006/main">
  <c r="AH5" i="38" l="1"/>
  <c r="AI5" i="38" s="1"/>
  <c r="AH4" i="38"/>
  <c r="AI4" i="38" s="1"/>
  <c r="AG4" i="38"/>
  <c r="AF5" i="38"/>
  <c r="AF4" i="38"/>
  <c r="AG5" i="38" l="1"/>
  <c r="M9" i="18" l="1"/>
  <c r="M4" i="18" l="1"/>
  <c r="M6" i="18" l="1"/>
  <c r="M5" i="18"/>
  <c r="M3" i="18" l="1"/>
  <c r="K26" i="18" l="1"/>
  <c r="K25" i="18"/>
  <c r="X24" i="18"/>
  <c r="Y24" i="18" s="1"/>
  <c r="K24" i="18"/>
  <c r="O24" i="18" s="1"/>
  <c r="S24" i="18" s="1"/>
  <c r="W24" i="18" s="1"/>
  <c r="I7" i="18"/>
  <c r="I3" i="18"/>
  <c r="M10" i="18"/>
  <c r="J23" i="18" l="1"/>
  <c r="K23" i="18" s="1"/>
  <c r="J2" i="18"/>
  <c r="J11" i="18"/>
  <c r="X11" i="18" s="1"/>
  <c r="M7" i="18"/>
  <c r="J12" i="18" l="1"/>
  <c r="K12" i="18" s="1"/>
  <c r="J15" i="18"/>
  <c r="K15" i="18" s="1"/>
  <c r="J8" i="18"/>
  <c r="J14" i="18"/>
  <c r="J21" i="18"/>
  <c r="K21" i="18" s="1"/>
  <c r="J22" i="18"/>
  <c r="X22" i="18" s="1"/>
  <c r="Y22" i="18" s="1"/>
  <c r="N27" i="18"/>
  <c r="X27" i="18" s="1"/>
  <c r="Y27" i="18" s="1"/>
  <c r="J4" i="18"/>
  <c r="J19" i="18"/>
  <c r="J13" i="18"/>
  <c r="X13" i="18" s="1"/>
  <c r="X12" i="18"/>
  <c r="Y12" i="18" s="1"/>
  <c r="K2" i="18"/>
  <c r="J6" i="18"/>
  <c r="J17" i="18"/>
  <c r="X17" i="18" s="1"/>
  <c r="N8" i="18" l="1"/>
  <c r="O8" i="18" s="1"/>
  <c r="J18" i="18"/>
  <c r="X18" i="18" s="1"/>
  <c r="X21" i="18"/>
  <c r="Y21" i="18" s="1"/>
  <c r="N2" i="18"/>
  <c r="X2" i="18" s="1"/>
  <c r="O27" i="18"/>
  <c r="K22" i="18"/>
  <c r="J20" i="18"/>
  <c r="K20" i="18" s="1"/>
  <c r="J16" i="18"/>
  <c r="K16" i="18" s="1"/>
  <c r="N26" i="18"/>
  <c r="O26" i="18" s="1"/>
  <c r="N4" i="18"/>
  <c r="X4" i="18" s="1"/>
  <c r="Y4" i="18" s="1"/>
  <c r="N25" i="18"/>
  <c r="K6" i="18"/>
  <c r="O21" i="18"/>
  <c r="K14" i="18"/>
  <c r="K19" i="18"/>
  <c r="X19" i="18"/>
  <c r="Y19" i="18" s="1"/>
  <c r="K4" i="18"/>
  <c r="X8" i="18" l="1"/>
  <c r="O2" i="18"/>
  <c r="N15" i="18"/>
  <c r="N14" i="18"/>
  <c r="X14" i="18" s="1"/>
  <c r="O22" i="18"/>
  <c r="X20" i="18"/>
  <c r="Y20" i="18" s="1"/>
  <c r="N16" i="18"/>
  <c r="O16" i="18" s="1"/>
  <c r="X26" i="18"/>
  <c r="Y26" i="18" s="1"/>
  <c r="X15" i="18"/>
  <c r="Y15" i="18" s="1"/>
  <c r="O15" i="18"/>
  <c r="O25" i="18"/>
  <c r="X25" i="18"/>
  <c r="Y25" i="18" s="1"/>
  <c r="N6" i="18"/>
  <c r="X6" i="18" s="1"/>
  <c r="Y6" i="18" s="1"/>
  <c r="O20" i="18"/>
  <c r="N23" i="18"/>
  <c r="O4" i="18"/>
  <c r="X16" i="18" l="1"/>
  <c r="Y16" i="18" s="1"/>
  <c r="O6" i="18"/>
  <c r="S15" i="18"/>
  <c r="W15" i="18" s="1"/>
  <c r="X23" i="18"/>
  <c r="Y23" i="18" s="1"/>
  <c r="O23" i="18"/>
  <c r="J9" i="18"/>
  <c r="S16" i="18"/>
  <c r="W16" i="18" s="1"/>
  <c r="K9" i="18" l="1"/>
  <c r="J5" i="18" l="1"/>
  <c r="K5" i="18" s="1"/>
  <c r="J3" i="18" l="1"/>
  <c r="J10" i="18"/>
  <c r="K3" i="18" l="1"/>
  <c r="K10" i="18"/>
  <c r="J7" i="18"/>
  <c r="X30" i="18" s="1"/>
  <c r="N9" i="18" l="1"/>
  <c r="K7" i="18"/>
  <c r="X9" i="18" l="1"/>
  <c r="Y9" i="18" s="1"/>
  <c r="O9" i="18"/>
  <c r="N5" i="18" l="1"/>
  <c r="N3" i="18" l="1"/>
  <c r="X3" i="18" s="1"/>
  <c r="Y3" i="18" s="1"/>
  <c r="X5" i="18"/>
  <c r="Y5" i="18" s="1"/>
  <c r="O5" i="18"/>
  <c r="N10" i="18"/>
  <c r="X10" i="18" l="1"/>
  <c r="Y10" i="18" s="1"/>
  <c r="O10" i="18"/>
  <c r="N7" i="18"/>
  <c r="X7" i="18" s="1"/>
  <c r="Y7" i="18" s="1"/>
  <c r="Y30" i="18" s="1"/>
  <c r="S5" i="18"/>
  <c r="S3" i="18" s="1"/>
  <c r="O3" i="18"/>
  <c r="O7" i="18" l="1"/>
</calcChain>
</file>

<file path=xl/comments1.xml><?xml version="1.0" encoding="utf-8"?>
<comments xmlns="http://schemas.openxmlformats.org/spreadsheetml/2006/main">
  <authors>
    <author>Alexander Stepanov</author>
    <author>User</author>
  </authors>
  <commentList>
    <comment ref="Y2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4 135,00 м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32 600 + 3 725 (доп соглашение на 4 кв 2013 г)</t>
        </r>
      </text>
    </comment>
    <comment ref="Y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участок закончили с остатком 292 метра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5 266 + 2 739 м (Доп соглашение на 2 и 4 кв 2013 г)</t>
        </r>
      </text>
    </comment>
    <comment ref="Y11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с остатком 45,7 м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10 588,4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Alexander Stepanov:</t>
        </r>
        <r>
          <rPr>
            <sz val="9"/>
            <color indexed="81"/>
            <rFont val="Tahoma"/>
            <family val="2"/>
            <charset val="204"/>
          </rPr>
          <t xml:space="preserve">
55000 было изначально</t>
        </r>
      </text>
    </comment>
    <comment ref="Y17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3,40 метра</t>
        </r>
      </text>
    </comment>
    <comment ref="K1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35,10 м</t>
        </r>
      </text>
    </comment>
    <comment ref="Y1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закончили участок с остатком 35,10</t>
        </r>
      </text>
    </comment>
    <comment ref="B2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<sst xmlns="http://schemas.openxmlformats.org/spreadsheetml/2006/main" count="133" uniqueCount="91">
  <si>
    <t>Кутын</t>
  </si>
  <si>
    <t>План</t>
  </si>
  <si>
    <t>№ Договора</t>
  </si>
  <si>
    <t>Заказчик</t>
  </si>
  <si>
    <t>Контактное лицо</t>
  </si>
  <si>
    <t>Общий объем по Договору</t>
  </si>
  <si>
    <t>Ответственный за выполнение работ на участке</t>
  </si>
  <si>
    <t>Пробурено с начала работ</t>
  </si>
  <si>
    <t>Остаток на 2013 г</t>
  </si>
  <si>
    <t>Остаток на 2014 г</t>
  </si>
  <si>
    <t>Дукат</t>
  </si>
  <si>
    <t>ДГРП2(01-1-0013)</t>
  </si>
  <si>
    <t>ООО "Дукатское геологоразведочное предприятие"</t>
  </si>
  <si>
    <t>ООО "НБК"</t>
  </si>
  <si>
    <t>Дукат(Подземка)</t>
  </si>
  <si>
    <t>СМ1(01-1-0003)</t>
  </si>
  <si>
    <t>ЗАО "Серебро Магадана"</t>
  </si>
  <si>
    <t>ООО "БГР"</t>
  </si>
  <si>
    <t>Гольцовое</t>
  </si>
  <si>
    <t>Арылах,Лунное</t>
  </si>
  <si>
    <t>Дукат(Поверхность)</t>
  </si>
  <si>
    <t>СМ1(01-1-0004)</t>
  </si>
  <si>
    <t>ООО "УГБ"</t>
  </si>
  <si>
    <t>Супервайзер, Шишканов Василий Петрович, тел.89189884436 (сменщик: Белоконь Сергей Федорович, тел. 89155603158, 89148689521</t>
  </si>
  <si>
    <t>Березитовый</t>
  </si>
  <si>
    <t>ГРР 04/04-13</t>
  </si>
  <si>
    <t>ООО "Березитовый рудник"</t>
  </si>
  <si>
    <t>Бур.Мастер, Кузнецов Вадим Миллорадович. Тел. 89145927283</t>
  </si>
  <si>
    <t>Малетойваям</t>
  </si>
  <si>
    <t>07/03-ГРР</t>
  </si>
  <si>
    <t>ООО "Камчатская медная компания"       (в лице ООО "Интерминералс")</t>
  </si>
  <si>
    <t>Ген.дир Коробов</t>
  </si>
  <si>
    <t>Гидрогеология (Малетойваям)</t>
  </si>
  <si>
    <t>07/13</t>
  </si>
  <si>
    <t>ООО "Недра"</t>
  </si>
  <si>
    <t>Ген.дир Чебыкин Иван тел. 89622804527</t>
  </si>
  <si>
    <t>Каракуль</t>
  </si>
  <si>
    <t>01-08/13ГРР</t>
  </si>
  <si>
    <t>ООО "АлтайРудаМетал"</t>
  </si>
  <si>
    <t>ПРОГНОЗ</t>
  </si>
  <si>
    <t>ФГУГП "Урангео"</t>
  </si>
  <si>
    <t>8 (4112) 39-35-32, 39-35-87  Гл. инженер Жуков Михаил Александрович</t>
  </si>
  <si>
    <t>ИТОГ</t>
  </si>
  <si>
    <t>Майское</t>
  </si>
  <si>
    <t>Новостройка</t>
  </si>
  <si>
    <t>Нач.УБР (Курило Сергей) Односторонняя связь с участком</t>
  </si>
  <si>
    <t>ЗАО "Прогноз"</t>
  </si>
  <si>
    <t>Андрей Иванович (начальник бур цеха) +7 924-637-7748</t>
  </si>
  <si>
    <t>Участок работ</t>
  </si>
  <si>
    <t>Объём на 2013 г</t>
  </si>
  <si>
    <t>Объём на 2014 г</t>
  </si>
  <si>
    <t>Нач.УБР (Коваленко Владимир) Односторонняя связь с участком</t>
  </si>
  <si>
    <t>ЗКМ 1 (01-1-006)</t>
  </si>
  <si>
    <t>ООО "ЗК "Майское"</t>
  </si>
  <si>
    <t>Остаток на 2015 г</t>
  </si>
  <si>
    <t>Остаток на  2016 г</t>
  </si>
  <si>
    <t>Объём на 2015 г</t>
  </si>
  <si>
    <t>Объём на 2016 г</t>
  </si>
  <si>
    <t>"Елкинское месторождение"</t>
  </si>
  <si>
    <t>23/09-ГРР</t>
  </si>
  <si>
    <t>ООО "ВостокПромГеология"</t>
  </si>
  <si>
    <t>Остаток по договору</t>
  </si>
  <si>
    <t>Пробурено в 2013 г</t>
  </si>
  <si>
    <t>2013 год</t>
  </si>
  <si>
    <t>2014 год</t>
  </si>
  <si>
    <t>Пробурено в  2014</t>
  </si>
  <si>
    <t>2015 год</t>
  </si>
  <si>
    <t>Пробурено в 2015 г</t>
  </si>
  <si>
    <t>2016 г</t>
  </si>
  <si>
    <t>Пробурено в 2016 г</t>
  </si>
  <si>
    <t>Нач участка, Богданов Андрей Викторович, тел. 8-962-224-5129</t>
  </si>
  <si>
    <t>Припутневич Валерий Николаевич, тел. 8-925-081-0723;  8-962-220-6717</t>
  </si>
  <si>
    <t>Хаканджа</t>
  </si>
  <si>
    <t>Озерный</t>
  </si>
  <si>
    <t>Ольга</t>
  </si>
  <si>
    <t>Ольга (подземка)</t>
  </si>
  <si>
    <t>ООО "ХГРП"</t>
  </si>
  <si>
    <t>ВЫПОЛНЕНО</t>
  </si>
  <si>
    <t>Прогноз выполнения</t>
  </si>
  <si>
    <t>Биркачан</t>
  </si>
  <si>
    <t>Цоколь</t>
  </si>
  <si>
    <t>Сопка Кварцевая</t>
  </si>
  <si>
    <t>ООО "Омолонская золоторудная компания"</t>
  </si>
  <si>
    <t>Предприятие выполняющая работы</t>
  </si>
  <si>
    <t>Средняя</t>
  </si>
  <si>
    <t>Добрый день!</t>
  </si>
  <si>
    <t>Подскажите пжл какую можно задать формулу для столбца Прогноз выполнения.</t>
  </si>
  <si>
    <t>Факт</t>
  </si>
  <si>
    <t>Посмотрите стоит формула для нижней строчки она считает правильно а вот для верхней почему то не правильно</t>
  </si>
  <si>
    <t>можно её как то поправить или лучше новую задать.</t>
  </si>
  <si>
    <t>Т.е. у нас есть План на месяц, Факт за месяц и Среднее число, нужно чтобы считался прогноз за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</si>
</sst>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</numFmts>
  <fonts count="24" x14ac:knownFonts="1">
    <font>
      <sz val="10"/>
      <name val="Arial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339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3399"/>
      <name val="Calibri"/>
      <family val="2"/>
      <charset val="204"/>
      <scheme val="minor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</borders>
  <cellStyleXfs count="5">
    <xf numFmtId="0" fontId="0" fillId="0" borderId="0"/>
    <xf numFmtId="0" fontId="4" fillId="0" borderId="7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9" xfId="0" applyFont="1" applyFill="1" applyBorder="1"/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2" fontId="7" fillId="3" borderId="2" xfId="0" applyNumberFormat="1" applyFont="1" applyFill="1" applyBorder="1"/>
    <xf numFmtId="0" fontId="7" fillId="3" borderId="2" xfId="0" applyFont="1" applyFill="1" applyBorder="1"/>
    <xf numFmtId="0" fontId="6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wrapText="1"/>
    </xf>
    <xf numFmtId="2" fontId="7" fillId="3" borderId="12" xfId="0" applyNumberFormat="1" applyFont="1" applyFill="1" applyBorder="1"/>
    <xf numFmtId="0" fontId="7" fillId="3" borderId="12" xfId="0" applyFont="1" applyFill="1" applyBorder="1"/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wrapText="1"/>
    </xf>
    <xf numFmtId="2" fontId="10" fillId="0" borderId="14" xfId="0" applyNumberFormat="1" applyFont="1" applyBorder="1"/>
    <xf numFmtId="0" fontId="10" fillId="0" borderId="14" xfId="0" applyFont="1" applyBorder="1"/>
    <xf numFmtId="0" fontId="10" fillId="0" borderId="15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2" fontId="10" fillId="0" borderId="4" xfId="0" applyNumberFormat="1" applyFont="1" applyBorder="1"/>
    <xf numFmtId="0" fontId="10" fillId="0" borderId="4" xfId="0" applyFont="1" applyBorder="1"/>
    <xf numFmtId="0" fontId="6" fillId="3" borderId="11" xfId="0" applyFont="1" applyFill="1" applyBorder="1"/>
    <xf numFmtId="0" fontId="8" fillId="3" borderId="12" xfId="0" applyFont="1" applyFill="1" applyBorder="1" applyAlignment="1">
      <alignment wrapText="1"/>
    </xf>
    <xf numFmtId="0" fontId="6" fillId="3" borderId="11" xfId="0" applyFont="1" applyFill="1" applyBorder="1" applyAlignment="1">
      <alignment horizontal="left" wrapText="1"/>
    </xf>
    <xf numFmtId="49" fontId="7" fillId="3" borderId="12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0" fontId="7" fillId="0" borderId="0" xfId="0" applyFont="1" applyFill="1" applyBorder="1"/>
    <xf numFmtId="2" fontId="9" fillId="0" borderId="0" xfId="0" applyNumberFormat="1" applyFont="1" applyFill="1" applyBorder="1" applyAlignment="1">
      <alignment horizontal="left"/>
    </xf>
    <xf numFmtId="0" fontId="12" fillId="3" borderId="7" xfId="1" applyFont="1" applyFill="1"/>
    <xf numFmtId="0" fontId="12" fillId="0" borderId="7" xfId="1" applyFont="1"/>
    <xf numFmtId="2" fontId="12" fillId="0" borderId="7" xfId="1" applyNumberFormat="1" applyFont="1"/>
    <xf numFmtId="2" fontId="7" fillId="3" borderId="12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vertical="center" textRotation="90" wrapText="1"/>
    </xf>
    <xf numFmtId="2" fontId="7" fillId="3" borderId="16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right"/>
    </xf>
    <xf numFmtId="2" fontId="7" fillId="0" borderId="17" xfId="0" applyNumberFormat="1" applyFont="1" applyFill="1" applyBorder="1" applyAlignment="1">
      <alignment horizontal="right"/>
    </xf>
    <xf numFmtId="2" fontId="7" fillId="0" borderId="18" xfId="0" applyNumberFormat="1" applyFont="1" applyFill="1" applyBorder="1" applyAlignment="1">
      <alignment horizontal="right"/>
    </xf>
    <xf numFmtId="2" fontId="7" fillId="0" borderId="19" xfId="0" applyNumberFormat="1" applyFont="1" applyFill="1" applyBorder="1" applyAlignment="1">
      <alignment horizontal="right"/>
    </xf>
    <xf numFmtId="2" fontId="7" fillId="2" borderId="17" xfId="0" applyNumberFormat="1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7" fillId="2" borderId="19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left"/>
    </xf>
    <xf numFmtId="2" fontId="9" fillId="3" borderId="18" xfId="0" applyNumberFormat="1" applyFont="1" applyFill="1" applyBorder="1" applyAlignment="1">
      <alignment horizontal="left"/>
    </xf>
    <xf numFmtId="2" fontId="9" fillId="3" borderId="19" xfId="0" applyNumberFormat="1" applyFont="1" applyFill="1" applyBorder="1" applyAlignment="1">
      <alignment horizontal="left"/>
    </xf>
    <xf numFmtId="2" fontId="9" fillId="3" borderId="10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7" fillId="3" borderId="10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 wrapText="1"/>
    </xf>
    <xf numFmtId="2" fontId="7" fillId="2" borderId="10" xfId="0" applyNumberFormat="1" applyFont="1" applyFill="1" applyBorder="1" applyAlignment="1">
      <alignment horizontal="right"/>
    </xf>
    <xf numFmtId="2" fontId="7" fillId="3" borderId="12" xfId="0" applyNumberFormat="1" applyFont="1" applyFill="1" applyBorder="1" applyAlignment="1">
      <alignment horizontal="right" wrapText="1"/>
    </xf>
    <xf numFmtId="2" fontId="7" fillId="3" borderId="16" xfId="0" applyNumberFormat="1" applyFont="1" applyFill="1" applyBorder="1" applyAlignment="1">
      <alignment horizontal="right"/>
    </xf>
    <xf numFmtId="2" fontId="10" fillId="2" borderId="17" xfId="0" applyNumberFormat="1" applyFont="1" applyFill="1" applyBorder="1" applyAlignment="1">
      <alignment horizontal="right" wrapText="1"/>
    </xf>
    <xf numFmtId="2" fontId="10" fillId="2" borderId="18" xfId="0" applyNumberFormat="1" applyFont="1" applyFill="1" applyBorder="1" applyAlignment="1">
      <alignment horizontal="right" wrapText="1"/>
    </xf>
    <xf numFmtId="2" fontId="10" fillId="2" borderId="19" xfId="0" applyNumberFormat="1" applyFont="1" applyFill="1" applyBorder="1" applyAlignment="1">
      <alignment horizontal="right" wrapText="1"/>
    </xf>
    <xf numFmtId="2" fontId="7" fillId="2" borderId="12" xfId="0" applyNumberFormat="1" applyFont="1" applyFill="1" applyBorder="1" applyAlignment="1">
      <alignment horizontal="right" wrapText="1"/>
    </xf>
    <xf numFmtId="2" fontId="10" fillId="0" borderId="18" xfId="0" applyNumberFormat="1" applyFont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 wrapText="1"/>
    </xf>
    <xf numFmtId="2" fontId="7" fillId="3" borderId="10" xfId="0" applyNumberFormat="1" applyFont="1" applyFill="1" applyBorder="1" applyAlignment="1">
      <alignment horizontal="right"/>
    </xf>
    <xf numFmtId="2" fontId="10" fillId="0" borderId="17" xfId="0" applyNumberFormat="1" applyFont="1" applyBorder="1" applyAlignment="1">
      <alignment horizontal="right" wrapText="1"/>
    </xf>
    <xf numFmtId="2" fontId="10" fillId="0" borderId="19" xfId="0" applyNumberFormat="1" applyFont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/>
    </xf>
    <xf numFmtId="2" fontId="10" fillId="0" borderId="17" xfId="0" applyNumberFormat="1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2" fontId="10" fillId="0" borderId="19" xfId="0" applyNumberFormat="1" applyFont="1" applyBorder="1" applyAlignment="1">
      <alignment horizontal="right"/>
    </xf>
    <xf numFmtId="0" fontId="17" fillId="0" borderId="0" xfId="0" applyFont="1"/>
    <xf numFmtId="0" fontId="15" fillId="0" borderId="0" xfId="0" applyFont="1" applyBorder="1"/>
    <xf numFmtId="164" fontId="16" fillId="0" borderId="0" xfId="0" applyNumberFormat="1" applyFont="1" applyBorder="1"/>
    <xf numFmtId="2" fontId="7" fillId="3" borderId="0" xfId="0" applyNumberFormat="1" applyFont="1" applyFill="1" applyBorder="1" applyAlignment="1">
      <alignment horizontal="right" wrapText="1"/>
    </xf>
    <xf numFmtId="2" fontId="7" fillId="3" borderId="0" xfId="0" applyNumberFormat="1" applyFont="1" applyFill="1" applyBorder="1" applyAlignment="1">
      <alignment horizontal="right"/>
    </xf>
    <xf numFmtId="2" fontId="7" fillId="5" borderId="0" xfId="0" applyNumberFormat="1" applyFont="1" applyFill="1" applyBorder="1" applyAlignment="1">
      <alignment horizontal="center"/>
    </xf>
    <xf numFmtId="2" fontId="7" fillId="5" borderId="3" xfId="0" applyNumberFormat="1" applyFont="1" applyFill="1" applyBorder="1" applyAlignment="1"/>
    <xf numFmtId="2" fontId="7" fillId="5" borderId="5" xfId="0" applyNumberFormat="1" applyFont="1" applyFill="1" applyBorder="1" applyAlignment="1"/>
    <xf numFmtId="2" fontId="7" fillId="5" borderId="20" xfId="0" applyNumberFormat="1" applyFont="1" applyFill="1" applyBorder="1" applyAlignment="1"/>
    <xf numFmtId="2" fontId="7" fillId="5" borderId="0" xfId="0" applyNumberFormat="1" applyFont="1" applyFill="1" applyBorder="1" applyAlignment="1"/>
    <xf numFmtId="0" fontId="13" fillId="4" borderId="20" xfId="0" applyFont="1" applyFill="1" applyBorder="1" applyAlignment="1">
      <alignment vertical="center" textRotation="90" wrapText="1"/>
    </xf>
    <xf numFmtId="0" fontId="13" fillId="4" borderId="0" xfId="0" applyFont="1" applyFill="1" applyBorder="1" applyAlignment="1">
      <alignment vertical="center" textRotation="90" wrapText="1"/>
    </xf>
    <xf numFmtId="2" fontId="10" fillId="0" borderId="17" xfId="0" applyNumberFormat="1" applyFont="1" applyFill="1" applyBorder="1" applyAlignment="1">
      <alignment horizontal="right" wrapText="1"/>
    </xf>
    <xf numFmtId="2" fontId="7" fillId="0" borderId="12" xfId="0" applyNumberFormat="1" applyFont="1" applyFill="1" applyBorder="1" applyAlignment="1">
      <alignment horizontal="right"/>
    </xf>
    <xf numFmtId="2" fontId="9" fillId="2" borderId="16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2" fontId="9" fillId="2" borderId="17" xfId="0" applyNumberFormat="1" applyFont="1" applyFill="1" applyBorder="1" applyAlignment="1">
      <alignment horizontal="left"/>
    </xf>
    <xf numFmtId="16" fontId="16" fillId="0" borderId="25" xfId="0" applyNumberFormat="1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164" fontId="15" fillId="0" borderId="0" xfId="0" applyNumberFormat="1" applyFont="1" applyBorder="1"/>
    <xf numFmtId="164" fontId="17" fillId="0" borderId="0" xfId="0" applyNumberFormat="1" applyFont="1"/>
    <xf numFmtId="0" fontId="20" fillId="0" borderId="0" xfId="0" applyFont="1"/>
    <xf numFmtId="0" fontId="18" fillId="0" borderId="21" xfId="0" applyFont="1" applyBorder="1" applyAlignment="1">
      <alignment horizontal="center" vertical="center" wrapText="1"/>
    </xf>
    <xf numFmtId="16" fontId="16" fillId="0" borderId="28" xfId="0" applyNumberFormat="1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 wrapText="1"/>
    </xf>
    <xf numFmtId="164" fontId="21" fillId="0" borderId="26" xfId="0" applyNumberFormat="1" applyFont="1" applyBorder="1" applyAlignment="1">
      <alignment vertical="center"/>
    </xf>
    <xf numFmtId="164" fontId="21" fillId="0" borderId="22" xfId="0" applyNumberFormat="1" applyFont="1" applyBorder="1" applyAlignment="1">
      <alignment vertical="center"/>
    </xf>
    <xf numFmtId="164" fontId="22" fillId="0" borderId="24" xfId="0" applyNumberFormat="1" applyFont="1" applyBorder="1" applyAlignment="1">
      <alignment horizontal="right" vertical="center" indent="1"/>
    </xf>
    <xf numFmtId="1" fontId="22" fillId="0" borderId="23" xfId="0" applyNumberFormat="1" applyFont="1" applyBorder="1" applyAlignment="1">
      <alignment horizontal="right" vertical="center" indent="2"/>
    </xf>
    <xf numFmtId="1" fontId="22" fillId="0" borderId="24" xfId="0" applyNumberFormat="1" applyFont="1" applyBorder="1" applyAlignment="1">
      <alignment horizontal="right" vertical="center" indent="2"/>
    </xf>
    <xf numFmtId="164" fontId="21" fillId="0" borderId="29" xfId="0" applyNumberFormat="1" applyFont="1" applyBorder="1" applyAlignment="1">
      <alignment vertical="center"/>
    </xf>
    <xf numFmtId="164" fontId="21" fillId="0" borderId="30" xfId="0" applyNumberFormat="1" applyFont="1" applyBorder="1" applyAlignment="1">
      <alignment vertical="center"/>
    </xf>
    <xf numFmtId="164" fontId="22" fillId="0" borderId="27" xfId="0" applyNumberFormat="1" applyFont="1" applyBorder="1" applyAlignment="1">
      <alignment horizontal="right" vertical="center" indent="1"/>
    </xf>
    <xf numFmtId="1" fontId="22" fillId="0" borderId="31" xfId="0" applyNumberFormat="1" applyFont="1" applyBorder="1" applyAlignment="1">
      <alignment horizontal="right" vertical="center" indent="2"/>
    </xf>
    <xf numFmtId="1" fontId="22" fillId="0" borderId="27" xfId="0" applyNumberFormat="1" applyFont="1" applyBorder="1" applyAlignment="1">
      <alignment horizontal="right" vertical="center" indent="2"/>
    </xf>
    <xf numFmtId="164" fontId="20" fillId="0" borderId="0" xfId="0" applyNumberFormat="1" applyFont="1"/>
    <xf numFmtId="0" fontId="23" fillId="0" borderId="0" xfId="0" applyFont="1"/>
  </cellXfs>
  <cellStyles count="5">
    <cellStyle name="Денежный" xfId="4"/>
    <cellStyle name="Итог" xfId="1" builtinId="25"/>
    <cellStyle name="Обычный" xfId="0" builtinId="0"/>
    <cellStyle name="Обычный 2" xfId="2"/>
    <cellStyle name="Финансовый 2" xfId="3"/>
  </cellStyles>
  <dxfs count="2"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003399"/>
      <color rgb="FF0066CC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4"/>
  <sheetViews>
    <sheetView tabSelected="1" zoomScale="80" zoomScaleNormal="80" workbookViewId="0">
      <selection activeCell="AH22" sqref="AH22"/>
    </sheetView>
  </sheetViews>
  <sheetFormatPr defaultColWidth="8.85546875" defaultRowHeight="12.75" x14ac:dyDescent="0.2"/>
  <cols>
    <col min="1" max="1" width="7" style="81" bestFit="1" customWidth="1"/>
    <col min="2" max="7" width="6.5703125" style="81" customWidth="1"/>
    <col min="8" max="8" width="6.85546875" style="81" bestFit="1" customWidth="1"/>
    <col min="9" max="9" width="6.5703125" style="81" customWidth="1"/>
    <col min="10" max="10" width="7.28515625" style="81" customWidth="1"/>
    <col min="11" max="25" width="6.5703125" style="81" customWidth="1"/>
    <col min="26" max="31" width="6.85546875" style="81" customWidth="1"/>
    <col min="32" max="32" width="14.28515625" style="81" customWidth="1"/>
    <col min="33" max="34" width="12.42578125" style="81" customWidth="1"/>
    <col min="35" max="35" width="14.42578125" style="81" customWidth="1"/>
    <col min="36" max="36" width="11.85546875" style="81" customWidth="1"/>
    <col min="37" max="37" width="11.28515625" customWidth="1"/>
    <col min="44" max="16384" width="8.85546875" style="81"/>
  </cols>
  <sheetData>
    <row r="2" spans="1:43" ht="13.5" thickBot="1" x14ac:dyDescent="0.25"/>
    <row r="3" spans="1:43" ht="70.5" customHeight="1" thickTop="1" thickBot="1" x14ac:dyDescent="0.25">
      <c r="A3" s="104">
        <v>41913</v>
      </c>
      <c r="B3" s="98">
        <v>41914</v>
      </c>
      <c r="C3" s="98">
        <v>41915</v>
      </c>
      <c r="D3" s="98">
        <v>41916</v>
      </c>
      <c r="E3" s="98">
        <v>41917</v>
      </c>
      <c r="F3" s="98">
        <v>41918</v>
      </c>
      <c r="G3" s="98">
        <v>41919</v>
      </c>
      <c r="H3" s="98">
        <v>41920</v>
      </c>
      <c r="I3" s="98">
        <v>41921</v>
      </c>
      <c r="J3" s="98">
        <v>41922</v>
      </c>
      <c r="K3" s="98">
        <v>41923</v>
      </c>
      <c r="L3" s="98">
        <v>41924</v>
      </c>
      <c r="M3" s="98">
        <v>41925</v>
      </c>
      <c r="N3" s="98">
        <v>41926</v>
      </c>
      <c r="O3" s="98">
        <v>41927</v>
      </c>
      <c r="P3" s="98">
        <v>41928</v>
      </c>
      <c r="Q3" s="98">
        <v>41929</v>
      </c>
      <c r="R3" s="98">
        <v>41930</v>
      </c>
      <c r="S3" s="98">
        <v>41931</v>
      </c>
      <c r="T3" s="98">
        <v>41932</v>
      </c>
      <c r="U3" s="98">
        <v>41933</v>
      </c>
      <c r="V3" s="98">
        <v>41934</v>
      </c>
      <c r="W3" s="98">
        <v>41935</v>
      </c>
      <c r="X3" s="98">
        <v>41936</v>
      </c>
      <c r="Y3" s="98">
        <v>41937</v>
      </c>
      <c r="Z3" s="98">
        <v>41938</v>
      </c>
      <c r="AA3" s="98">
        <v>41939</v>
      </c>
      <c r="AB3" s="98">
        <v>41940</v>
      </c>
      <c r="AC3" s="98">
        <v>41941</v>
      </c>
      <c r="AD3" s="98">
        <v>41942</v>
      </c>
      <c r="AE3" s="98">
        <v>41943</v>
      </c>
      <c r="AF3" s="103" t="s">
        <v>87</v>
      </c>
      <c r="AG3" s="99" t="s">
        <v>1</v>
      </c>
      <c r="AH3" s="99" t="s">
        <v>84</v>
      </c>
      <c r="AI3" s="105" t="s">
        <v>78</v>
      </c>
    </row>
    <row r="4" spans="1:43" ht="24.95" customHeight="1" thickTop="1" x14ac:dyDescent="0.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>
        <v>15</v>
      </c>
      <c r="X4" s="107">
        <v>26</v>
      </c>
      <c r="Y4" s="107">
        <v>46</v>
      </c>
      <c r="Z4" s="107">
        <v>41</v>
      </c>
      <c r="AA4" s="107">
        <v>60</v>
      </c>
      <c r="AB4" s="107">
        <v>54</v>
      </c>
      <c r="AC4" s="107">
        <v>37</v>
      </c>
      <c r="AD4" s="107"/>
      <c r="AE4" s="107"/>
      <c r="AF4" s="108">
        <f>SUBTOTAL(9,A4:AE4)</f>
        <v>279</v>
      </c>
      <c r="AG4" s="109">
        <f>34*9</f>
        <v>306</v>
      </c>
      <c r="AH4" s="110">
        <f>AVERAGE(A4:AE4)</f>
        <v>39.857142857142854</v>
      </c>
      <c r="AI4" s="109">
        <f>SUM(A4:AE4)+COUNTBLANK(A4:AE4)*AH4</f>
        <v>1235.5714285714284</v>
      </c>
    </row>
    <row r="5" spans="1:43" ht="24.95" customHeight="1" thickBot="1" x14ac:dyDescent="0.25">
      <c r="A5" s="111">
        <v>47</v>
      </c>
      <c r="B5" s="112">
        <v>51</v>
      </c>
      <c r="C5" s="112">
        <v>66</v>
      </c>
      <c r="D5" s="112">
        <v>43</v>
      </c>
      <c r="E5" s="112">
        <v>47</v>
      </c>
      <c r="F5" s="112">
        <v>22</v>
      </c>
      <c r="G5" s="112">
        <v>31</v>
      </c>
      <c r="H5" s="112">
        <v>52</v>
      </c>
      <c r="I5" s="112">
        <v>61</v>
      </c>
      <c r="J5" s="112">
        <v>61</v>
      </c>
      <c r="K5" s="112">
        <v>44</v>
      </c>
      <c r="L5" s="112">
        <v>67</v>
      </c>
      <c r="M5" s="112">
        <v>51</v>
      </c>
      <c r="N5" s="112">
        <v>57</v>
      </c>
      <c r="O5" s="112">
        <v>57</v>
      </c>
      <c r="P5" s="112">
        <v>33</v>
      </c>
      <c r="Q5" s="112">
        <v>63</v>
      </c>
      <c r="R5" s="112">
        <v>32</v>
      </c>
      <c r="S5" s="112">
        <v>20</v>
      </c>
      <c r="T5" s="112">
        <v>47</v>
      </c>
      <c r="U5" s="112">
        <v>28</v>
      </c>
      <c r="V5" s="112">
        <v>15</v>
      </c>
      <c r="W5" s="112">
        <v>13</v>
      </c>
      <c r="X5" s="112">
        <v>10</v>
      </c>
      <c r="Y5" s="112">
        <v>20</v>
      </c>
      <c r="Z5" s="112">
        <v>40</v>
      </c>
      <c r="AA5" s="112">
        <v>42</v>
      </c>
      <c r="AB5" s="112">
        <v>44</v>
      </c>
      <c r="AC5" s="112">
        <v>38</v>
      </c>
      <c r="AD5" s="112"/>
      <c r="AE5" s="112"/>
      <c r="AF5" s="113">
        <f>SUBTOTAL(9,A5:AE5)</f>
        <v>1202</v>
      </c>
      <c r="AG5" s="114">
        <f t="shared" ref="AG5" si="0">34*31</f>
        <v>1054</v>
      </c>
      <c r="AH5" s="115">
        <f>AVERAGE(A5:AE5)</f>
        <v>41.448275862068968</v>
      </c>
      <c r="AI5" s="114">
        <f>SUM(A5:AE5)+COUNTBLANK(A5:AE5)*AH5</f>
        <v>1284.8965517241379</v>
      </c>
    </row>
    <row r="6" spans="1:43" ht="13.5" thickTop="1" x14ac:dyDescent="0.2">
      <c r="A6" s="100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3"/>
      <c r="AG6" s="83"/>
      <c r="AH6" s="83"/>
      <c r="AI6" s="83"/>
      <c r="AJ6" s="83"/>
    </row>
    <row r="7" spans="1:43" ht="12" customHeight="1" x14ac:dyDescent="0.2">
      <c r="AF7" s="101"/>
      <c r="AG7" s="101"/>
    </row>
    <row r="8" spans="1:43" s="102" customFormat="1" ht="18.75" x14ac:dyDescent="0.3">
      <c r="AF8" s="116"/>
      <c r="AG8" s="116"/>
      <c r="AK8" s="117"/>
      <c r="AL8" s="117"/>
      <c r="AM8" s="117"/>
      <c r="AN8" s="117"/>
      <c r="AO8" s="117"/>
      <c r="AP8" s="117"/>
      <c r="AQ8" s="117"/>
    </row>
    <row r="9" spans="1:43" s="102" customFormat="1" ht="18.75" x14ac:dyDescent="0.3">
      <c r="I9" s="102" t="s">
        <v>85</v>
      </c>
      <c r="AG9" s="116"/>
      <c r="AK9" s="117"/>
      <c r="AL9" s="117"/>
      <c r="AM9" s="117"/>
      <c r="AN9" s="117"/>
      <c r="AO9" s="117"/>
      <c r="AP9" s="117"/>
      <c r="AQ9" s="117"/>
    </row>
    <row r="10" spans="1:43" s="102" customFormat="1" ht="18.75" x14ac:dyDescent="0.3">
      <c r="AK10" s="117"/>
      <c r="AL10" s="117"/>
      <c r="AM10" s="117"/>
      <c r="AN10" s="117"/>
      <c r="AO10" s="117"/>
      <c r="AP10" s="117"/>
      <c r="AQ10" s="117"/>
    </row>
    <row r="11" spans="1:43" s="102" customFormat="1" ht="18.75" x14ac:dyDescent="0.3">
      <c r="I11" s="102" t="s">
        <v>86</v>
      </c>
      <c r="AK11" s="117"/>
      <c r="AL11" s="117"/>
      <c r="AM11" s="117"/>
      <c r="AN11" s="117"/>
      <c r="AO11" s="117"/>
      <c r="AP11" s="117"/>
      <c r="AQ11" s="117"/>
    </row>
    <row r="12" spans="1:43" s="102" customFormat="1" ht="18.75" x14ac:dyDescent="0.3">
      <c r="I12" s="102" t="s">
        <v>90</v>
      </c>
      <c r="AG12" s="116"/>
      <c r="AK12" s="117"/>
      <c r="AL12" s="117"/>
      <c r="AM12" s="117"/>
      <c r="AN12" s="117"/>
      <c r="AO12" s="117"/>
      <c r="AP12" s="117"/>
      <c r="AQ12" s="117"/>
    </row>
    <row r="13" spans="1:43" s="102" customFormat="1" ht="18.75" x14ac:dyDescent="0.3">
      <c r="I13" s="102" t="s">
        <v>88</v>
      </c>
      <c r="AG13" s="116"/>
      <c r="AK13" s="117"/>
      <c r="AL13" s="117"/>
      <c r="AM13" s="117"/>
      <c r="AN13" s="117"/>
      <c r="AO13" s="117"/>
      <c r="AP13" s="117"/>
      <c r="AQ13" s="117"/>
    </row>
    <row r="14" spans="1:43" s="102" customFormat="1" ht="18.75" x14ac:dyDescent="0.3">
      <c r="I14" s="102" t="s">
        <v>89</v>
      </c>
      <c r="AK14" s="117"/>
      <c r="AL14" s="117"/>
      <c r="AM14" s="117"/>
      <c r="AN14" s="117"/>
      <c r="AO14" s="117"/>
      <c r="AP14" s="117"/>
      <c r="AQ14" s="117"/>
    </row>
    <row r="15" spans="1:43" s="102" customFormat="1" ht="18.75" x14ac:dyDescent="0.3">
      <c r="AK15" s="117"/>
      <c r="AL15" s="117"/>
      <c r="AM15" s="117"/>
      <c r="AN15" s="117"/>
      <c r="AO15" s="117"/>
      <c r="AP15" s="117"/>
      <c r="AQ15" s="117"/>
    </row>
    <row r="16" spans="1:43" s="102" customFormat="1" ht="18.75" x14ac:dyDescent="0.3">
      <c r="AK16" s="117"/>
      <c r="AL16" s="117"/>
      <c r="AM16" s="117"/>
      <c r="AN16" s="117"/>
      <c r="AO16" s="117"/>
      <c r="AP16" s="117"/>
      <c r="AQ16" s="117"/>
    </row>
    <row r="17" spans="37:43" s="102" customFormat="1" ht="18.75" x14ac:dyDescent="0.3">
      <c r="AK17" s="117"/>
      <c r="AL17" s="117"/>
      <c r="AM17" s="117"/>
      <c r="AN17" s="117"/>
      <c r="AO17" s="117"/>
      <c r="AP17" s="117"/>
      <c r="AQ17" s="117"/>
    </row>
    <row r="18" spans="37:43" s="102" customFormat="1" ht="18.75" x14ac:dyDescent="0.3">
      <c r="AK18" s="117"/>
      <c r="AL18" s="117"/>
      <c r="AM18" s="117"/>
      <c r="AN18" s="117"/>
      <c r="AO18" s="117"/>
      <c r="AP18" s="117"/>
      <c r="AQ18" s="117"/>
    </row>
    <row r="19" spans="37:43" s="102" customFormat="1" ht="18.75" x14ac:dyDescent="0.3">
      <c r="AK19" s="117"/>
      <c r="AL19" s="117"/>
      <c r="AM19" s="117"/>
      <c r="AN19" s="117"/>
      <c r="AO19" s="117"/>
      <c r="AP19" s="117"/>
      <c r="AQ19" s="117"/>
    </row>
    <row r="20" spans="37:43" s="102" customFormat="1" ht="18.75" x14ac:dyDescent="0.3">
      <c r="AK20" s="117"/>
      <c r="AL20" s="117"/>
      <c r="AM20" s="117"/>
      <c r="AN20" s="117"/>
      <c r="AO20" s="117"/>
      <c r="AP20" s="117"/>
      <c r="AQ20" s="117"/>
    </row>
    <row r="21" spans="37:43" s="102" customFormat="1" ht="18.75" x14ac:dyDescent="0.3">
      <c r="AK21" s="117"/>
      <c r="AL21" s="117"/>
      <c r="AM21" s="117"/>
      <c r="AN21" s="117"/>
      <c r="AO21" s="117"/>
      <c r="AP21" s="117"/>
      <c r="AQ21" s="117"/>
    </row>
    <row r="22" spans="37:43" s="102" customFormat="1" ht="18.75" x14ac:dyDescent="0.3">
      <c r="AK22" s="117"/>
      <c r="AL22" s="117"/>
      <c r="AM22" s="117"/>
      <c r="AN22" s="117"/>
      <c r="AO22" s="117"/>
      <c r="AP22" s="117"/>
      <c r="AQ22" s="117"/>
    </row>
    <row r="23" spans="37:43" s="102" customFormat="1" ht="18.75" x14ac:dyDescent="0.3">
      <c r="AK23" s="117"/>
      <c r="AL23" s="117"/>
      <c r="AM23" s="117"/>
      <c r="AN23" s="117"/>
      <c r="AO23" s="117"/>
      <c r="AP23" s="117"/>
      <c r="AQ23" s="117"/>
    </row>
    <row r="24" spans="37:43" s="102" customFormat="1" ht="18.75" x14ac:dyDescent="0.3">
      <c r="AK24" s="117"/>
      <c r="AL24" s="117"/>
      <c r="AM24" s="117"/>
      <c r="AN24" s="117"/>
      <c r="AO24" s="117"/>
      <c r="AP24" s="117"/>
      <c r="AQ24" s="117"/>
    </row>
    <row r="25" spans="37:43" s="102" customFormat="1" ht="18.75" x14ac:dyDescent="0.3">
      <c r="AK25" s="117"/>
      <c r="AL25" s="117"/>
      <c r="AM25" s="117"/>
      <c r="AN25" s="117"/>
      <c r="AO25" s="117"/>
      <c r="AP25" s="117"/>
      <c r="AQ25" s="117"/>
    </row>
    <row r="26" spans="37:43" s="102" customFormat="1" ht="18.75" x14ac:dyDescent="0.3">
      <c r="AK26" s="117"/>
      <c r="AL26" s="117"/>
      <c r="AM26" s="117"/>
      <c r="AN26" s="117"/>
      <c r="AO26" s="117"/>
      <c r="AP26" s="117"/>
      <c r="AQ26" s="117"/>
    </row>
    <row r="27" spans="37:43" s="102" customFormat="1" ht="18.75" x14ac:dyDescent="0.3">
      <c r="AK27" s="117"/>
      <c r="AL27" s="117"/>
      <c r="AM27" s="117"/>
      <c r="AN27" s="117"/>
      <c r="AO27" s="117"/>
      <c r="AP27" s="117"/>
      <c r="AQ27" s="117"/>
    </row>
    <row r="28" spans="37:43" s="102" customFormat="1" ht="18.75" x14ac:dyDescent="0.3">
      <c r="AK28" s="117"/>
      <c r="AL28" s="117"/>
      <c r="AM28" s="117"/>
      <c r="AN28" s="117"/>
      <c r="AO28" s="117"/>
      <c r="AP28" s="117"/>
      <c r="AQ28" s="117"/>
    </row>
    <row r="29" spans="37:43" s="102" customFormat="1" ht="18.75" x14ac:dyDescent="0.3">
      <c r="AK29" s="117"/>
      <c r="AL29" s="117"/>
      <c r="AM29" s="117"/>
      <c r="AN29" s="117"/>
      <c r="AO29" s="117"/>
      <c r="AP29" s="117"/>
      <c r="AQ29" s="117"/>
    </row>
    <row r="30" spans="37:43" s="102" customFormat="1" ht="18.75" x14ac:dyDescent="0.3">
      <c r="AK30" s="117"/>
      <c r="AL30" s="117"/>
      <c r="AM30" s="117"/>
      <c r="AN30" s="117"/>
      <c r="AO30" s="117"/>
      <c r="AP30" s="117"/>
      <c r="AQ30" s="117"/>
    </row>
    <row r="31" spans="37:43" s="102" customFormat="1" ht="18.75" x14ac:dyDescent="0.3">
      <c r="AK31" s="117"/>
      <c r="AL31" s="117"/>
      <c r="AM31" s="117"/>
      <c r="AN31" s="117"/>
      <c r="AO31" s="117"/>
      <c r="AP31" s="117"/>
      <c r="AQ31" s="117"/>
    </row>
    <row r="32" spans="37:43" s="102" customFormat="1" ht="18.75" x14ac:dyDescent="0.3">
      <c r="AK32" s="117"/>
      <c r="AL32" s="117"/>
      <c r="AM32" s="117"/>
      <c r="AN32" s="117"/>
      <c r="AO32" s="117"/>
      <c r="AP32" s="117"/>
      <c r="AQ32" s="117"/>
    </row>
    <row r="33" spans="37:43" s="102" customFormat="1" ht="18.75" x14ac:dyDescent="0.3">
      <c r="AK33" s="117"/>
      <c r="AL33" s="117"/>
      <c r="AM33" s="117"/>
      <c r="AN33" s="117"/>
      <c r="AO33" s="117"/>
      <c r="AP33" s="117"/>
      <c r="AQ33" s="117"/>
    </row>
    <row r="34" spans="37:43" s="102" customFormat="1" ht="18.75" x14ac:dyDescent="0.3">
      <c r="AK34" s="117"/>
      <c r="AL34" s="117"/>
      <c r="AM34" s="117"/>
      <c r="AN34" s="117"/>
      <c r="AO34" s="117"/>
      <c r="AP34" s="117"/>
      <c r="AQ34" s="1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1"/>
  <sheetViews>
    <sheetView view="pageBreakPreview" zoomScale="70" zoomScaleNormal="80" zoomScaleSheetLayoutView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B14" sqref="AB14"/>
    </sheetView>
  </sheetViews>
  <sheetFormatPr defaultRowHeight="12.75" outlineLevelRow="1" outlineLevelCol="2" x14ac:dyDescent="0.2"/>
  <cols>
    <col min="1" max="1" width="27.140625" customWidth="1"/>
    <col min="2" max="2" width="18.5703125" hidden="1" customWidth="1" outlineLevel="1"/>
    <col min="3" max="4" width="16.140625" hidden="1" customWidth="1" outlineLevel="2"/>
    <col min="5" max="5" width="13.7109375" customWidth="1" collapsed="1"/>
    <col min="6" max="6" width="18.42578125" hidden="1" customWidth="1" outlineLevel="1"/>
    <col min="7" max="7" width="26.7109375" hidden="1" customWidth="1" outlineLevel="1"/>
    <col min="8" max="8" width="4.7109375" customWidth="1" collapsed="1"/>
    <col min="9" max="10" width="15.7109375" customWidth="1" outlineLevel="1"/>
    <col min="11" max="11" width="16.140625" customWidth="1" outlineLevel="1"/>
    <col min="12" max="12" width="4.7109375" customWidth="1"/>
    <col min="13" max="13" width="11.85546875" customWidth="1" outlineLevel="1"/>
    <col min="14" max="14" width="16.28515625" customWidth="1" outlineLevel="1"/>
    <col min="15" max="15" width="16.140625" customWidth="1" outlineLevel="1"/>
    <col min="16" max="16" width="4.7109375" customWidth="1"/>
    <col min="17" max="17" width="11.85546875" customWidth="1" outlineLevel="1"/>
    <col min="18" max="18" width="16.28515625" customWidth="1" outlineLevel="1"/>
    <col min="19" max="19" width="16.140625" customWidth="1" outlineLevel="1"/>
    <col min="20" max="20" width="4.7109375" customWidth="1"/>
    <col min="21" max="21" width="11.85546875" customWidth="1" outlineLevel="1"/>
    <col min="22" max="22" width="16.28515625" customWidth="1" outlineLevel="1"/>
    <col min="23" max="23" width="16.140625" customWidth="1" outlineLevel="1"/>
    <col min="24" max="24" width="16.140625" bestFit="1" customWidth="1"/>
    <col min="25" max="25" width="22.28515625" customWidth="1"/>
    <col min="27" max="27" width="27.5703125" bestFit="1" customWidth="1"/>
    <col min="28" max="28" width="21.42578125" bestFit="1" customWidth="1"/>
    <col min="29" max="29" width="11.42578125" bestFit="1" customWidth="1"/>
    <col min="30" max="30" width="11.28515625" bestFit="1" customWidth="1"/>
    <col min="31" max="31" width="17.28515625" bestFit="1" customWidth="1"/>
    <col min="32" max="32" width="11.85546875" bestFit="1" customWidth="1"/>
    <col min="34" max="34" width="27.5703125" customWidth="1"/>
    <col min="35" max="35" width="21.42578125" customWidth="1"/>
    <col min="36" max="36" width="11.42578125" customWidth="1"/>
    <col min="37" max="37" width="11.28515625" customWidth="1"/>
    <col min="38" max="38" width="17.28515625" customWidth="1"/>
    <col min="39" max="39" width="11.85546875" customWidth="1"/>
    <col min="40" max="40" width="19.7109375" customWidth="1"/>
    <col min="41" max="41" width="16.7109375" customWidth="1"/>
    <col min="42" max="42" width="9.5703125" customWidth="1"/>
    <col min="43" max="43" width="13.5703125" customWidth="1"/>
    <col min="44" max="44" width="10.140625" customWidth="1"/>
    <col min="45" max="45" width="11.85546875" customWidth="1"/>
    <col min="46" max="46" width="13.28515625" customWidth="1"/>
    <col min="47" max="47" width="10.7109375" customWidth="1"/>
    <col min="48" max="48" width="8.140625" customWidth="1"/>
    <col min="49" max="49" width="10.7109375" customWidth="1"/>
    <col min="50" max="50" width="13.5703125" bestFit="1" customWidth="1"/>
    <col min="51" max="51" width="10.7109375" bestFit="1" customWidth="1"/>
    <col min="52" max="52" width="8.140625" customWidth="1"/>
    <col min="53" max="53" width="10.7109375" bestFit="1" customWidth="1"/>
    <col min="54" max="54" width="19.7109375" bestFit="1" customWidth="1"/>
    <col min="55" max="55" width="10.7109375" bestFit="1" customWidth="1"/>
    <col min="56" max="56" width="8.140625" customWidth="1"/>
    <col min="57" max="57" width="10.7109375" bestFit="1" customWidth="1"/>
    <col min="58" max="58" width="16.7109375" bestFit="1" customWidth="1"/>
    <col min="59" max="59" width="10.7109375" bestFit="1" customWidth="1"/>
    <col min="60" max="60" width="10.140625" bestFit="1" customWidth="1"/>
    <col min="61" max="61" width="12.140625" bestFit="1" customWidth="1"/>
    <col min="62" max="62" width="11.85546875" bestFit="1" customWidth="1"/>
  </cols>
  <sheetData>
    <row r="1" spans="1:25" ht="66.599999999999994" customHeight="1" thickBot="1" x14ac:dyDescent="0.25">
      <c r="A1" s="3" t="s">
        <v>48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83</v>
      </c>
      <c r="G1" s="4" t="s">
        <v>6</v>
      </c>
      <c r="H1" s="46" t="s">
        <v>63</v>
      </c>
      <c r="I1" s="4" t="s">
        <v>49</v>
      </c>
      <c r="J1" s="4" t="s">
        <v>62</v>
      </c>
      <c r="K1" s="43" t="s">
        <v>8</v>
      </c>
      <c r="L1" s="45" t="s">
        <v>64</v>
      </c>
      <c r="M1" s="4" t="s">
        <v>50</v>
      </c>
      <c r="N1" s="4" t="s">
        <v>65</v>
      </c>
      <c r="O1" s="43" t="s">
        <v>9</v>
      </c>
      <c r="P1" s="45" t="s">
        <v>66</v>
      </c>
      <c r="Q1" s="4" t="s">
        <v>56</v>
      </c>
      <c r="R1" s="4" t="s">
        <v>67</v>
      </c>
      <c r="S1" s="43" t="s">
        <v>54</v>
      </c>
      <c r="T1" s="45" t="s">
        <v>68</v>
      </c>
      <c r="U1" s="4" t="s">
        <v>57</v>
      </c>
      <c r="V1" s="4" t="s">
        <v>69</v>
      </c>
      <c r="W1" s="43" t="s">
        <v>55</v>
      </c>
      <c r="X1" s="4" t="s">
        <v>7</v>
      </c>
      <c r="Y1" s="5" t="s">
        <v>61</v>
      </c>
    </row>
    <row r="2" spans="1:25" ht="110.25" x14ac:dyDescent="0.25">
      <c r="A2" s="6" t="s">
        <v>10</v>
      </c>
      <c r="B2" s="7" t="s">
        <v>11</v>
      </c>
      <c r="C2" s="8" t="s">
        <v>12</v>
      </c>
      <c r="D2" s="9"/>
      <c r="E2" s="10">
        <v>12000</v>
      </c>
      <c r="F2" s="11" t="s">
        <v>13</v>
      </c>
      <c r="G2" s="9" t="s">
        <v>23</v>
      </c>
      <c r="H2" s="91"/>
      <c r="I2" s="73">
        <v>7500</v>
      </c>
      <c r="J2" s="77" t="e">
        <f>#REF!</f>
        <v>#REF!</v>
      </c>
      <c r="K2" s="74" t="e">
        <f>I2-J2</f>
        <v>#REF!</v>
      </c>
      <c r="L2" s="87"/>
      <c r="M2" s="73">
        <v>4500</v>
      </c>
      <c r="N2" s="73" t="e">
        <f>#REF!-'Участки работ'!J2</f>
        <v>#REF!</v>
      </c>
      <c r="O2" s="74" t="e">
        <f>(K2+M2)-N2</f>
        <v>#REF!</v>
      </c>
      <c r="P2" s="87"/>
      <c r="Q2" s="64"/>
      <c r="R2" s="64"/>
      <c r="S2" s="65"/>
      <c r="T2" s="89"/>
      <c r="U2" s="64"/>
      <c r="V2" s="64"/>
      <c r="W2" s="65"/>
      <c r="X2" s="60" t="e">
        <f>J2+N2+R2+V2</f>
        <v>#REF!</v>
      </c>
      <c r="Y2" s="58" t="s">
        <v>77</v>
      </c>
    </row>
    <row r="3" spans="1:25" ht="110.25" x14ac:dyDescent="0.25">
      <c r="A3" s="12" t="s">
        <v>14</v>
      </c>
      <c r="B3" s="13" t="s">
        <v>15</v>
      </c>
      <c r="C3" s="14" t="s">
        <v>16</v>
      </c>
      <c r="D3" s="14"/>
      <c r="E3" s="15">
        <v>47860</v>
      </c>
      <c r="F3" s="16" t="s">
        <v>17</v>
      </c>
      <c r="G3" s="14" t="s">
        <v>23</v>
      </c>
      <c r="H3" s="92"/>
      <c r="I3" s="66">
        <f>SUM(I4:I6)</f>
        <v>27655</v>
      </c>
      <c r="J3" s="42" t="e">
        <f>SUM(J4:J6)</f>
        <v>#REF!</v>
      </c>
      <c r="K3" s="67" t="e">
        <f>SUM(K4:K6)</f>
        <v>#REF!</v>
      </c>
      <c r="L3" s="88"/>
      <c r="M3" s="66">
        <f>SUM(M4:M6)</f>
        <v>23930</v>
      </c>
      <c r="N3" s="66" t="e">
        <f>SUM(N4:N6)</f>
        <v>#REF!</v>
      </c>
      <c r="O3" s="67" t="e">
        <f>SUM(O4:O6)</f>
        <v>#REF!</v>
      </c>
      <c r="P3" s="88"/>
      <c r="Q3" s="66"/>
      <c r="R3" s="66"/>
      <c r="S3" s="67" t="e">
        <f>SUM(S4:S6)</f>
        <v>#REF!</v>
      </c>
      <c r="T3" s="90"/>
      <c r="U3" s="66"/>
      <c r="V3" s="66"/>
      <c r="W3" s="67"/>
      <c r="X3" s="47" t="e">
        <f>J3+N3+R3+V3</f>
        <v>#REF!</v>
      </c>
      <c r="Y3" s="59" t="e">
        <f>E3-X3</f>
        <v>#REF!</v>
      </c>
    </row>
    <row r="4" spans="1:25" ht="15.75" outlineLevel="1" x14ac:dyDescent="0.25">
      <c r="A4" s="17" t="s">
        <v>18</v>
      </c>
      <c r="B4" s="18"/>
      <c r="C4" s="19"/>
      <c r="D4" s="19"/>
      <c r="E4" s="20">
        <v>9200</v>
      </c>
      <c r="F4" s="21" t="s">
        <v>17</v>
      </c>
      <c r="G4" s="19"/>
      <c r="H4" s="92"/>
      <c r="I4" s="75">
        <v>4600</v>
      </c>
      <c r="J4" s="78" t="e">
        <f>#REF!</f>
        <v>#REF!</v>
      </c>
      <c r="K4" s="78" t="e">
        <f>I4-J4</f>
        <v>#REF!</v>
      </c>
      <c r="L4" s="88"/>
      <c r="M4" s="75">
        <f>E4-I4</f>
        <v>4600</v>
      </c>
      <c r="N4" s="75" t="e">
        <f>#REF!-'Участки работ'!J4</f>
        <v>#REF!</v>
      </c>
      <c r="O4" s="49" t="e">
        <f>(K4+M4)-N4</f>
        <v>#REF!</v>
      </c>
      <c r="P4" s="88"/>
      <c r="Q4" s="68"/>
      <c r="R4" s="68"/>
      <c r="S4" s="52"/>
      <c r="T4" s="90"/>
      <c r="U4" s="68"/>
      <c r="V4" s="68"/>
      <c r="W4" s="52"/>
      <c r="X4" s="61" t="e">
        <f t="shared" ref="X4:X27" si="0">J4+N4+R4+V4</f>
        <v>#REF!</v>
      </c>
      <c r="Y4" s="55" t="e">
        <f t="shared" ref="Y4:Y27" si="1">E4-X4</f>
        <v>#REF!</v>
      </c>
    </row>
    <row r="5" spans="1:25" ht="15.75" outlineLevel="1" x14ac:dyDescent="0.25">
      <c r="A5" s="17" t="s">
        <v>10</v>
      </c>
      <c r="B5" s="18"/>
      <c r="C5" s="19"/>
      <c r="D5" s="19"/>
      <c r="E5" s="20">
        <v>36325</v>
      </c>
      <c r="F5" s="21" t="s">
        <v>17</v>
      </c>
      <c r="G5" s="19"/>
      <c r="H5" s="92"/>
      <c r="I5" s="72">
        <v>20025</v>
      </c>
      <c r="J5" s="79" t="e">
        <f>#REF!</f>
        <v>#REF!</v>
      </c>
      <c r="K5" s="79" t="e">
        <f>I5-J5</f>
        <v>#REF!</v>
      </c>
      <c r="L5" s="88"/>
      <c r="M5" s="72">
        <f>E5-I5</f>
        <v>16300</v>
      </c>
      <c r="N5" s="72" t="e">
        <f>#REF!-'Участки работ'!J5</f>
        <v>#REF!</v>
      </c>
      <c r="O5" s="50" t="e">
        <f>(K5+M5)-N5</f>
        <v>#REF!</v>
      </c>
      <c r="P5" s="88"/>
      <c r="Q5" s="72"/>
      <c r="R5" s="72"/>
      <c r="S5" s="50" t="e">
        <f>(O5+Q5)-R5</f>
        <v>#REF!</v>
      </c>
      <c r="T5" s="90"/>
      <c r="U5" s="69"/>
      <c r="V5" s="69"/>
      <c r="W5" s="53"/>
      <c r="X5" s="62" t="e">
        <f t="shared" si="0"/>
        <v>#REF!</v>
      </c>
      <c r="Y5" s="56" t="e">
        <f t="shared" si="1"/>
        <v>#REF!</v>
      </c>
    </row>
    <row r="6" spans="1:25" ht="15.75" outlineLevel="1" x14ac:dyDescent="0.25">
      <c r="A6" s="22" t="s">
        <v>19</v>
      </c>
      <c r="B6" s="23"/>
      <c r="C6" s="24"/>
      <c r="D6" s="24"/>
      <c r="E6" s="25">
        <v>6060</v>
      </c>
      <c r="F6" s="26" t="s">
        <v>17</v>
      </c>
      <c r="G6" s="24"/>
      <c r="H6" s="92"/>
      <c r="I6" s="76">
        <v>3030</v>
      </c>
      <c r="J6" s="80" t="e">
        <f>#REF!</f>
        <v>#REF!</v>
      </c>
      <c r="K6" s="80" t="e">
        <f>I6-J6</f>
        <v>#REF!</v>
      </c>
      <c r="L6" s="88"/>
      <c r="M6" s="76">
        <f>E6-I6</f>
        <v>3030</v>
      </c>
      <c r="N6" s="76" t="e">
        <f>#REF!-'Участки работ'!J6</f>
        <v>#REF!</v>
      </c>
      <c r="O6" s="51" t="e">
        <f>(K6+M6)-N6</f>
        <v>#REF!</v>
      </c>
      <c r="P6" s="88"/>
      <c r="Q6" s="70"/>
      <c r="R6" s="70"/>
      <c r="S6" s="54"/>
      <c r="T6" s="90"/>
      <c r="U6" s="70"/>
      <c r="V6" s="70"/>
      <c r="W6" s="54"/>
      <c r="X6" s="63" t="e">
        <f t="shared" si="0"/>
        <v>#REF!</v>
      </c>
      <c r="Y6" s="57" t="e">
        <f t="shared" si="1"/>
        <v>#REF!</v>
      </c>
    </row>
    <row r="7" spans="1:25" ht="110.25" x14ac:dyDescent="0.25">
      <c r="A7" s="12" t="s">
        <v>20</v>
      </c>
      <c r="B7" s="13" t="s">
        <v>21</v>
      </c>
      <c r="C7" s="14" t="s">
        <v>16</v>
      </c>
      <c r="D7" s="14"/>
      <c r="E7" s="15">
        <v>24076</v>
      </c>
      <c r="F7" s="16" t="s">
        <v>22</v>
      </c>
      <c r="G7" s="14" t="s">
        <v>23</v>
      </c>
      <c r="H7" s="92"/>
      <c r="I7" s="66">
        <f>SUM(I8:I10)</f>
        <v>16315</v>
      </c>
      <c r="J7" s="42" t="e">
        <f>SUM(J8:J10)</f>
        <v>#REF!</v>
      </c>
      <c r="K7" s="42" t="e">
        <f>SUM(K8:K10)</f>
        <v>#REF!</v>
      </c>
      <c r="L7" s="88"/>
      <c r="M7" s="66">
        <f>SUM(M8:M10)</f>
        <v>11500</v>
      </c>
      <c r="N7" s="66" t="e">
        <f>SUM(N8:N10)</f>
        <v>#REF!</v>
      </c>
      <c r="O7" s="42" t="e">
        <f>SUM(O8:O10)</f>
        <v>#REF!</v>
      </c>
      <c r="P7" s="88"/>
      <c r="Q7" s="71"/>
      <c r="R7" s="71"/>
      <c r="S7" s="48"/>
      <c r="T7" s="90"/>
      <c r="U7" s="71"/>
      <c r="V7" s="71"/>
      <c r="W7" s="48"/>
      <c r="X7" s="47" t="e">
        <f t="shared" si="0"/>
        <v>#REF!</v>
      </c>
      <c r="Y7" s="59" t="e">
        <f t="shared" si="1"/>
        <v>#REF!</v>
      </c>
    </row>
    <row r="8" spans="1:25" ht="15.75" outlineLevel="1" x14ac:dyDescent="0.25">
      <c r="A8" s="17" t="s">
        <v>18</v>
      </c>
      <c r="B8" s="18"/>
      <c r="C8" s="19"/>
      <c r="D8" s="19"/>
      <c r="E8" s="20">
        <v>3510</v>
      </c>
      <c r="F8" s="21" t="s">
        <v>22</v>
      </c>
      <c r="G8" s="19"/>
      <c r="H8" s="92"/>
      <c r="I8" s="75">
        <v>3510</v>
      </c>
      <c r="J8" s="78" t="e">
        <f>#REF!</f>
        <v>#REF!</v>
      </c>
      <c r="K8" s="96" t="s">
        <v>77</v>
      </c>
      <c r="L8" s="88"/>
      <c r="M8" s="93"/>
      <c r="N8" s="72" t="e">
        <f>#REF!-'Участки работ'!J8</f>
        <v>#REF!</v>
      </c>
      <c r="O8" s="50" t="e">
        <f>M8-N8</f>
        <v>#REF!</v>
      </c>
      <c r="P8" s="88"/>
      <c r="Q8" s="68"/>
      <c r="R8" s="68"/>
      <c r="S8" s="52"/>
      <c r="T8" s="90"/>
      <c r="U8" s="68"/>
      <c r="V8" s="68"/>
      <c r="W8" s="52"/>
      <c r="X8" s="61" t="e">
        <f t="shared" si="0"/>
        <v>#REF!</v>
      </c>
      <c r="Y8" s="97" t="s">
        <v>77</v>
      </c>
    </row>
    <row r="9" spans="1:25" ht="15.75" outlineLevel="1" x14ac:dyDescent="0.25">
      <c r="A9" s="17" t="s">
        <v>10</v>
      </c>
      <c r="B9" s="18"/>
      <c r="C9" s="19"/>
      <c r="D9" s="19"/>
      <c r="E9" s="20">
        <v>16300</v>
      </c>
      <c r="F9" s="21" t="s">
        <v>22</v>
      </c>
      <c r="G9" s="19"/>
      <c r="H9" s="92"/>
      <c r="I9" s="72">
        <v>8950</v>
      </c>
      <c r="J9" s="79" t="e">
        <f>#REF!</f>
        <v>#REF!</v>
      </c>
      <c r="K9" s="79" t="e">
        <f t="shared" ref="K9:K26" si="2">I9-J9</f>
        <v>#REF!</v>
      </c>
      <c r="L9" s="88"/>
      <c r="M9" s="72">
        <f>E9-I9</f>
        <v>7350</v>
      </c>
      <c r="N9" s="72" t="e">
        <f>#REF!-'Участки работ'!J9</f>
        <v>#REF!</v>
      </c>
      <c r="O9" s="50" t="e">
        <f>(K9+M9)-N9</f>
        <v>#REF!</v>
      </c>
      <c r="P9" s="88"/>
      <c r="Q9" s="69"/>
      <c r="R9" s="69"/>
      <c r="S9" s="53"/>
      <c r="T9" s="90"/>
      <c r="U9" s="69"/>
      <c r="V9" s="69"/>
      <c r="W9" s="53"/>
      <c r="X9" s="62" t="e">
        <f t="shared" si="0"/>
        <v>#REF!</v>
      </c>
      <c r="Y9" s="56" t="e">
        <f t="shared" si="1"/>
        <v>#REF!</v>
      </c>
    </row>
    <row r="10" spans="1:25" ht="15.75" outlineLevel="1" x14ac:dyDescent="0.25">
      <c r="A10" s="22" t="s">
        <v>19</v>
      </c>
      <c r="B10" s="23"/>
      <c r="C10" s="24"/>
      <c r="D10" s="24"/>
      <c r="E10" s="25">
        <v>8005</v>
      </c>
      <c r="F10" s="26" t="s">
        <v>22</v>
      </c>
      <c r="G10" s="24"/>
      <c r="H10" s="92"/>
      <c r="I10" s="76">
        <v>3855</v>
      </c>
      <c r="J10" s="80" t="e">
        <f>#REF!</f>
        <v>#REF!</v>
      </c>
      <c r="K10" s="80" t="e">
        <f t="shared" si="2"/>
        <v>#REF!</v>
      </c>
      <c r="L10" s="88"/>
      <c r="M10" s="76">
        <f>E10-I10</f>
        <v>4150</v>
      </c>
      <c r="N10" s="76" t="e">
        <f>#REF!-'Участки работ'!J10</f>
        <v>#REF!</v>
      </c>
      <c r="O10" s="51" t="e">
        <f>(K10+M10)-N10</f>
        <v>#REF!</v>
      </c>
      <c r="P10" s="88"/>
      <c r="Q10" s="70"/>
      <c r="R10" s="70"/>
      <c r="S10" s="54"/>
      <c r="T10" s="90"/>
      <c r="U10" s="70"/>
      <c r="V10" s="70"/>
      <c r="W10" s="54"/>
      <c r="X10" s="63" t="e">
        <f t="shared" si="0"/>
        <v>#REF!</v>
      </c>
      <c r="Y10" s="57" t="e">
        <f t="shared" si="1"/>
        <v>#REF!</v>
      </c>
    </row>
    <row r="11" spans="1:25" ht="47.25" x14ac:dyDescent="0.25">
      <c r="A11" s="27" t="s">
        <v>24</v>
      </c>
      <c r="B11" s="13" t="s">
        <v>25</v>
      </c>
      <c r="C11" s="14" t="s">
        <v>26</v>
      </c>
      <c r="D11" s="14"/>
      <c r="E11" s="15">
        <v>11000</v>
      </c>
      <c r="F11" s="16" t="s">
        <v>22</v>
      </c>
      <c r="G11" s="14" t="s">
        <v>27</v>
      </c>
      <c r="H11" s="92"/>
      <c r="I11" s="66">
        <v>11000</v>
      </c>
      <c r="J11" s="42" t="e">
        <f>#REF!</f>
        <v>#REF!</v>
      </c>
      <c r="K11" s="94" t="s">
        <v>77</v>
      </c>
      <c r="L11" s="88"/>
      <c r="M11" s="71"/>
      <c r="N11" s="71"/>
      <c r="O11" s="48"/>
      <c r="P11" s="88"/>
      <c r="Q11" s="71"/>
      <c r="R11" s="71"/>
      <c r="S11" s="48"/>
      <c r="T11" s="90"/>
      <c r="U11" s="71"/>
      <c r="V11" s="71"/>
      <c r="W11" s="48"/>
      <c r="X11" s="47" t="e">
        <f t="shared" si="0"/>
        <v>#REF!</v>
      </c>
      <c r="Y11" s="95" t="s">
        <v>77</v>
      </c>
    </row>
    <row r="12" spans="1:25" ht="63" x14ac:dyDescent="0.25">
      <c r="A12" s="27" t="s">
        <v>28</v>
      </c>
      <c r="B12" s="13" t="s">
        <v>29</v>
      </c>
      <c r="C12" s="28" t="s">
        <v>30</v>
      </c>
      <c r="D12" s="14" t="s">
        <v>31</v>
      </c>
      <c r="E12" s="15">
        <v>15000</v>
      </c>
      <c r="F12" s="16" t="s">
        <v>22</v>
      </c>
      <c r="G12" s="14" t="s">
        <v>51</v>
      </c>
      <c r="H12" s="92"/>
      <c r="I12" s="66">
        <v>15000</v>
      </c>
      <c r="J12" s="42" t="e">
        <f>#REF!</f>
        <v>#REF!</v>
      </c>
      <c r="K12" s="48" t="e">
        <f t="shared" si="2"/>
        <v>#REF!</v>
      </c>
      <c r="L12" s="88"/>
      <c r="M12" s="71"/>
      <c r="N12" s="71"/>
      <c r="O12" s="48"/>
      <c r="P12" s="88"/>
      <c r="Q12" s="71"/>
      <c r="R12" s="71"/>
      <c r="S12" s="48"/>
      <c r="T12" s="90"/>
      <c r="U12" s="71"/>
      <c r="V12" s="71"/>
      <c r="W12" s="48"/>
      <c r="X12" s="47" t="e">
        <f t="shared" si="0"/>
        <v>#REF!</v>
      </c>
      <c r="Y12" s="95" t="e">
        <f t="shared" si="1"/>
        <v>#REF!</v>
      </c>
    </row>
    <row r="13" spans="1:25" ht="47.25" x14ac:dyDescent="0.25">
      <c r="A13" s="29" t="s">
        <v>32</v>
      </c>
      <c r="B13" s="30" t="s">
        <v>33</v>
      </c>
      <c r="C13" s="14" t="s">
        <v>34</v>
      </c>
      <c r="D13" s="31" t="s">
        <v>35</v>
      </c>
      <c r="E13" s="15">
        <v>450</v>
      </c>
      <c r="F13" s="16" t="s">
        <v>22</v>
      </c>
      <c r="G13" s="14" t="s">
        <v>45</v>
      </c>
      <c r="H13" s="92"/>
      <c r="I13" s="66">
        <v>450</v>
      </c>
      <c r="J13" s="42" t="e">
        <f>#REF!</f>
        <v>#REF!</v>
      </c>
      <c r="K13" s="94" t="s">
        <v>77</v>
      </c>
      <c r="L13" s="88"/>
      <c r="M13" s="71"/>
      <c r="N13" s="71"/>
      <c r="O13" s="48"/>
      <c r="P13" s="88"/>
      <c r="Q13" s="71"/>
      <c r="R13" s="71"/>
      <c r="S13" s="48"/>
      <c r="T13" s="90"/>
      <c r="U13" s="71"/>
      <c r="V13" s="71"/>
      <c r="W13" s="48"/>
      <c r="X13" s="47" t="e">
        <f t="shared" si="0"/>
        <v>#REF!</v>
      </c>
      <c r="Y13" s="95" t="s">
        <v>77</v>
      </c>
    </row>
    <row r="14" spans="1:25" ht="63" x14ac:dyDescent="0.25">
      <c r="A14" s="27" t="s">
        <v>36</v>
      </c>
      <c r="B14" s="13" t="s">
        <v>37</v>
      </c>
      <c r="C14" s="28" t="s">
        <v>38</v>
      </c>
      <c r="D14" s="14"/>
      <c r="E14" s="15">
        <v>9000</v>
      </c>
      <c r="F14" s="16" t="s">
        <v>13</v>
      </c>
      <c r="G14" s="14" t="s">
        <v>71</v>
      </c>
      <c r="H14" s="92"/>
      <c r="I14" s="66">
        <v>9000</v>
      </c>
      <c r="J14" s="42" t="e">
        <f>#REF!</f>
        <v>#REF!</v>
      </c>
      <c r="K14" s="42" t="e">
        <f t="shared" si="2"/>
        <v>#REF!</v>
      </c>
      <c r="L14" s="88"/>
      <c r="M14" s="66"/>
      <c r="N14" s="66" t="e">
        <f>#REF!-'Участки работ'!J14</f>
        <v>#REF!</v>
      </c>
      <c r="O14" s="42"/>
      <c r="P14" s="88"/>
      <c r="Q14" s="71"/>
      <c r="R14" s="71"/>
      <c r="S14" s="48"/>
      <c r="T14" s="90"/>
      <c r="U14" s="71"/>
      <c r="V14" s="71"/>
      <c r="W14" s="48"/>
      <c r="X14" s="47" t="e">
        <f t="shared" si="0"/>
        <v>#REF!</v>
      </c>
      <c r="Y14" s="59" t="s">
        <v>77</v>
      </c>
    </row>
    <row r="15" spans="1:25" ht="47.25" x14ac:dyDescent="0.25">
      <c r="A15" s="27" t="s">
        <v>0</v>
      </c>
      <c r="B15" s="13"/>
      <c r="C15" s="28"/>
      <c r="D15" s="14"/>
      <c r="E15" s="15">
        <v>102000</v>
      </c>
      <c r="F15" s="16" t="s">
        <v>13</v>
      </c>
      <c r="G15" s="14" t="s">
        <v>70</v>
      </c>
      <c r="H15" s="92"/>
      <c r="I15" s="66">
        <v>10588.4</v>
      </c>
      <c r="J15" s="42" t="e">
        <f>#REF!</f>
        <v>#REF!</v>
      </c>
      <c r="K15" s="42" t="e">
        <f t="shared" si="2"/>
        <v>#REF!</v>
      </c>
      <c r="L15" s="88"/>
      <c r="M15" s="66">
        <v>0</v>
      </c>
      <c r="N15" s="66" t="e">
        <f>#REF!-'Участки работ'!J15</f>
        <v>#REF!</v>
      </c>
      <c r="O15" s="42" t="e">
        <f>(K15+M15)-N15</f>
        <v>#REF!</v>
      </c>
      <c r="P15" s="88"/>
      <c r="Q15" s="66">
        <v>35000</v>
      </c>
      <c r="R15" s="66"/>
      <c r="S15" s="42" t="e">
        <f>(O15+Q15)-R15</f>
        <v>#REF!</v>
      </c>
      <c r="T15" s="90"/>
      <c r="U15" s="66"/>
      <c r="V15" s="66"/>
      <c r="W15" s="42" t="e">
        <f>(S15+U15)-V15</f>
        <v>#REF!</v>
      </c>
      <c r="X15" s="47" t="e">
        <f t="shared" si="0"/>
        <v>#REF!</v>
      </c>
      <c r="Y15" s="59" t="e">
        <f t="shared" si="1"/>
        <v>#REF!</v>
      </c>
    </row>
    <row r="16" spans="1:25" ht="33" customHeight="1" x14ac:dyDescent="0.25">
      <c r="A16" s="27" t="s">
        <v>43</v>
      </c>
      <c r="B16" s="13" t="s">
        <v>52</v>
      </c>
      <c r="C16" s="28" t="s">
        <v>53</v>
      </c>
      <c r="D16" s="14"/>
      <c r="E16" s="15">
        <v>68750</v>
      </c>
      <c r="F16" s="16" t="s">
        <v>17</v>
      </c>
      <c r="G16" s="14"/>
      <c r="H16" s="92"/>
      <c r="I16" s="66">
        <v>6250</v>
      </c>
      <c r="J16" s="42" t="e">
        <f>#REF!</f>
        <v>#REF!</v>
      </c>
      <c r="K16" s="42" t="e">
        <f t="shared" si="2"/>
        <v>#REF!</v>
      </c>
      <c r="L16" s="88"/>
      <c r="M16" s="66">
        <v>25000</v>
      </c>
      <c r="N16" s="66" t="e">
        <f>#REF!-'Участки работ'!J16</f>
        <v>#REF!</v>
      </c>
      <c r="O16" s="42" t="e">
        <f>(K16+M16)-N16</f>
        <v>#REF!</v>
      </c>
      <c r="P16" s="88"/>
      <c r="Q16" s="66">
        <v>25000</v>
      </c>
      <c r="R16" s="66"/>
      <c r="S16" s="42" t="e">
        <f>(O16+Q16)-R16</f>
        <v>#REF!</v>
      </c>
      <c r="T16" s="90"/>
      <c r="U16" s="66">
        <v>12500</v>
      </c>
      <c r="V16" s="66"/>
      <c r="W16" s="42" t="e">
        <f>(S16+U16)-V16</f>
        <v>#REF!</v>
      </c>
      <c r="X16" s="47" t="e">
        <f t="shared" si="0"/>
        <v>#REF!</v>
      </c>
      <c r="Y16" s="59" t="e">
        <f t="shared" si="1"/>
        <v>#REF!</v>
      </c>
    </row>
    <row r="17" spans="1:25" ht="34.15" customHeight="1" x14ac:dyDescent="0.25">
      <c r="A17" s="27" t="s">
        <v>44</v>
      </c>
      <c r="B17" s="13"/>
      <c r="C17" s="28"/>
      <c r="D17" s="14"/>
      <c r="E17" s="15">
        <v>600</v>
      </c>
      <c r="F17" s="16" t="s">
        <v>17</v>
      </c>
      <c r="G17" s="14"/>
      <c r="H17" s="92"/>
      <c r="I17" s="66">
        <v>600</v>
      </c>
      <c r="J17" s="42" t="e">
        <f>#REF!</f>
        <v>#REF!</v>
      </c>
      <c r="K17" s="42" t="s">
        <v>77</v>
      </c>
      <c r="L17" s="88"/>
      <c r="M17" s="71"/>
      <c r="N17" s="71"/>
      <c r="O17" s="48"/>
      <c r="P17" s="88"/>
      <c r="Q17" s="71"/>
      <c r="R17" s="71"/>
      <c r="S17" s="48"/>
      <c r="T17" s="90"/>
      <c r="U17" s="71"/>
      <c r="V17" s="71"/>
      <c r="W17" s="48"/>
      <c r="X17" s="47" t="e">
        <f t="shared" si="0"/>
        <v>#REF!</v>
      </c>
      <c r="Y17" s="59" t="s">
        <v>77</v>
      </c>
    </row>
    <row r="18" spans="1:25" ht="94.5" x14ac:dyDescent="0.25">
      <c r="A18" s="27" t="s">
        <v>39</v>
      </c>
      <c r="B18" s="13"/>
      <c r="C18" s="14" t="s">
        <v>46</v>
      </c>
      <c r="D18" s="14" t="s">
        <v>41</v>
      </c>
      <c r="E18" s="15">
        <v>3000</v>
      </c>
      <c r="F18" s="16" t="s">
        <v>40</v>
      </c>
      <c r="G18" s="14" t="s">
        <v>47</v>
      </c>
      <c r="H18" s="92"/>
      <c r="I18" s="66">
        <v>3000</v>
      </c>
      <c r="J18" s="42" t="e">
        <f>#REF!</f>
        <v>#REF!</v>
      </c>
      <c r="K18" s="59" t="s">
        <v>77</v>
      </c>
      <c r="L18" s="88"/>
      <c r="M18" s="71"/>
      <c r="N18" s="71"/>
      <c r="O18" s="48"/>
      <c r="P18" s="88"/>
      <c r="Q18" s="71"/>
      <c r="R18" s="71"/>
      <c r="S18" s="48"/>
      <c r="T18" s="90"/>
      <c r="U18" s="71"/>
      <c r="V18" s="71"/>
      <c r="W18" s="48"/>
      <c r="X18" s="47" t="e">
        <f t="shared" si="0"/>
        <v>#REF!</v>
      </c>
      <c r="Y18" s="59" t="s">
        <v>77</v>
      </c>
    </row>
    <row r="19" spans="1:25" ht="15.75" x14ac:dyDescent="0.25">
      <c r="A19" s="27" t="s">
        <v>72</v>
      </c>
      <c r="B19" s="13"/>
      <c r="C19" s="14"/>
      <c r="D19" s="14"/>
      <c r="E19" s="15"/>
      <c r="F19" s="16" t="s">
        <v>76</v>
      </c>
      <c r="G19" s="14"/>
      <c r="H19" s="92"/>
      <c r="I19" s="66">
        <v>477</v>
      </c>
      <c r="J19" s="42" t="e">
        <f>#REF!</f>
        <v>#REF!</v>
      </c>
      <c r="K19" s="42" t="e">
        <f>I19-J19</f>
        <v>#REF!</v>
      </c>
      <c r="L19" s="88"/>
      <c r="M19" s="66"/>
      <c r="N19" s="66"/>
      <c r="O19" s="42"/>
      <c r="P19" s="88"/>
      <c r="Q19" s="71"/>
      <c r="R19" s="71"/>
      <c r="S19" s="48"/>
      <c r="T19" s="90"/>
      <c r="U19" s="71"/>
      <c r="V19" s="71"/>
      <c r="W19" s="48"/>
      <c r="X19" s="47" t="e">
        <f>J19+N19+R19+V19</f>
        <v>#REF!</v>
      </c>
      <c r="Y19" s="59" t="e">
        <f>E19-X19</f>
        <v>#REF!</v>
      </c>
    </row>
    <row r="20" spans="1:25" ht="15.75" x14ac:dyDescent="0.25">
      <c r="A20" s="27" t="s">
        <v>73</v>
      </c>
      <c r="B20" s="13"/>
      <c r="C20" s="14"/>
      <c r="D20" s="14"/>
      <c r="E20" s="15"/>
      <c r="F20" s="16" t="s">
        <v>76</v>
      </c>
      <c r="G20" s="14"/>
      <c r="H20" s="92"/>
      <c r="I20" s="66">
        <v>1669</v>
      </c>
      <c r="J20" s="42" t="e">
        <f>#REF!</f>
        <v>#REF!</v>
      </c>
      <c r="K20" s="42" t="e">
        <f t="shared" si="2"/>
        <v>#REF!</v>
      </c>
      <c r="L20" s="88"/>
      <c r="M20" s="66">
        <v>1498</v>
      </c>
      <c r="N20" s="66"/>
      <c r="O20" s="42" t="e">
        <f>K20+M20-N20</f>
        <v>#REF!</v>
      </c>
      <c r="P20" s="88"/>
      <c r="Q20" s="71"/>
      <c r="R20" s="71"/>
      <c r="S20" s="48"/>
      <c r="T20" s="90"/>
      <c r="U20" s="71"/>
      <c r="V20" s="71"/>
      <c r="W20" s="48"/>
      <c r="X20" s="47" t="e">
        <f>J20+N20+R20+V20</f>
        <v>#REF!</v>
      </c>
      <c r="Y20" s="59" t="e">
        <f>E20-X20</f>
        <v>#REF!</v>
      </c>
    </row>
    <row r="21" spans="1:25" ht="15.75" x14ac:dyDescent="0.25">
      <c r="A21" s="27" t="s">
        <v>74</v>
      </c>
      <c r="B21" s="13"/>
      <c r="C21" s="14"/>
      <c r="D21" s="14"/>
      <c r="E21" s="15"/>
      <c r="F21" s="16" t="s">
        <v>76</v>
      </c>
      <c r="G21" s="14"/>
      <c r="H21" s="92"/>
      <c r="I21" s="66">
        <v>10940</v>
      </c>
      <c r="J21" s="42" t="e">
        <f>#REF!</f>
        <v>#REF!</v>
      </c>
      <c r="K21" s="42" t="e">
        <f>I21-J21</f>
        <v>#REF!</v>
      </c>
      <c r="L21" s="88"/>
      <c r="M21" s="66">
        <v>4914</v>
      </c>
      <c r="N21" s="66"/>
      <c r="O21" s="42" t="e">
        <f>K21+M21-N21</f>
        <v>#REF!</v>
      </c>
      <c r="P21" s="88"/>
      <c r="Q21" s="71"/>
      <c r="R21" s="71"/>
      <c r="S21" s="48"/>
      <c r="T21" s="90"/>
      <c r="U21" s="71"/>
      <c r="V21" s="71"/>
      <c r="W21" s="48"/>
      <c r="X21" s="47" t="e">
        <f>J21+N21+R21+V21</f>
        <v>#REF!</v>
      </c>
      <c r="Y21" s="59" t="e">
        <f>E21-X21</f>
        <v>#REF!</v>
      </c>
    </row>
    <row r="22" spans="1:25" ht="15.75" x14ac:dyDescent="0.25">
      <c r="A22" s="27" t="s">
        <v>75</v>
      </c>
      <c r="B22" s="13"/>
      <c r="C22" s="14"/>
      <c r="D22" s="14"/>
      <c r="E22" s="15"/>
      <c r="F22" s="16" t="s">
        <v>76</v>
      </c>
      <c r="G22" s="14"/>
      <c r="H22" s="92"/>
      <c r="I22" s="66">
        <v>2217</v>
      </c>
      <c r="J22" s="42" t="e">
        <f>#REF!</f>
        <v>#REF!</v>
      </c>
      <c r="K22" s="42" t="e">
        <f t="shared" si="2"/>
        <v>#REF!</v>
      </c>
      <c r="L22" s="88"/>
      <c r="M22" s="66">
        <v>1589</v>
      </c>
      <c r="N22" s="66"/>
      <c r="O22" s="42" t="e">
        <f>K22+M22-N22</f>
        <v>#REF!</v>
      </c>
      <c r="P22" s="88"/>
      <c r="Q22" s="71"/>
      <c r="R22" s="71"/>
      <c r="S22" s="48"/>
      <c r="T22" s="90"/>
      <c r="U22" s="71"/>
      <c r="V22" s="71"/>
      <c r="W22" s="48"/>
      <c r="X22" s="47" t="e">
        <f>J22+N22+R22+V22</f>
        <v>#REF!</v>
      </c>
      <c r="Y22" s="59" t="e">
        <f>E22-X22</f>
        <v>#REF!</v>
      </c>
    </row>
    <row r="23" spans="1:25" ht="48.6" customHeight="1" x14ac:dyDescent="0.25">
      <c r="A23" s="44" t="s">
        <v>58</v>
      </c>
      <c r="B23" s="13" t="s">
        <v>59</v>
      </c>
      <c r="C23" s="14" t="s">
        <v>60</v>
      </c>
      <c r="D23" s="14"/>
      <c r="E23" s="15">
        <v>19771</v>
      </c>
      <c r="F23" s="16"/>
      <c r="G23" s="14"/>
      <c r="H23" s="92"/>
      <c r="I23" s="66">
        <v>8600</v>
      </c>
      <c r="J23" s="42" t="e">
        <f>#REF!</f>
        <v>#REF!</v>
      </c>
      <c r="K23" s="42" t="e">
        <f t="shared" si="2"/>
        <v>#REF!</v>
      </c>
      <c r="L23" s="88"/>
      <c r="M23" s="66">
        <v>11171</v>
      </c>
      <c r="N23" s="66" t="e">
        <f>#REF!-'Участки работ'!J23</f>
        <v>#REF!</v>
      </c>
      <c r="O23" s="42" t="e">
        <f>(K23+M23)-N23</f>
        <v>#REF!</v>
      </c>
      <c r="P23" s="88"/>
      <c r="Q23" s="71"/>
      <c r="R23" s="71"/>
      <c r="S23" s="48"/>
      <c r="T23" s="90"/>
      <c r="U23" s="71"/>
      <c r="V23" s="71"/>
      <c r="W23" s="48"/>
      <c r="X23" s="47" t="e">
        <f t="shared" si="0"/>
        <v>#REF!</v>
      </c>
      <c r="Y23" s="59" t="e">
        <f t="shared" si="1"/>
        <v>#REF!</v>
      </c>
    </row>
    <row r="24" spans="1:25" ht="48.6" customHeight="1" x14ac:dyDescent="0.25">
      <c r="A24" s="44" t="s">
        <v>58</v>
      </c>
      <c r="B24" s="13" t="s">
        <v>59</v>
      </c>
      <c r="C24" s="14" t="s">
        <v>60</v>
      </c>
      <c r="D24" s="14"/>
      <c r="E24" s="15">
        <v>79801</v>
      </c>
      <c r="F24" s="16"/>
      <c r="G24" s="14"/>
      <c r="H24" s="92"/>
      <c r="I24" s="66">
        <v>0</v>
      </c>
      <c r="J24" s="42"/>
      <c r="K24" s="42">
        <f t="shared" si="2"/>
        <v>0</v>
      </c>
      <c r="L24" s="88"/>
      <c r="M24" s="66">
        <v>32220</v>
      </c>
      <c r="N24" s="66"/>
      <c r="O24" s="42">
        <f>(K24+M24)-N24</f>
        <v>32220</v>
      </c>
      <c r="P24" s="88"/>
      <c r="Q24" s="66">
        <v>42960</v>
      </c>
      <c r="R24" s="66"/>
      <c r="S24" s="42">
        <f>(O24+Q24)-R24</f>
        <v>75180</v>
      </c>
      <c r="T24" s="90"/>
      <c r="U24" s="66">
        <v>4621</v>
      </c>
      <c r="V24" s="66"/>
      <c r="W24" s="42">
        <f>(S24+U24)-V24</f>
        <v>79801</v>
      </c>
      <c r="X24" s="47">
        <f t="shared" si="0"/>
        <v>0</v>
      </c>
      <c r="Y24" s="59">
        <f t="shared" si="1"/>
        <v>79801</v>
      </c>
    </row>
    <row r="25" spans="1:25" ht="48.6" customHeight="1" x14ac:dyDescent="0.25">
      <c r="A25" s="44" t="s">
        <v>79</v>
      </c>
      <c r="B25" s="13"/>
      <c r="C25" s="14" t="s">
        <v>82</v>
      </c>
      <c r="D25" s="14"/>
      <c r="E25" s="15">
        <v>6500</v>
      </c>
      <c r="F25" s="16" t="s">
        <v>76</v>
      </c>
      <c r="G25" s="14"/>
      <c r="H25" s="92"/>
      <c r="I25" s="66"/>
      <c r="J25" s="42"/>
      <c r="K25" s="42">
        <f t="shared" si="2"/>
        <v>0</v>
      </c>
      <c r="L25" s="88"/>
      <c r="M25" s="66">
        <v>6500</v>
      </c>
      <c r="N25" s="66" t="e">
        <f>#REF!</f>
        <v>#REF!</v>
      </c>
      <c r="O25" s="42" t="e">
        <f>(K25+M25)-N25</f>
        <v>#REF!</v>
      </c>
      <c r="P25" s="88"/>
      <c r="Q25" s="84"/>
      <c r="R25" s="84"/>
      <c r="S25" s="85"/>
      <c r="T25" s="90"/>
      <c r="U25" s="84"/>
      <c r="V25" s="84"/>
      <c r="W25" s="85"/>
      <c r="X25" s="47" t="e">
        <f t="shared" si="0"/>
        <v>#REF!</v>
      </c>
      <c r="Y25" s="59" t="e">
        <f t="shared" si="1"/>
        <v>#REF!</v>
      </c>
    </row>
    <row r="26" spans="1:25" ht="48.6" customHeight="1" x14ac:dyDescent="0.25">
      <c r="A26" s="44" t="s">
        <v>80</v>
      </c>
      <c r="B26" s="13"/>
      <c r="C26" s="14" t="s">
        <v>82</v>
      </c>
      <c r="D26" s="14"/>
      <c r="E26" s="15">
        <v>3000</v>
      </c>
      <c r="F26" s="16" t="s">
        <v>13</v>
      </c>
      <c r="G26" s="14"/>
      <c r="H26" s="92"/>
      <c r="I26" s="66"/>
      <c r="J26" s="42"/>
      <c r="K26" s="42">
        <f t="shared" si="2"/>
        <v>0</v>
      </c>
      <c r="L26" s="86"/>
      <c r="M26" s="66">
        <v>3000</v>
      </c>
      <c r="N26" s="66" t="e">
        <f>#REF!</f>
        <v>#REF!</v>
      </c>
      <c r="O26" s="42" t="e">
        <f>(K26+M26)-N26</f>
        <v>#REF!</v>
      </c>
      <c r="P26" s="86"/>
      <c r="Q26" s="84"/>
      <c r="R26" s="84"/>
      <c r="S26" s="85"/>
      <c r="T26" s="86"/>
      <c r="U26" s="84"/>
      <c r="V26" s="84"/>
      <c r="W26" s="85"/>
      <c r="X26" s="47" t="e">
        <f t="shared" si="0"/>
        <v>#REF!</v>
      </c>
      <c r="Y26" s="59" t="e">
        <f t="shared" si="1"/>
        <v>#REF!</v>
      </c>
    </row>
    <row r="27" spans="1:25" ht="48.6" customHeight="1" x14ac:dyDescent="0.25">
      <c r="A27" s="44" t="s">
        <v>81</v>
      </c>
      <c r="B27" s="13"/>
      <c r="C27" s="14" t="s">
        <v>82</v>
      </c>
      <c r="D27" s="14"/>
      <c r="E27" s="15">
        <v>4800</v>
      </c>
      <c r="F27" s="16" t="s">
        <v>76</v>
      </c>
      <c r="G27" s="14"/>
      <c r="H27" s="92"/>
      <c r="I27" s="66"/>
      <c r="J27" s="42"/>
      <c r="K27" s="42"/>
      <c r="L27" s="86"/>
      <c r="M27" s="66">
        <v>4800</v>
      </c>
      <c r="N27" s="66" t="e">
        <f>#REF!</f>
        <v>#REF!</v>
      </c>
      <c r="O27" s="42" t="e">
        <f>(K27+M27)-N27</f>
        <v>#REF!</v>
      </c>
      <c r="P27" s="86"/>
      <c r="Q27" s="84"/>
      <c r="R27" s="84"/>
      <c r="S27" s="85"/>
      <c r="T27" s="86"/>
      <c r="U27" s="84"/>
      <c r="V27" s="84"/>
      <c r="W27" s="85"/>
      <c r="X27" s="47" t="e">
        <f t="shared" si="0"/>
        <v>#REF!</v>
      </c>
      <c r="Y27" s="59" t="e">
        <f t="shared" si="1"/>
        <v>#REF!</v>
      </c>
    </row>
    <row r="28" spans="1:25" ht="15.75" x14ac:dyDescent="0.25">
      <c r="A28" s="32"/>
      <c r="B28" s="33"/>
      <c r="C28" s="34"/>
      <c r="D28" s="35"/>
      <c r="E28" s="36"/>
      <c r="F28" s="37"/>
      <c r="G28" s="35"/>
      <c r="H28" s="35"/>
      <c r="I28" s="35"/>
      <c r="J28" s="35"/>
      <c r="K28" s="36"/>
      <c r="L28" s="36"/>
      <c r="M28" s="35"/>
      <c r="N28" s="35"/>
      <c r="O28" s="36"/>
      <c r="P28" s="36"/>
      <c r="Q28" s="35"/>
      <c r="R28" s="35"/>
      <c r="S28" s="36"/>
      <c r="T28" s="36"/>
      <c r="U28" s="35"/>
      <c r="V28" s="35"/>
      <c r="W28" s="36"/>
      <c r="X28" s="36"/>
      <c r="Y28" s="38"/>
    </row>
    <row r="29" spans="1: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6.5" thickBot="1" x14ac:dyDescent="0.3">
      <c r="A30" s="39" t="s">
        <v>42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  <c r="L30" s="41"/>
      <c r="M30" s="40"/>
      <c r="N30" s="40"/>
      <c r="O30" s="41"/>
      <c r="P30" s="41"/>
      <c r="Q30" s="40"/>
      <c r="R30" s="40"/>
      <c r="S30" s="41"/>
      <c r="T30" s="41"/>
      <c r="U30" s="40"/>
      <c r="V30" s="40"/>
      <c r="W30" s="41"/>
      <c r="X30" s="41" t="e">
        <f>SUM(J2+J3+J7+J11+J12+J13+J14+J18)</f>
        <v>#REF!</v>
      </c>
      <c r="Y30" s="41" t="e">
        <f>SUM(Y2+Y3+Y7+Y12+Y14+Y15+Y16+Y18+Y19+Y20+Y21+Y22+Y23+Y24)</f>
        <v>#VALUE!</v>
      </c>
    </row>
    <row r="31" spans="1:25" ht="13.5" thickTop="1" x14ac:dyDescent="0.2"/>
    <row r="50" spans="7:7" x14ac:dyDescent="0.2">
      <c r="G50" s="1"/>
    </row>
    <row r="51" spans="7:7" x14ac:dyDescent="0.2">
      <c r="G51" s="1"/>
    </row>
  </sheetData>
  <autoFilter ref="A1:AE27"/>
  <conditionalFormatting sqref="AA13">
    <cfRule type="cellIs" dxfId="1" priority="3" operator="equal">
      <formula>"""Выполнено"""</formula>
    </cfRule>
  </conditionalFormatting>
  <conditionalFormatting sqref="H1:Y2 Q3:S27 I3:K27 U3:Y27 M3:O27">
    <cfRule type="cellIs" dxfId="0" priority="2" operator="equal">
      <formula>"Выполнено"</formula>
    </cfRule>
  </conditionalFormatting>
  <pageMargins left="0.7" right="0.7" top="0.75" bottom="0.75" header="0.3" footer="0.3"/>
  <pageSetup paperSize="9" scale="57" orientation="landscape" r:id="rId1"/>
  <ignoredErrors>
    <ignoredError sqref="M7 K7 K3 O3" formula="1"/>
    <ignoredError sqref="I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 2014</vt:lpstr>
      <vt:lpstr>Участки работ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2014-09-10T08:02:56Z</cp:lastPrinted>
  <dcterms:created xsi:type="dcterms:W3CDTF">2002-01-25T17:12:56Z</dcterms:created>
  <dcterms:modified xsi:type="dcterms:W3CDTF">2014-10-30T09:56:38Z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TC060884621049</vt:lpwstr>
  </property>
</Properties>
</file>