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ult\Downloads\"/>
    </mc:Choice>
  </mc:AlternateContent>
  <bookViews>
    <workbookView xWindow="0" yWindow="0" windowWidth="19200" windowHeight="11595" tabRatio="788" activeTab="8"/>
  </bookViews>
  <sheets>
    <sheet name="Январь" sheetId="14" r:id="rId1"/>
    <sheet name="Февраль" sheetId="35" r:id="rId2"/>
    <sheet name="Март" sheetId="37" r:id="rId3"/>
    <sheet name="Апрель" sheetId="38" r:id="rId4"/>
    <sheet name="Май" sheetId="39" r:id="rId5"/>
    <sheet name="Июнь" sheetId="40" r:id="rId6"/>
    <sheet name="Июль" sheetId="41" r:id="rId7"/>
    <sheet name="Август" sheetId="42" r:id="rId8"/>
    <sheet name="Сентябрь" sheetId="43" r:id="rId9"/>
    <sheet name="Октябрь" sheetId="44" r:id="rId10"/>
    <sheet name="Ноябрь" sheetId="45" r:id="rId11"/>
    <sheet name="Декабрь" sheetId="46" r:id="rId12"/>
    <sheet name="Список подстановки" sheetId="15" r:id="rId13"/>
  </sheets>
  <definedNames>
    <definedName name="AprSun1">DATE(CalendarYear,4,1)-WEEKDAY(DATE(CalendarYear,4,1))+1</definedName>
    <definedName name="AugSun1">DATE(CalendarYear,8,1)-WEEKDAY(DATE(CalendarYear,8,1))+1</definedName>
    <definedName name="CalendarYear">Январь!$K$1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Year">YearLookup[]</definedName>
    <definedName name="_xlnm.Print_Area" localSheetId="0">Январь!$A$1:$H$14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46" l="1"/>
  <c r="C11" i="46"/>
  <c r="D11" i="46"/>
  <c r="E11" i="46"/>
  <c r="F11" i="46"/>
  <c r="G11" i="46"/>
  <c r="H11" i="46"/>
  <c r="C13" i="46"/>
  <c r="B13" i="46"/>
  <c r="H9" i="46"/>
  <c r="G9" i="46"/>
  <c r="F9" i="46"/>
  <c r="E9" i="46"/>
  <c r="D9" i="46"/>
  <c r="C9" i="46"/>
  <c r="B9" i="46"/>
  <c r="H7" i="46"/>
  <c r="G7" i="46"/>
  <c r="F7" i="46"/>
  <c r="E7" i="46"/>
  <c r="D7" i="46"/>
  <c r="C7" i="46"/>
  <c r="B7" i="46"/>
  <c r="H5" i="46"/>
  <c r="G5" i="46"/>
  <c r="F5" i="46"/>
  <c r="E5" i="46"/>
  <c r="D5" i="46"/>
  <c r="C5" i="46"/>
  <c r="B5" i="46"/>
  <c r="H3" i="46"/>
  <c r="G3" i="46"/>
  <c r="F3" i="46"/>
  <c r="E3" i="46"/>
  <c r="D3" i="46"/>
  <c r="C3" i="46"/>
  <c r="B3" i="46"/>
  <c r="B1" i="46"/>
  <c r="C13" i="45"/>
  <c r="B13" i="45"/>
  <c r="H11" i="45"/>
  <c r="G11" i="45"/>
  <c r="F11" i="45"/>
  <c r="E11" i="45"/>
  <c r="D11" i="45"/>
  <c r="C11" i="45"/>
  <c r="B11" i="45"/>
  <c r="H9" i="45"/>
  <c r="G9" i="45"/>
  <c r="F9" i="45"/>
  <c r="E9" i="45"/>
  <c r="D9" i="45"/>
  <c r="C9" i="45"/>
  <c r="B9" i="45"/>
  <c r="H7" i="45"/>
  <c r="G7" i="45"/>
  <c r="F7" i="45"/>
  <c r="E7" i="45"/>
  <c r="D7" i="45"/>
  <c r="C7" i="45"/>
  <c r="B7" i="45"/>
  <c r="H5" i="45"/>
  <c r="G5" i="45"/>
  <c r="F5" i="45"/>
  <c r="E5" i="45"/>
  <c r="D5" i="45"/>
  <c r="C5" i="45"/>
  <c r="B5" i="45"/>
  <c r="H3" i="45"/>
  <c r="G3" i="45"/>
  <c r="F3" i="45"/>
  <c r="E3" i="45"/>
  <c r="D3" i="45"/>
  <c r="C3" i="45"/>
  <c r="B3" i="45"/>
  <c r="B1" i="45"/>
  <c r="C13" i="44"/>
  <c r="B13" i="44"/>
  <c r="H11" i="44"/>
  <c r="G11" i="44"/>
  <c r="F11" i="44"/>
  <c r="E11" i="44"/>
  <c r="D11" i="44"/>
  <c r="C11" i="44"/>
  <c r="B11" i="44"/>
  <c r="H9" i="44"/>
  <c r="G9" i="44"/>
  <c r="F9" i="44"/>
  <c r="E9" i="44"/>
  <c r="D9" i="44"/>
  <c r="C9" i="44"/>
  <c r="B9" i="44"/>
  <c r="H7" i="44"/>
  <c r="G7" i="44"/>
  <c r="F7" i="44"/>
  <c r="E7" i="44"/>
  <c r="D7" i="44"/>
  <c r="C7" i="44"/>
  <c r="B7" i="44"/>
  <c r="H5" i="44"/>
  <c r="G5" i="44"/>
  <c r="F5" i="44"/>
  <c r="E5" i="44"/>
  <c r="D5" i="44"/>
  <c r="C5" i="44"/>
  <c r="B5" i="44"/>
  <c r="H3" i="44"/>
  <c r="G3" i="44"/>
  <c r="F3" i="44"/>
  <c r="E3" i="44"/>
  <c r="D3" i="44"/>
  <c r="C3" i="44"/>
  <c r="B3" i="44"/>
  <c r="B1" i="44"/>
  <c r="C13" i="43"/>
  <c r="B13" i="43"/>
  <c r="H11" i="43"/>
  <c r="G11" i="43"/>
  <c r="F11" i="43"/>
  <c r="E11" i="43"/>
  <c r="D11" i="43"/>
  <c r="C11" i="43"/>
  <c r="B11" i="43"/>
  <c r="H9" i="43"/>
  <c r="G9" i="43"/>
  <c r="F9" i="43"/>
  <c r="E9" i="43"/>
  <c r="D9" i="43"/>
  <c r="C9" i="43"/>
  <c r="B9" i="43"/>
  <c r="H7" i="43"/>
  <c r="G7" i="43"/>
  <c r="F7" i="43"/>
  <c r="E7" i="43"/>
  <c r="D7" i="43"/>
  <c r="C7" i="43"/>
  <c r="B7" i="43"/>
  <c r="H5" i="43"/>
  <c r="G5" i="43"/>
  <c r="F5" i="43"/>
  <c r="E5" i="43"/>
  <c r="D5" i="43"/>
  <c r="C5" i="43"/>
  <c r="B5" i="43"/>
  <c r="H3" i="43"/>
  <c r="G3" i="43"/>
  <c r="F3" i="43"/>
  <c r="E3" i="43"/>
  <c r="D3" i="43"/>
  <c r="C3" i="43"/>
  <c r="B3" i="43"/>
  <c r="B1" i="43"/>
  <c r="C13" i="42"/>
  <c r="B13" i="42"/>
  <c r="H11" i="42"/>
  <c r="G11" i="42"/>
  <c r="F11" i="42"/>
  <c r="E11" i="42"/>
  <c r="D11" i="42"/>
  <c r="C11" i="42"/>
  <c r="B11" i="42"/>
  <c r="H9" i="42"/>
  <c r="G9" i="42"/>
  <c r="F9" i="42"/>
  <c r="E9" i="42"/>
  <c r="D9" i="42"/>
  <c r="C9" i="42"/>
  <c r="B9" i="42"/>
  <c r="H7" i="42"/>
  <c r="G7" i="42"/>
  <c r="F7" i="42"/>
  <c r="E7" i="42"/>
  <c r="D7" i="42"/>
  <c r="C7" i="42"/>
  <c r="B7" i="42"/>
  <c r="H5" i="42"/>
  <c r="G5" i="42"/>
  <c r="F5" i="42"/>
  <c r="E5" i="42"/>
  <c r="D5" i="42"/>
  <c r="C5" i="42"/>
  <c r="B5" i="42"/>
  <c r="H3" i="42"/>
  <c r="G3" i="42"/>
  <c r="F3" i="42"/>
  <c r="E3" i="42"/>
  <c r="D3" i="42"/>
  <c r="C3" i="42"/>
  <c r="B3" i="42"/>
  <c r="B1" i="42"/>
  <c r="C13" i="41"/>
  <c r="B13" i="41"/>
  <c r="H11" i="41"/>
  <c r="G11" i="41"/>
  <c r="F11" i="41"/>
  <c r="E11" i="41"/>
  <c r="D11" i="41"/>
  <c r="C11" i="41"/>
  <c r="B11" i="41"/>
  <c r="H9" i="41"/>
  <c r="G9" i="41"/>
  <c r="F9" i="41"/>
  <c r="E9" i="41"/>
  <c r="D9" i="41"/>
  <c r="C9" i="41"/>
  <c r="B9" i="41"/>
  <c r="H7" i="41"/>
  <c r="G7" i="41"/>
  <c r="F7" i="41"/>
  <c r="E7" i="41"/>
  <c r="D7" i="41"/>
  <c r="C7" i="41"/>
  <c r="B7" i="41"/>
  <c r="H5" i="41"/>
  <c r="G5" i="41"/>
  <c r="F5" i="41"/>
  <c r="E5" i="41"/>
  <c r="D5" i="41"/>
  <c r="C5" i="41"/>
  <c r="B5" i="41"/>
  <c r="H3" i="41"/>
  <c r="G3" i="41"/>
  <c r="F3" i="41"/>
  <c r="E3" i="41"/>
  <c r="D3" i="41"/>
  <c r="C3" i="41"/>
  <c r="B3" i="41"/>
  <c r="B1" i="41"/>
  <c r="C13" i="40"/>
  <c r="B13" i="40"/>
  <c r="H11" i="40"/>
  <c r="G11" i="40"/>
  <c r="F11" i="40"/>
  <c r="E11" i="40"/>
  <c r="D11" i="40"/>
  <c r="C11" i="40"/>
  <c r="B11" i="40"/>
  <c r="H9" i="40"/>
  <c r="G9" i="40"/>
  <c r="F9" i="40"/>
  <c r="E9" i="40"/>
  <c r="D9" i="40"/>
  <c r="C9" i="40"/>
  <c r="B9" i="40"/>
  <c r="H7" i="40"/>
  <c r="G7" i="40"/>
  <c r="F7" i="40"/>
  <c r="E7" i="40"/>
  <c r="D7" i="40"/>
  <c r="C7" i="40"/>
  <c r="B7" i="40"/>
  <c r="H5" i="40"/>
  <c r="G5" i="40"/>
  <c r="F5" i="40"/>
  <c r="E5" i="40"/>
  <c r="D5" i="40"/>
  <c r="C5" i="40"/>
  <c r="B5" i="40"/>
  <c r="H3" i="40"/>
  <c r="G3" i="40"/>
  <c r="F3" i="40"/>
  <c r="E3" i="40"/>
  <c r="D3" i="40"/>
  <c r="C3" i="40"/>
  <c r="B3" i="40"/>
  <c r="B1" i="40"/>
  <c r="C13" i="39"/>
  <c r="B13" i="39"/>
  <c r="H11" i="39"/>
  <c r="G11" i="39"/>
  <c r="F11" i="39"/>
  <c r="E11" i="39"/>
  <c r="D11" i="39"/>
  <c r="C11" i="39"/>
  <c r="B11" i="39"/>
  <c r="H9" i="39"/>
  <c r="G9" i="39"/>
  <c r="F9" i="39"/>
  <c r="E9" i="39"/>
  <c r="D9" i="39"/>
  <c r="C9" i="39"/>
  <c r="B9" i="39"/>
  <c r="H7" i="39"/>
  <c r="G7" i="39"/>
  <c r="F7" i="39"/>
  <c r="E7" i="39"/>
  <c r="D7" i="39"/>
  <c r="C7" i="39"/>
  <c r="B7" i="39"/>
  <c r="H5" i="39"/>
  <c r="G5" i="39"/>
  <c r="F5" i="39"/>
  <c r="E5" i="39"/>
  <c r="D5" i="39"/>
  <c r="C5" i="39"/>
  <c r="B5" i="39"/>
  <c r="H3" i="39"/>
  <c r="G3" i="39"/>
  <c r="F3" i="39"/>
  <c r="E3" i="39"/>
  <c r="D3" i="39"/>
  <c r="C3" i="39"/>
  <c r="B3" i="39"/>
  <c r="B1" i="39"/>
  <c r="C13" i="38"/>
  <c r="B13" i="38"/>
  <c r="H11" i="38"/>
  <c r="G11" i="38"/>
  <c r="F11" i="38"/>
  <c r="E11" i="38"/>
  <c r="D11" i="38"/>
  <c r="C11" i="38"/>
  <c r="B11" i="38"/>
  <c r="H9" i="38"/>
  <c r="G9" i="38"/>
  <c r="F9" i="38"/>
  <c r="E9" i="38"/>
  <c r="D9" i="38"/>
  <c r="C9" i="38"/>
  <c r="B9" i="38"/>
  <c r="H7" i="38"/>
  <c r="G7" i="38"/>
  <c r="F7" i="38"/>
  <c r="E7" i="38"/>
  <c r="D7" i="38"/>
  <c r="C7" i="38"/>
  <c r="B7" i="38"/>
  <c r="H5" i="38"/>
  <c r="G5" i="38"/>
  <c r="F5" i="38"/>
  <c r="E5" i="38"/>
  <c r="D5" i="38"/>
  <c r="C5" i="38"/>
  <c r="B5" i="38"/>
  <c r="H3" i="38"/>
  <c r="G3" i="38"/>
  <c r="F3" i="38"/>
  <c r="E3" i="38"/>
  <c r="D3" i="38"/>
  <c r="C3" i="38"/>
  <c r="B3" i="38"/>
  <c r="B1" i="38"/>
  <c r="C13" i="37"/>
  <c r="B13" i="37"/>
  <c r="H11" i="37"/>
  <c r="G11" i="37"/>
  <c r="F11" i="37"/>
  <c r="E11" i="37"/>
  <c r="D11" i="37"/>
  <c r="C11" i="37"/>
  <c r="B11" i="37"/>
  <c r="H9" i="37"/>
  <c r="G9" i="37"/>
  <c r="F9" i="37"/>
  <c r="E9" i="37"/>
  <c r="D9" i="37"/>
  <c r="C9" i="37"/>
  <c r="B9" i="37"/>
  <c r="H7" i="37"/>
  <c r="G7" i="37"/>
  <c r="F7" i="37"/>
  <c r="E7" i="37"/>
  <c r="D7" i="37"/>
  <c r="C7" i="37"/>
  <c r="B7" i="37"/>
  <c r="H5" i="37"/>
  <c r="G5" i="37"/>
  <c r="F5" i="37"/>
  <c r="E5" i="37"/>
  <c r="D5" i="37"/>
  <c r="C5" i="37"/>
  <c r="B5" i="37"/>
  <c r="H3" i="37"/>
  <c r="G3" i="37"/>
  <c r="F3" i="37"/>
  <c r="E3" i="37"/>
  <c r="D3" i="37"/>
  <c r="C3" i="37"/>
  <c r="B3" i="37"/>
  <c r="B1" i="37"/>
  <c r="C13" i="35"/>
  <c r="B13" i="35"/>
  <c r="H11" i="35"/>
  <c r="G11" i="35"/>
  <c r="F11" i="35"/>
  <c r="E11" i="35"/>
  <c r="D11" i="35"/>
  <c r="C11" i="35"/>
  <c r="B11" i="35"/>
  <c r="H9" i="35"/>
  <c r="G9" i="35"/>
  <c r="F9" i="35"/>
  <c r="E9" i="35"/>
  <c r="D9" i="35"/>
  <c r="C9" i="35"/>
  <c r="B9" i="35"/>
  <c r="H7" i="35"/>
  <c r="G7" i="35"/>
  <c r="F7" i="35"/>
  <c r="E7" i="35"/>
  <c r="D7" i="35"/>
  <c r="C7" i="35"/>
  <c r="B7" i="35"/>
  <c r="H5" i="35"/>
  <c r="G5" i="35"/>
  <c r="F5" i="35"/>
  <c r="E5" i="35"/>
  <c r="D5" i="35"/>
  <c r="C5" i="35"/>
  <c r="B5" i="35"/>
  <c r="H3" i="35"/>
  <c r="G3" i="35"/>
  <c r="F3" i="35"/>
  <c r="E3" i="35"/>
  <c r="D3" i="35"/>
  <c r="C3" i="35"/>
  <c r="B3" i="35"/>
  <c r="B1" i="35"/>
  <c r="C11" i="14"/>
  <c r="B11" i="14"/>
  <c r="H9" i="14"/>
  <c r="G9" i="14"/>
  <c r="F9" i="14"/>
  <c r="E9" i="14"/>
  <c r="D9" i="14"/>
  <c r="C9" i="14"/>
  <c r="B9" i="14"/>
  <c r="H7" i="14"/>
  <c r="G7" i="14"/>
  <c r="F7" i="14"/>
  <c r="E7" i="14"/>
  <c r="D7" i="14"/>
  <c r="C7" i="14"/>
  <c r="B7" i="14"/>
  <c r="H5" i="14"/>
  <c r="G5" i="14"/>
  <c r="F5" i="14"/>
  <c r="E5" i="14"/>
  <c r="D5" i="14"/>
  <c r="C5" i="14"/>
  <c r="B5" i="14"/>
  <c r="E11" i="14"/>
  <c r="D11" i="14"/>
  <c r="F11" i="14"/>
  <c r="G11" i="14"/>
  <c r="H11" i="14"/>
  <c r="B13" i="14"/>
  <c r="C13" i="14"/>
  <c r="H3" i="14"/>
  <c r="G3" i="14"/>
  <c r="B3" i="14"/>
  <c r="C3" i="14"/>
  <c r="D3" i="14"/>
  <c r="F3" i="14"/>
  <c r="E3" i="14"/>
  <c r="B1" i="14"/>
</calcChain>
</file>

<file path=xl/comments1.xml><?xml version="1.0" encoding="utf-8"?>
<comments xmlns="http://schemas.openxmlformats.org/spreadsheetml/2006/main">
  <authors>
    <author>A.Bilalova</author>
  </authors>
  <commentList>
    <comment ref="J2" authorId="0" shapeId="0">
      <text>
        <r>
          <rPr>
            <sz val="9"/>
            <color indexed="81"/>
            <rFont val="Charcoal CY"/>
            <family val="2"/>
            <charset val="204"/>
          </rPr>
          <t xml:space="preserve">
Количество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часов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может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быть</t>
        </r>
        <r>
          <rPr>
            <sz val="9"/>
            <color indexed="81"/>
            <rFont val="Century Gothic"/>
            <family val="2"/>
          </rPr>
          <t xml:space="preserve">:    
</t>
        </r>
        <r>
          <rPr>
            <sz val="9"/>
            <color indexed="81"/>
            <rFont val="Charcoal CY"/>
            <family val="2"/>
            <charset val="204"/>
          </rPr>
          <t>а</t>
        </r>
        <r>
          <rPr>
            <sz val="9"/>
            <color indexed="81"/>
            <rFont val="Century Gothic"/>
            <family val="2"/>
          </rPr>
          <t xml:space="preserve">) 0 - </t>
        </r>
        <r>
          <rPr>
            <sz val="9"/>
            <color indexed="81"/>
            <rFont val="Charcoal CY"/>
            <family val="2"/>
            <charset val="204"/>
          </rPr>
          <t>нет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по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расписанию</t>
        </r>
        <r>
          <rPr>
            <sz val="9"/>
            <color indexed="81"/>
            <rFont val="Century Gothic"/>
            <family val="2"/>
          </rPr>
          <t xml:space="preserve">   
</t>
        </r>
        <r>
          <rPr>
            <sz val="9"/>
            <color indexed="81"/>
            <rFont val="Charcoal CY"/>
            <family val="2"/>
            <charset val="204"/>
          </rPr>
          <t>б</t>
        </r>
        <r>
          <rPr>
            <sz val="9"/>
            <color indexed="81"/>
            <rFont val="Century Gothic"/>
            <family val="2"/>
          </rPr>
          <t xml:space="preserve">) 00 - </t>
        </r>
        <r>
          <rPr>
            <sz val="9"/>
            <color indexed="81"/>
            <rFont val="Charcoal CY"/>
            <family val="2"/>
            <charset val="204"/>
          </rPr>
          <t>пропуск</t>
        </r>
        <r>
          <rPr>
            <sz val="9"/>
            <color indexed="81"/>
            <rFont val="Century Gothic"/>
            <family val="2"/>
          </rPr>
          <t xml:space="preserve">    
</t>
        </r>
        <r>
          <rPr>
            <sz val="9"/>
            <color indexed="81"/>
            <rFont val="Charcoal CY"/>
            <family val="2"/>
            <charset val="204"/>
          </rPr>
          <t>в</t>
        </r>
        <r>
          <rPr>
            <sz val="9"/>
            <color indexed="81"/>
            <rFont val="Century Gothic"/>
            <family val="2"/>
          </rPr>
          <t xml:space="preserve">) 000 - </t>
        </r>
        <r>
          <rPr>
            <sz val="9"/>
            <color indexed="81"/>
            <rFont val="Charcoal CY"/>
            <family val="2"/>
            <charset val="204"/>
          </rPr>
          <t>пропуск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по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уважительной</t>
        </r>
        <r>
          <rPr>
            <sz val="9"/>
            <color indexed="81"/>
            <rFont val="Century Gothic"/>
            <family val="2"/>
          </rPr>
          <t xml:space="preserve"> </t>
        </r>
        <r>
          <rPr>
            <sz val="9"/>
            <color indexed="81"/>
            <rFont val="Charcoal CY"/>
            <family val="2"/>
            <charset val="204"/>
          </rPr>
          <t>причине</t>
        </r>
        <r>
          <rPr>
            <sz val="9"/>
            <color indexed="81"/>
            <rFont val="Century Gothic"/>
            <family val="2"/>
          </rPr>
          <t xml:space="preserve">    </t>
        </r>
      </text>
    </comment>
  </commentList>
</comments>
</file>

<file path=xl/comments2.xml><?xml version="1.0" encoding="utf-8"?>
<comments xmlns="http://schemas.openxmlformats.org/spreadsheetml/2006/main">
  <authors>
    <author xml:space="preserve">   </author>
  </authors>
  <commentList>
    <comment ref="C4" authorId="0" shapeId="0">
      <text>
        <r>
          <rPr>
            <b/>
            <sz val="9"/>
            <color indexed="81"/>
            <rFont val="Geneva"/>
          </rPr>
          <t>Этот список содержит параметры, которые отображаются в раскрывающемся списке лет на листе "Январь". Чтобы добавить год, введите значение в ячейку, расположенную сразу под последней записью. Список дополнится автоматически.</t>
        </r>
      </text>
    </comment>
  </commentList>
</comments>
</file>

<file path=xl/sharedStrings.xml><?xml version="1.0" encoding="utf-8"?>
<sst xmlns="http://schemas.openxmlformats.org/spreadsheetml/2006/main" count="212" uniqueCount="19">
  <si>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</si>
  <si>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</si>
  <si>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</si>
  <si>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</si>
  <si>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</si>
  <si>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</si>
  <si>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</si>
  <si>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Образец текста</t>
  </si>
  <si>
    <t>Примечания:</t>
  </si>
  <si>
    <t>Выберите
год:</t>
  </si>
  <si>
    <t>Год</t>
  </si>
  <si>
    <t>2 УРОКА</t>
  </si>
  <si>
    <t>00</t>
  </si>
  <si>
    <t>000</t>
  </si>
  <si>
    <t>0</t>
  </si>
  <si>
    <t>2</t>
  </si>
  <si>
    <t>Итого</t>
  </si>
  <si>
    <t>Итого | Пропуск</t>
  </si>
  <si>
    <t xml:space="preserve">Итого | Пропуск по уважителной причине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</si>
</sst>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19">
    <font>
      <sz val="1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b/>
      <sz val="28"/>
      <color theme="1" tint="0.34998626667073579"/>
      <name val="Century Gothic"/>
      <family val="2"/>
      <scheme val="minor"/>
    </font>
    <font>
      <b/>
      <sz val="9"/>
      <color indexed="81"/>
      <name val="Geneva"/>
    </font>
    <font>
      <sz val="10"/>
      <color indexed="63"/>
      <name val="Century Gothic"/>
      <scheme val="minor"/>
    </font>
    <font>
      <sz val="8"/>
      <name val="Century Gothic"/>
      <family val="2"/>
      <scheme val="minor"/>
    </font>
    <font>
      <sz val="14"/>
      <color theme="1" tint="0.34998626667073579"/>
      <name val="Century Gothic"/>
      <family val="2"/>
      <scheme val="minor"/>
    </font>
    <font>
      <sz val="11"/>
      <name val="Arial"/>
      <family val="2"/>
    </font>
    <font>
      <u/>
      <sz val="11"/>
      <color theme="10"/>
      <name val="Century Gothic"/>
      <family val="2"/>
      <scheme val="minor"/>
    </font>
    <font>
      <u/>
      <sz val="11"/>
      <color theme="11"/>
      <name val="Century Gothic"/>
      <family val="2"/>
      <scheme val="minor"/>
    </font>
    <font>
      <sz val="9"/>
      <name val="Arial Narrow"/>
    </font>
    <font>
      <sz val="9"/>
      <color indexed="81"/>
      <name val="Century Gothic"/>
      <family val="2"/>
    </font>
    <font>
      <sz val="9"/>
      <color indexed="81"/>
      <name val="Charcoal CY"/>
      <family val="2"/>
      <charset val="204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rgb="FFBEC7C1"/>
      </left>
      <right style="thin">
        <color rgb="FFBEC7C1"/>
      </right>
      <top style="thin">
        <color rgb="FFBEC7C1"/>
      </top>
      <bottom style="thin">
        <color rgb="FFBEC7C1"/>
      </bottom>
      <diagonal/>
    </border>
    <border>
      <left/>
      <right style="thin">
        <color rgb="FFBEC7C1"/>
      </right>
      <top style="thin">
        <color rgb="FFBEC7C1"/>
      </top>
      <bottom style="thin">
        <color rgb="FFBEC7C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-0.24994659260841701"/>
      </left>
      <right style="thin">
        <color theme="4" tint="0.39994506668294322"/>
      </right>
      <top style="thin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-0.24994659260841701"/>
      </right>
      <top/>
      <bottom style="thin">
        <color theme="4" tint="0.39994506668294322"/>
      </bottom>
      <diagonal/>
    </border>
    <border>
      <left style="thin">
        <color theme="4" tint="-0.2499465926084170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0.39994506668294322"/>
      </top>
      <bottom/>
      <diagonal/>
    </border>
    <border>
      <left style="thin">
        <color theme="4" tint="-0.24994659260841701"/>
      </left>
      <right/>
      <top style="thin">
        <color theme="4" tint="0.39994506668294322"/>
      </top>
      <bottom style="thin">
        <color theme="4" tint="-0.2499465926084170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-0.24994659260841701"/>
      </bottom>
      <diagonal/>
    </border>
    <border>
      <left/>
      <right/>
      <top style="thin">
        <color theme="4" tint="0.39994506668294322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0.39994506668294322"/>
      </top>
      <bottom style="thin">
        <color theme="4" tint="-0.24994659260841701"/>
      </bottom>
      <diagonal/>
    </border>
  </borders>
  <cellStyleXfs count="13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Alignment="0" applyProtection="0"/>
    <xf numFmtId="0" fontId="5" fillId="4" borderId="3" applyNumberFormat="0" applyAlignment="0" applyProtection="0"/>
    <xf numFmtId="0" fontId="6" fillId="5" borderId="4" applyNumberForma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 applyFill="1"/>
    <xf numFmtId="165" fontId="0" fillId="0" borderId="3" xfId="0" applyNumberFormat="1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5" fillId="4" borderId="6" xfId="3" applyBorder="1" applyAlignment="1">
      <alignment horizontal="center" vertical="center"/>
    </xf>
    <xf numFmtId="0" fontId="5" fillId="4" borderId="7" xfId="3" applyBorder="1" applyAlignment="1">
      <alignment horizontal="center" vertical="center"/>
    </xf>
    <xf numFmtId="0" fontId="5" fillId="4" borderId="8" xfId="3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left" vertical="center" wrapText="1" indent="1"/>
    </xf>
    <xf numFmtId="165" fontId="0" fillId="0" borderId="10" xfId="0" applyNumberFormat="1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9" fillId="3" borderId="3" xfId="1" applyBorder="1" applyAlignment="1">
      <alignment horizontal="left" vertical="center" wrapText="1" indent="1"/>
    </xf>
    <xf numFmtId="0" fontId="9" fillId="3" borderId="10" xfId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11" fillId="3" borderId="1" xfId="1" applyFont="1" applyBorder="1" applyAlignment="1">
      <alignment horizontal="right" vertical="center" wrapText="1"/>
    </xf>
    <xf numFmtId="0" fontId="11" fillId="3" borderId="2" xfId="1" applyFont="1" applyBorder="1" applyAlignment="1">
      <alignment vertical="center"/>
    </xf>
    <xf numFmtId="0" fontId="12" fillId="0" borderId="0" xfId="0" applyFont="1"/>
    <xf numFmtId="0" fontId="15" fillId="0" borderId="3" xfId="0" applyFont="1" applyFill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49" fontId="15" fillId="7" borderId="3" xfId="0" applyNumberFormat="1" applyFont="1" applyFill="1" applyBorder="1" applyAlignment="1">
      <alignment horizontal="left" vertical="center" wrapText="1" indent="1"/>
    </xf>
    <xf numFmtId="49" fontId="15" fillId="6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9" fillId="0" borderId="3" xfId="1" applyNumberFormat="1" applyFill="1" applyBorder="1" applyAlignment="1">
      <alignment horizontal="left" vertical="center" wrapText="1" indent="1"/>
    </xf>
    <xf numFmtId="165" fontId="5" fillId="0" borderId="0" xfId="3" applyNumberFormat="1" applyFill="1" applyBorder="1" applyAlignment="1">
      <alignment horizontal="left" vertical="center" wrapText="1"/>
    </xf>
    <xf numFmtId="165" fontId="18" fillId="0" borderId="22" xfId="0" applyNumberFormat="1" applyFont="1" applyFill="1" applyBorder="1" applyAlignment="1">
      <alignment horizontal="left" vertical="center" wrapText="1"/>
    </xf>
    <xf numFmtId="165" fontId="5" fillId="0" borderId="3" xfId="3" applyNumberFormat="1" applyFill="1" applyBorder="1" applyAlignment="1">
      <alignment horizontal="left" vertical="center" wrapText="1"/>
    </xf>
    <xf numFmtId="0" fontId="5" fillId="4" borderId="23" xfId="3" applyBorder="1" applyAlignment="1">
      <alignment horizontal="center" vertical="center"/>
    </xf>
    <xf numFmtId="0" fontId="5" fillId="4" borderId="24" xfId="3" applyBorder="1" applyAlignment="1">
      <alignment horizontal="center" vertical="center"/>
    </xf>
    <xf numFmtId="0" fontId="5" fillId="4" borderId="25" xfId="3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left" vertical="center" wrapText="1" indent="1"/>
    </xf>
    <xf numFmtId="165" fontId="0" fillId="0" borderId="27" xfId="0" applyNumberFormat="1" applyFont="1" applyFill="1" applyBorder="1" applyAlignment="1">
      <alignment horizontal="left" vertical="center" wrapText="1" indent="1"/>
    </xf>
    <xf numFmtId="49" fontId="15" fillId="6" borderId="26" xfId="0" applyNumberFormat="1" applyFont="1" applyFill="1" applyBorder="1" applyAlignment="1">
      <alignment horizontal="left" vertical="center" wrapText="1" indent="1"/>
    </xf>
    <xf numFmtId="49" fontId="15" fillId="8" borderId="27" xfId="0" applyNumberFormat="1" applyFont="1" applyFill="1" applyBorder="1" applyAlignment="1">
      <alignment horizontal="left" vertical="center" wrapText="1" indent="1"/>
    </xf>
    <xf numFmtId="49" fontId="9" fillId="0" borderId="27" xfId="1" applyNumberFormat="1" applyFill="1" applyBorder="1" applyAlignment="1">
      <alignment horizontal="left" vertical="center" wrapText="1" indent="1"/>
    </xf>
    <xf numFmtId="165" fontId="5" fillId="0" borderId="30" xfId="3" applyNumberFormat="1" applyFill="1" applyBorder="1" applyAlignment="1">
      <alignment horizontal="left" vertical="center" wrapText="1"/>
    </xf>
    <xf numFmtId="165" fontId="18" fillId="0" borderId="31" xfId="0" applyNumberFormat="1" applyFont="1" applyFill="1" applyBorder="1" applyAlignment="1">
      <alignment horizontal="left" vertical="center" wrapText="1"/>
    </xf>
    <xf numFmtId="0" fontId="5" fillId="0" borderId="34" xfId="3" applyFill="1" applyBorder="1" applyAlignment="1">
      <alignment vertical="center" wrapText="1"/>
    </xf>
    <xf numFmtId="0" fontId="5" fillId="0" borderId="35" xfId="3" applyFill="1" applyBorder="1" applyAlignment="1">
      <alignment vertical="center" wrapText="1"/>
    </xf>
    <xf numFmtId="0" fontId="5" fillId="0" borderId="36" xfId="3" applyFill="1" applyBorder="1" applyAlignment="1">
      <alignment vertical="center" wrapText="1"/>
    </xf>
    <xf numFmtId="164" fontId="7" fillId="2" borderId="0" xfId="2" applyNumberFormat="1" applyFill="1" applyAlignment="1">
      <alignment horizontal="center" vertical="center"/>
    </xf>
    <xf numFmtId="0" fontId="5" fillId="4" borderId="16" xfId="3" applyBorder="1" applyAlignment="1">
      <alignment horizontal="left" vertical="center" wrapText="1"/>
    </xf>
    <xf numFmtId="0" fontId="5" fillId="4" borderId="17" xfId="3" applyBorder="1" applyAlignment="1">
      <alignment horizontal="left" vertical="center" wrapText="1"/>
    </xf>
    <xf numFmtId="0" fontId="5" fillId="4" borderId="18" xfId="3" applyBorder="1" applyAlignment="1">
      <alignment horizontal="left" vertical="center" wrapText="1"/>
    </xf>
    <xf numFmtId="165" fontId="5" fillId="4" borderId="5" xfId="3" applyNumberFormat="1" applyBorder="1" applyAlignment="1">
      <alignment horizontal="left" vertical="center" wrapText="1"/>
    </xf>
    <xf numFmtId="165" fontId="5" fillId="4" borderId="11" xfId="3" applyNumberFormat="1" applyBorder="1" applyAlignment="1">
      <alignment horizontal="left" vertical="center" wrapText="1"/>
    </xf>
    <xf numFmtId="0" fontId="5" fillId="4" borderId="14" xfId="3" applyBorder="1" applyAlignment="1">
      <alignment horizontal="center" vertical="center" wrapText="1"/>
    </xf>
    <xf numFmtId="0" fontId="5" fillId="4" borderId="13" xfId="3" applyBorder="1" applyAlignment="1">
      <alignment horizontal="center" vertical="center" wrapText="1"/>
    </xf>
    <xf numFmtId="0" fontId="5" fillId="4" borderId="15" xfId="3" applyBorder="1" applyAlignment="1">
      <alignment horizontal="center" vertical="center" wrapText="1"/>
    </xf>
    <xf numFmtId="165" fontId="5" fillId="0" borderId="5" xfId="3" applyNumberFormat="1" applyFill="1" applyBorder="1" applyAlignment="1">
      <alignment horizontal="left" vertical="center" wrapText="1"/>
    </xf>
    <xf numFmtId="165" fontId="5" fillId="0" borderId="28" xfId="3" applyNumberForma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165" fontId="18" fillId="0" borderId="29" xfId="0" applyNumberFormat="1" applyFont="1" applyFill="1" applyBorder="1" applyAlignment="1">
      <alignment horizontal="left" vertical="center" wrapText="1"/>
    </xf>
    <xf numFmtId="165" fontId="18" fillId="0" borderId="21" xfId="0" applyNumberFormat="1" applyFont="1" applyFill="1" applyBorder="1" applyAlignment="1">
      <alignment horizontal="left" vertical="center" wrapText="1"/>
    </xf>
  </cellXfs>
  <cellStyles count="13">
    <cellStyle name="40% — акцент1" xfId="1" builtinId="31" customBuiltin="1"/>
    <cellStyle name="Акцент1" xfId="3" builtinId="29" customBuiltin="1"/>
    <cellStyle name="Акцент5" xfId="4" builtinId="45" customBuilti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Заголовок 1" xfId="2" builtinId="16" customBuiltin="1"/>
    <cellStyle name="Обычный" xfId="0" builtinId="0" customBuilti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YearLookup" displayName="YearLookup" ref="A1:A12" totalsRowShown="0" headerRowDxfId="0">
  <autoFilter ref="A1:A12"/>
  <tableColumns count="1">
    <tableColumn id="1" name="Год"/>
  </tableColumns>
  <tableStyleInfo name="TableStyleLight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ecary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Calenda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Apothecary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workbookViewId="0">
      <selection activeCell="K8" sqref="K8"/>
    </sheetView>
  </sheetViews>
  <sheetFormatPr defaultColWidth="8.75" defaultRowHeight="16.5"/>
  <cols>
    <col min="1" max="1" width="2.375" style="1" customWidth="1"/>
    <col min="2" max="8" width="17.625" customWidth="1"/>
    <col min="10" max="11" width="15.625" customWidth="1"/>
  </cols>
  <sheetData>
    <row r="1" spans="1:11" s="1" customFormat="1" ht="59.25" customHeight="1" thickBot="1">
      <c r="B1" s="46">
        <f>DATE(CalendarYear,1,1)</f>
        <v>41640</v>
      </c>
      <c r="C1" s="46"/>
      <c r="D1" s="46"/>
      <c r="E1" s="46"/>
      <c r="F1" s="46"/>
      <c r="G1" s="46"/>
      <c r="H1" s="46"/>
      <c r="J1" s="20" t="s">
        <v>9</v>
      </c>
      <c r="K1" s="21">
        <v>2014</v>
      </c>
    </row>
    <row r="2" spans="1:11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11" ht="14.1" customHeight="1">
      <c r="B3" s="13" t="str">
        <f>IF(DAY(JanSun1)=1,"",IF(AND(YEAR(JanSun1+1)=CalendarYear,MONTH(JanSun1+1)=1),JanSun1+1,""))</f>
        <v/>
      </c>
      <c r="C3" s="7" t="str">
        <f>IF(DAY(JanSun1)=1,"",IF(AND(YEAR(JanSun1+2)=CalendarYear,MONTH(JanSun1+2)=1),JanSun1+2,""))</f>
        <v/>
      </c>
      <c r="D3" s="7">
        <f>IF(DAY(JanSun1)=1,"",IF(AND(YEAR(JanSun1+3)=CalendarYear,MONTH(JanSun1+3)=1),JanSun1+3,""))</f>
        <v>41640</v>
      </c>
      <c r="E3" s="7">
        <f>IF(DAY(JanSun1)=1,"",IF(AND(YEAR(JanSun1+4)=CalendarYear,MONTH(JanSun1+4)=1),JanSun1+4,""))</f>
        <v>41641</v>
      </c>
      <c r="F3" s="7">
        <f>IF(DAY(JanSun1)=1,"",IF(AND(YEAR(JanSun1+5)=CalendarYear,MONTH(JanSun1+5)=1),JanSun1+5,""))</f>
        <v>41642</v>
      </c>
      <c r="G3" s="7">
        <f>IF(DAY(JanSun1)=1,"",IF(AND(YEAR(JanSun1+6)=CalendarYear,MONTH(JanSun1+6)=1),JanSun1+6,""))</f>
        <v>41643</v>
      </c>
      <c r="H3" s="14">
        <f>IF(DAY(JanSun1)=1,IF(AND(YEAR(JanSun1)=CalendarYear,MONTH(JanSun1)=1),JanSun1,""),IF(AND(YEAR(JanSun1+7)=CalendarYear,MONTH(JanSun1+7)=1),JanSun1+7,""))</f>
        <v>41644</v>
      </c>
    </row>
    <row r="4" spans="1:11" ht="57.95" customHeight="1">
      <c r="B4" s="16" t="s">
        <v>7</v>
      </c>
      <c r="C4" s="8"/>
      <c r="D4" s="9"/>
      <c r="E4" s="9"/>
      <c r="F4" s="9"/>
      <c r="G4" s="17"/>
      <c r="H4" s="18"/>
    </row>
    <row r="5" spans="1:11" ht="14.1" customHeight="1">
      <c r="B5" s="13">
        <f>IF(DAY(JanSun1)=1,IF(AND(YEAR(JanSun1+1)=CalendarYear,MONTH(JanSun1+1)=1),JanSun1+1,""),IF(AND(YEAR(JanSun1+8)=CalendarYear,MONTH(JanSun1+8)=1),JanSun1+8,""))</f>
        <v>41645</v>
      </c>
      <c r="C5" s="7">
        <f>IF(DAY(JanSun1)=1,IF(AND(YEAR(JanSun1+2)=CalendarYear,MONTH(JanSun1+2)=1),JanSun1+2,""),IF(AND(YEAR(JanSun1+9)=CalendarYear,MONTH(JanSun1+9)=1),JanSun1+9,""))</f>
        <v>41646</v>
      </c>
      <c r="D5" s="7">
        <f>IF(DAY(JanSun1)=1,IF(AND(YEAR(JanSun1+3)=CalendarYear,MONTH(JanSun1+3)=1),JanSun1+3,""),IF(AND(YEAR(JanSun1+10)=CalendarYear,MONTH(JanSun1+10)=1),JanSun1+10,""))</f>
        <v>41647</v>
      </c>
      <c r="E5" s="7">
        <f>IF(DAY(JanSun1)=1,IF(AND(YEAR(JanSun1+4)=CalendarYear,MONTH(JanSun1+4)=1),JanSun1+4,""),IF(AND(YEAR(JanSun1+11)=CalendarYear,MONTH(JanSun1+11)=1),JanSun1+11,""))</f>
        <v>41648</v>
      </c>
      <c r="F5" s="7">
        <f>IF(DAY(JanSun1)=1,IF(AND(YEAR(JanSun1+5)=CalendarYear,MONTH(JanSun1+5)=1),JanSun1+5,""),IF(AND(YEAR(JanSun1+12)=CalendarYear,MONTH(JanSun1+12)=1),JanSun1+12,""))</f>
        <v>41649</v>
      </c>
      <c r="G5" s="7">
        <f>IF(DAY(JanSun1)=1,IF(AND(YEAR(JanSun1+6)=CalendarYear,MONTH(JanSun1+6)=1),JanSun1+6,""),IF(AND(YEAR(JanSun1+13)=CalendarYear,MONTH(JanSun1+13)=1),JanSun1+13,""))</f>
        <v>41650</v>
      </c>
      <c r="H5" s="14">
        <f>IF(DAY(JanSun1)=1,IF(AND(YEAR(JanSun1+7)=CalendarYear,MONTH(JanSun1+7)=1),JanSun1+7,""),IF(AND(YEAR(JanSun1+14)=CalendarYear,MONTH(JanSun1+14)=1),JanSun1+14,""))</f>
        <v>41651</v>
      </c>
    </row>
    <row r="6" spans="1:11" ht="57.95" customHeight="1">
      <c r="B6" s="16"/>
      <c r="C6" s="8"/>
      <c r="D6" s="9"/>
      <c r="E6" s="9"/>
      <c r="F6" s="9"/>
      <c r="G6" s="17"/>
      <c r="H6" s="18"/>
    </row>
    <row r="7" spans="1:11" ht="14.1" customHeight="1">
      <c r="B7" s="13">
        <f>IF(DAY(JanSun1)=1,IF(AND(YEAR(JanSun1+8)=CalendarYear,MONTH(JanSun1+8)=1),JanSun1+8,""),IF(AND(YEAR(JanSun1+15)=CalendarYear,MONTH(JanSun1+15)=1),JanSun1+15,""))</f>
        <v>41652</v>
      </c>
      <c r="C7" s="7">
        <f>IF(DAY(JanSun1)=1,IF(AND(YEAR(JanSun1+9)=CalendarYear,MONTH(JanSun1+9)=1),JanSun1+9,""),IF(AND(YEAR(JanSun1+16)=CalendarYear,MONTH(JanSun1+16)=1),JanSun1+16,""))</f>
        <v>41653</v>
      </c>
      <c r="D7" s="7">
        <f>IF(DAY(JanSun1)=1,IF(AND(YEAR(JanSun1+10)=CalendarYear,MONTH(JanSun1+10)=1),JanSun1+10,""),IF(AND(YEAR(JanSun1+17)=CalendarYear,MONTH(JanSun1+17)=1),JanSun1+17,""))</f>
        <v>41654</v>
      </c>
      <c r="E7" s="7">
        <f>IF(DAY(JanSun1)=1,IF(AND(YEAR(JanSun1+11)=CalendarYear,MONTH(JanSun1+11)=1),JanSun1+11,""),IF(AND(YEAR(JanSun1+18)=CalendarYear,MONTH(JanSun1+18)=1),JanSun1+18,""))</f>
        <v>41655</v>
      </c>
      <c r="F7" s="7">
        <f>IF(DAY(JanSun1)=1,IF(AND(YEAR(JanSun1+12)=CalendarYear,MONTH(JanSun1+12)=1),JanSun1+12,""),IF(AND(YEAR(JanSun1+19)=CalendarYear,MONTH(JanSun1+19)=1),JanSun1+19,""))</f>
        <v>41656</v>
      </c>
      <c r="G7" s="7">
        <f>IF(DAY(JanSun1)=1,IF(AND(YEAR(JanSun1+13)=CalendarYear,MONTH(JanSun1+13)=1),JanSun1+13,""),IF(AND(YEAR(JanSun1+20)=CalendarYear,MONTH(JanSun1+20)=1),JanSun1+20,""))</f>
        <v>41657</v>
      </c>
      <c r="H7" s="14">
        <f>IF(DAY(JanSun1)=1,IF(AND(YEAR(JanSun1+14)=CalendarYear,MONTH(JanSun1+14)=1),JanSun1+14,""),IF(AND(YEAR(JanSun1+21)=CalendarYear,MONTH(JanSun1+21)=1),JanSun1+21,""))</f>
        <v>41658</v>
      </c>
    </row>
    <row r="8" spans="1:11" ht="57.95" customHeight="1">
      <c r="B8" s="16"/>
      <c r="C8" s="8"/>
      <c r="D8" s="9"/>
      <c r="E8" s="9"/>
      <c r="F8" s="9"/>
      <c r="G8" s="17"/>
      <c r="H8" s="18"/>
    </row>
    <row r="9" spans="1:11" ht="14.1" customHeight="1">
      <c r="B9" s="13">
        <f>IF(DAY(JanSun1)=1,IF(AND(YEAR(JanSun1+15)=CalendarYear,MONTH(JanSun1+15)=1),JanSun1+15,""),IF(AND(YEAR(JanSun1+22)=CalendarYear,MONTH(JanSun1+22)=1),JanSun1+22,""))</f>
        <v>41659</v>
      </c>
      <c r="C9" s="7">
        <f>IF(DAY(JanSun1)=1,IF(AND(YEAR(JanSun1+16)=CalendarYear,MONTH(JanSun1+16)=1),JanSun1+16,""),IF(AND(YEAR(JanSun1+23)=CalendarYear,MONTH(JanSun1+23)=1),JanSun1+23,""))</f>
        <v>41660</v>
      </c>
      <c r="D9" s="7">
        <f>IF(DAY(JanSun1)=1,IF(AND(YEAR(JanSun1+17)=CalendarYear,MONTH(JanSun1+17)=1),JanSun1+17,""),IF(AND(YEAR(JanSun1+24)=CalendarYear,MONTH(JanSun1+24)=1),JanSun1+24,""))</f>
        <v>41661</v>
      </c>
      <c r="E9" s="7">
        <f>IF(DAY(JanSun1)=1,IF(AND(YEAR(JanSun1+18)=CalendarYear,MONTH(JanSun1+18)=1),JanSun1+18,""),IF(AND(YEAR(JanSun1+25)=CalendarYear,MONTH(JanSun1+25)=1),JanSun1+25,""))</f>
        <v>41662</v>
      </c>
      <c r="F9" s="7">
        <f>IF(DAY(JanSun1)=1,IF(AND(YEAR(JanSun1+19)=CalendarYear,MONTH(JanSun1+19)=1),JanSun1+19,""),IF(AND(YEAR(JanSun1+26)=CalendarYear,MONTH(JanSun1+26)=1),JanSun1+26,""))</f>
        <v>41663</v>
      </c>
      <c r="G9" s="7">
        <f>IF(DAY(JanSun1)=1,IF(AND(YEAR(JanSun1+20)=CalendarYear,MONTH(JanSun1+20)=1),JanSun1+20,""),IF(AND(YEAR(JanSun1+27)=CalendarYear,MONTH(JanSun1+27)=1),JanSun1+27,""))</f>
        <v>41664</v>
      </c>
      <c r="H9" s="14">
        <f>IF(DAY(JanSun1)=1,IF(AND(YEAR(JanSun1+21)=CalendarYear,MONTH(JanSun1+21)=1),JanSun1+21,""),IF(AND(YEAR(JanSun1+28)=CalendarYear,MONTH(JanSun1+28)=1),JanSun1+28,""))</f>
        <v>41665</v>
      </c>
    </row>
    <row r="10" spans="1:11" ht="57.95" customHeight="1">
      <c r="B10" s="16"/>
      <c r="C10" s="8"/>
      <c r="D10" s="9"/>
      <c r="E10" s="9"/>
      <c r="F10" s="9"/>
      <c r="G10" s="17"/>
      <c r="H10" s="18"/>
    </row>
    <row r="11" spans="1:11" ht="14.1" customHeight="1">
      <c r="B11" s="13">
        <f>IF(DAY(JanSun1)=1,IF(AND(YEAR(JanSun1+22)=CalendarYear,MONTH(JanSun1+22)=1),JanSun1+22,""),IF(AND(YEAR(JanSun1+29)=CalendarYear,MONTH(JanSun1+29)=1),JanSun1+29,""))</f>
        <v>41666</v>
      </c>
      <c r="C11" s="7">
        <f>IF(DAY(JanSun1)=1,IF(AND(YEAR(JanSun1+23)=CalendarYear,MONTH(JanSun1+23)=1),JanSun1+23,""),IF(AND(YEAR(JanSun1+30)=CalendarYear,MONTH(JanSun1+30)=1),JanSun1+30,""))</f>
        <v>41667</v>
      </c>
      <c r="D11" s="7">
        <f>IF(DAY(JanSun1)=1,IF(AND(YEAR(JanSun1+24)=CalendarYear,MONTH(JanSun1+24)=1),JanSun1+24,""),IF(AND(YEAR(JanSun1+31)=CalendarYear,MONTH(JanSun1+31)=1),JanSun1+31,""))</f>
        <v>41668</v>
      </c>
      <c r="E11" s="7">
        <f>IF(DAY(JanSun1)=1,IF(AND(YEAR(JanSun1+25)=CalendarYear,MONTH(JanSun1+25)=1),JanSun1+25,""),IF(AND(YEAR(JanSun1+32)=CalendarYear,MONTH(JanSun1+32)=1),JanSun1+32,""))</f>
        <v>41669</v>
      </c>
      <c r="F11" s="7">
        <f>IF(DAY(JanSun1)=1,IF(AND(YEAR(JanSun1+26)=CalendarYear,MONTH(JanSun1+26)=1),JanSun1+26,""),IF(AND(YEAR(JanSun1+33)=CalendarYear,MONTH(JanSun1+33)=1),JanSun1+33,""))</f>
        <v>41670</v>
      </c>
      <c r="G11" s="7" t="str">
        <f>IF(DAY(JanSun1)=1,IF(AND(YEAR(JanSun1+27)=CalendarYear,MONTH(JanSun1+27)=1),JanSun1+27,""),IF(AND(YEAR(JanSun1+34)=CalendarYear,MONTH(JanSun1+34)=1),JanSun1+34,""))</f>
        <v/>
      </c>
      <c r="H11" s="14" t="str">
        <f>IF(DAY(JanSun1)=1,IF(AND(YEAR(JanSun1+28)=CalendarYear,MONTH(JanSun1+28)=1),JanSun1+28,""),IF(AND(YEAR(JanSun1+35)=CalendarYear,MONTH(JanSun1+35)=1),JanSun1+35,""))</f>
        <v/>
      </c>
    </row>
    <row r="12" spans="1:11" ht="57.95" customHeight="1">
      <c r="B12" s="16"/>
      <c r="C12" s="8"/>
      <c r="D12" s="9"/>
      <c r="E12" s="9"/>
      <c r="F12" s="8"/>
      <c r="G12" s="17"/>
      <c r="H12" s="18"/>
    </row>
    <row r="13" spans="1:11" ht="14.1" customHeight="1">
      <c r="B13" s="13" t="str">
        <f>IF(DAY(JanSun1)=1,IF(AND(YEAR(JanSun1+29)=CalendarYear,MONTH(JanSun1+29)=1),JanSun1+29,""),IF(AND(YEAR(JanSun1+36)=CalendarYear,MONTH(JanSun1+36)=1),JanSun1+36,""))</f>
        <v/>
      </c>
      <c r="C13" s="7" t="str">
        <f>IF(DAY(JanSun1)=1,IF(AND(YEAR(JanSun1+30)=CalendarYear,MONTH(JanSun1+30)=1),JanSun1+30,""),IF(AND(YEAR(JanSun1+37)=CalendarYear,MONTH(JanSun1+37)=1),JanSun1+37,""))</f>
        <v/>
      </c>
      <c r="D13" s="50" t="s">
        <v>8</v>
      </c>
      <c r="E13" s="50"/>
      <c r="F13" s="50"/>
      <c r="G13" s="50"/>
      <c r="H13" s="51"/>
    </row>
    <row r="14" spans="1:11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4:H14"/>
    <mergeCell ref="D13:H13"/>
  </mergeCells>
  <phoneticPr fontId="1" type="noConversion"/>
  <dataValidations count="1">
    <dataValidation type="list" allowBlank="1" showInputMessage="1" showErrorMessage="1" sqref="K1">
      <formula1>Year</formula1>
    </dataValidation>
  </dataValidations>
  <printOptions horizontalCentered="1" verticalCentered="1"/>
  <pageMargins left="0.5" right="0.5" top="0.75" bottom="0.75" header="0.5" footer="0.5"/>
  <headerFooter alignWithMargins="0"/>
  <customProperties>
    <customPr name="SheetChanged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J8" sqref="J8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DATE(CalendarYear,10,1)</f>
        <v>41913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IF(DAY(OctSun1)=1,"",IF(AND(YEAR(OctSun1+1)=CalendarYear,MONTH(OctSun1+1)=10),OctSun1+1,""))</f>
        <v/>
      </c>
      <c r="C3" s="7" t="str">
        <f>IF(DAY(OctSun1)=1,"",IF(AND(YEAR(OctSun1+2)=CalendarYear,MONTH(OctSun1+2)=10),OctSun1+2,""))</f>
        <v/>
      </c>
      <c r="D3" s="7">
        <f>IF(DAY(OctSun1)=1,"",IF(AND(YEAR(OctSun1+3)=CalendarYear,MONTH(OctSun1+3)=10),OctSun1+3,""))</f>
        <v>41913</v>
      </c>
      <c r="E3" s="7">
        <f>IF(DAY(OctSun1)=1,"",IF(AND(YEAR(OctSun1+4)=CalendarYear,MONTH(OctSun1+4)=10),OctSun1+4,""))</f>
        <v>41914</v>
      </c>
      <c r="F3" s="7">
        <f>IF(DAY(OctSun1)=1,"",IF(AND(YEAR(OctSun1+5)=CalendarYear,MONTH(OctSun1+5)=10),OctSun1+5,""))</f>
        <v>41915</v>
      </c>
      <c r="G3" s="7">
        <f>IF(DAY(OctSun1)=1,"",IF(AND(YEAR(OctSun1+6)=CalendarYear,MONTH(OctSun1+6)=10),OctSun1+6,""))</f>
        <v>41916</v>
      </c>
      <c r="H3" s="14">
        <f>IF(DAY(OctSun1)=1,IF(AND(YEAR(OctSun1)=CalendarYear,MONTH(OctSun1)=10),OctSun1,""),IF(AND(YEAR(OctSun1+7)=CalendarYear,MONTH(OctSun1+7)=10),OctSun1+7,""))</f>
        <v>41917</v>
      </c>
    </row>
    <row r="4" spans="1:8" ht="57.95" customHeight="1">
      <c r="B4" s="24"/>
      <c r="C4" s="25"/>
      <c r="D4" s="25" t="s">
        <v>11</v>
      </c>
      <c r="E4" s="25" t="s">
        <v>11</v>
      </c>
      <c r="F4" s="25" t="s">
        <v>11</v>
      </c>
      <c r="G4" s="25" t="s">
        <v>11</v>
      </c>
      <c r="H4" s="25" t="s">
        <v>11</v>
      </c>
    </row>
    <row r="5" spans="1:8" ht="14.1" customHeight="1">
      <c r="B5" s="13">
        <f>IF(DAY(OctSun1)=1,IF(AND(YEAR(OctSun1+1)=CalendarYear,MONTH(OctSun1+1)=10),OctSun1+1,""),IF(AND(YEAR(OctSun1+8)=CalendarYear,MONTH(OctSun1+8)=10),OctSun1+8,""))</f>
        <v>41918</v>
      </c>
      <c r="C5" s="7">
        <f>IF(DAY(OctSun1)=1,IF(AND(YEAR(OctSun1+2)=CalendarYear,MONTH(OctSun1+2)=10),OctSun1+2,""),IF(AND(YEAR(OctSun1+9)=CalendarYear,MONTH(OctSun1+9)=10),OctSun1+9,""))</f>
        <v>41919</v>
      </c>
      <c r="D5" s="7">
        <f>IF(DAY(OctSun1)=1,IF(AND(YEAR(OctSun1+3)=CalendarYear,MONTH(OctSun1+3)=10),OctSun1+3,""),IF(AND(YEAR(OctSun1+10)=CalendarYear,MONTH(OctSun1+10)=10),OctSun1+10,""))</f>
        <v>41920</v>
      </c>
      <c r="E5" s="7">
        <f>IF(DAY(OctSun1)=1,IF(AND(YEAR(OctSun1+4)=CalendarYear,MONTH(OctSun1+4)=10),OctSun1+4,""),IF(AND(YEAR(OctSun1+11)=CalendarYear,MONTH(OctSun1+11)=10),OctSun1+11,""))</f>
        <v>41921</v>
      </c>
      <c r="F5" s="7">
        <f>IF(DAY(OctSun1)=1,IF(AND(YEAR(OctSun1+5)=CalendarYear,MONTH(OctSun1+5)=10),OctSun1+5,""),IF(AND(YEAR(OctSun1+12)=CalendarYear,MONTH(OctSun1+12)=10),OctSun1+12,""))</f>
        <v>41922</v>
      </c>
      <c r="G5" s="7">
        <f>IF(DAY(OctSun1)=1,IF(AND(YEAR(OctSun1+6)=CalendarYear,MONTH(OctSun1+6)=10),OctSun1+6,""),IF(AND(YEAR(OctSun1+13)=CalendarYear,MONTH(OctSun1+13)=10),OctSun1+13,""))</f>
        <v>41923</v>
      </c>
      <c r="H5" s="14">
        <f>IF(DAY(OctSun1)=1,IF(AND(YEAR(OctSun1+7)=CalendarYear,MONTH(OctSun1+7)=10),OctSun1+7,""),IF(AND(YEAR(OctSun1+14)=CalendarYear,MONTH(OctSun1+14)=10),OctSun1+14,""))</f>
        <v>41924</v>
      </c>
    </row>
    <row r="6" spans="1:8" ht="57.95" customHeight="1">
      <c r="B6" s="23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</row>
    <row r="7" spans="1:8" ht="14.1" customHeight="1">
      <c r="B7" s="13">
        <f>IF(DAY(OctSun1)=1,IF(AND(YEAR(OctSun1+8)=CalendarYear,MONTH(OctSun1+8)=10),OctSun1+8,""),IF(AND(YEAR(OctSun1+15)=CalendarYear,MONTH(OctSun1+15)=10),OctSun1+15,""))</f>
        <v>41925</v>
      </c>
      <c r="C7" s="7">
        <f>IF(DAY(OctSun1)=1,IF(AND(YEAR(OctSun1+9)=CalendarYear,MONTH(OctSun1+9)=10),OctSun1+9,""),IF(AND(YEAR(OctSun1+16)=CalendarYear,MONTH(OctSun1+16)=10),OctSun1+16,""))</f>
        <v>41926</v>
      </c>
      <c r="D7" s="7">
        <f>IF(DAY(OctSun1)=1,IF(AND(YEAR(OctSun1+10)=CalendarYear,MONTH(OctSun1+10)=10),OctSun1+10,""),IF(AND(YEAR(OctSun1+17)=CalendarYear,MONTH(OctSun1+17)=10),OctSun1+17,""))</f>
        <v>41927</v>
      </c>
      <c r="E7" s="7">
        <f>IF(DAY(OctSun1)=1,IF(AND(YEAR(OctSun1+11)=CalendarYear,MONTH(OctSun1+11)=10),OctSun1+11,""),IF(AND(YEAR(OctSun1+18)=CalendarYear,MONTH(OctSun1+18)=10),OctSun1+18,""))</f>
        <v>41928</v>
      </c>
      <c r="F7" s="7">
        <f>IF(DAY(OctSun1)=1,IF(AND(YEAR(OctSun1+12)=CalendarYear,MONTH(OctSun1+12)=10),OctSun1+12,""),IF(AND(YEAR(OctSun1+19)=CalendarYear,MONTH(OctSun1+19)=10),OctSun1+19,""))</f>
        <v>41929</v>
      </c>
      <c r="G7" s="7">
        <f>IF(DAY(OctSun1)=1,IF(AND(YEAR(OctSun1+13)=CalendarYear,MONTH(OctSun1+13)=10),OctSun1+13,""),IF(AND(YEAR(OctSun1+20)=CalendarYear,MONTH(OctSun1+20)=10),OctSun1+20,""))</f>
        <v>41930</v>
      </c>
      <c r="H7" s="14">
        <f>IF(DAY(OctSun1)=1,IF(AND(YEAR(OctSun1+14)=CalendarYear,MONTH(OctSun1+14)=10),OctSun1+14,""),IF(AND(YEAR(OctSun1+21)=CalendarYear,MONTH(OctSun1+21)=10),OctSun1+21,""))</f>
        <v>41931</v>
      </c>
    </row>
    <row r="8" spans="1:8" ht="57.95" customHeight="1">
      <c r="B8" s="23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</row>
    <row r="9" spans="1:8" ht="14.1" customHeight="1">
      <c r="B9" s="13">
        <f>IF(DAY(OctSun1)=1,IF(AND(YEAR(OctSun1+15)=CalendarYear,MONTH(OctSun1+15)=10),OctSun1+15,""),IF(AND(YEAR(OctSun1+22)=CalendarYear,MONTH(OctSun1+22)=10),OctSun1+22,""))</f>
        <v>41932</v>
      </c>
      <c r="C9" s="7">
        <f>IF(DAY(OctSun1)=1,IF(AND(YEAR(OctSun1+16)=CalendarYear,MONTH(OctSun1+16)=10),OctSun1+16,""),IF(AND(YEAR(OctSun1+23)=CalendarYear,MONTH(OctSun1+23)=10),OctSun1+23,""))</f>
        <v>41933</v>
      </c>
      <c r="D9" s="7">
        <f>IF(DAY(OctSun1)=1,IF(AND(YEAR(OctSun1+17)=CalendarYear,MONTH(OctSun1+17)=10),OctSun1+17,""),IF(AND(YEAR(OctSun1+24)=CalendarYear,MONTH(OctSun1+24)=10),OctSun1+24,""))</f>
        <v>41934</v>
      </c>
      <c r="E9" s="7">
        <f>IF(DAY(OctSun1)=1,IF(AND(YEAR(OctSun1+18)=CalendarYear,MONTH(OctSun1+18)=10),OctSun1+18,""),IF(AND(YEAR(OctSun1+25)=CalendarYear,MONTH(OctSun1+25)=10),OctSun1+25,""))</f>
        <v>41935</v>
      </c>
      <c r="F9" s="7">
        <f>IF(DAY(OctSun1)=1,IF(AND(YEAR(OctSun1+19)=CalendarYear,MONTH(OctSun1+19)=10),OctSun1+19,""),IF(AND(YEAR(OctSun1+26)=CalendarYear,MONTH(OctSun1+26)=10),OctSun1+26,""))</f>
        <v>41936</v>
      </c>
      <c r="G9" s="7">
        <f>IF(DAY(OctSun1)=1,IF(AND(YEAR(OctSun1+20)=CalendarYear,MONTH(OctSun1+20)=10),OctSun1+20,""),IF(AND(YEAR(OctSun1+27)=CalendarYear,MONTH(OctSun1+27)=10),OctSun1+27,""))</f>
        <v>41937</v>
      </c>
      <c r="H9" s="14">
        <f>IF(DAY(OctSun1)=1,IF(AND(YEAR(OctSun1+21)=CalendarYear,MONTH(OctSun1+21)=10),OctSun1+21,""),IF(AND(YEAR(OctSun1+28)=CalendarYear,MONTH(OctSun1+28)=10),OctSun1+28,""))</f>
        <v>41938</v>
      </c>
    </row>
    <row r="10" spans="1:8" ht="57.95" customHeight="1">
      <c r="B10" s="23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</row>
    <row r="11" spans="1:8" ht="14.1" customHeight="1">
      <c r="B11" s="13">
        <f>IF(DAY(OctSun1)=1,IF(AND(YEAR(OctSun1+22)=CalendarYear,MONTH(OctSun1+22)=10),OctSun1+22,""),IF(AND(YEAR(OctSun1+29)=CalendarYear,MONTH(OctSun1+29)=10),OctSun1+29,""))</f>
        <v>41939</v>
      </c>
      <c r="C11" s="7">
        <f>IF(DAY(OctSun1)=1,IF(AND(YEAR(OctSun1+23)=CalendarYear,MONTH(OctSun1+23)=10),OctSun1+23,""),IF(AND(YEAR(OctSun1+30)=CalendarYear,MONTH(OctSun1+30)=10),OctSun1+30,""))</f>
        <v>41940</v>
      </c>
      <c r="D11" s="7">
        <f>IF(DAY(OctSun1)=1,IF(AND(YEAR(OctSun1+24)=CalendarYear,MONTH(OctSun1+24)=10),OctSun1+24,""),IF(AND(YEAR(OctSun1+31)=CalendarYear,MONTH(OctSun1+31)=10),OctSun1+31,""))</f>
        <v>41941</v>
      </c>
      <c r="E11" s="7">
        <f>IF(DAY(OctSun1)=1,IF(AND(YEAR(OctSun1+25)=CalendarYear,MONTH(OctSun1+25)=10),OctSun1+25,""),IF(AND(YEAR(OctSun1+32)=CalendarYear,MONTH(OctSun1+32)=10),OctSun1+32,""))</f>
        <v>41942</v>
      </c>
      <c r="F11" s="7">
        <f>IF(DAY(OctSun1)=1,IF(AND(YEAR(OctSun1+26)=CalendarYear,MONTH(OctSun1+26)=10),OctSun1+26,""),IF(AND(YEAR(OctSun1+33)=CalendarYear,MONTH(OctSun1+33)=10),OctSun1+33,""))</f>
        <v>41943</v>
      </c>
      <c r="G11" s="7" t="str">
        <f>IF(DAY(OctSun1)=1,IF(AND(YEAR(OctSun1+27)=CalendarYear,MONTH(OctSun1+27)=10),OctSun1+27,""),IF(AND(YEAR(OctSun1+34)=CalendarYear,MONTH(OctSun1+34)=10),OctSun1+34,""))</f>
        <v/>
      </c>
      <c r="H11" s="14" t="str">
        <f>IF(DAY(OctSun1)=1,IF(AND(YEAR(OctSun1+28)=CalendarYear,MONTH(OctSun1+28)=10),OctSun1+28,""),IF(AND(YEAR(OctSun1+35)=CalendarYear,MONTH(OctSun1+35)=10),OctSun1+35,""))</f>
        <v/>
      </c>
    </row>
    <row r="12" spans="1:8" ht="57.95" customHeight="1">
      <c r="B12" s="23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/>
      <c r="H12" s="23"/>
    </row>
    <row r="13" spans="1:8" ht="14.1" customHeight="1">
      <c r="B13" s="13" t="str">
        <f>IF(DAY(OctSun1)=1,IF(AND(YEAR(OctSun1+29)=CalendarYear,MONTH(OctSun1+29)=10),OctSun1+29,""),IF(AND(YEAR(OctSun1+36)=CalendarYear,MONTH(OctSun1+36)=10),OctSun1+36,""))</f>
        <v/>
      </c>
      <c r="C13" s="7" t="str">
        <f>IF(DAY(OctSun1)=1,IF(AND(YEAR(OctSun1+30)=CalendarYear,MONTH(OctSun1+30)=10),OctSun1+30,""),IF(AND(YEAR(OctSun1+37)=CalendarYear,MONTH(OctSun1+37)=10),OctSun1+37,""))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B4" sqref="B4:F4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DATE(CalendarYear,11,1)</f>
        <v>41944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IF(DAY(NovSun1)=1,"",IF(AND(YEAR(NovSun1+1)=CalendarYear,MONTH(NovSun1+1)=11),NovSun1+1,""))</f>
        <v/>
      </c>
      <c r="C3" s="7" t="str">
        <f>IF(DAY(NovSun1)=1,"",IF(AND(YEAR(NovSun1+2)=CalendarYear,MONTH(NovSun1+2)=11),NovSun1+2,""))</f>
        <v/>
      </c>
      <c r="D3" s="7" t="str">
        <f>IF(DAY(NovSun1)=1,"",IF(AND(YEAR(NovSun1+3)=CalendarYear,MONTH(NovSun1+3)=11),NovSun1+3,""))</f>
        <v/>
      </c>
      <c r="E3" s="7" t="str">
        <f>IF(DAY(NovSun1)=1,"",IF(AND(YEAR(NovSun1+4)=CalendarYear,MONTH(NovSun1+4)=11),NovSun1+4,""))</f>
        <v/>
      </c>
      <c r="F3" s="7" t="str">
        <f>IF(DAY(NovSun1)=1,"",IF(AND(YEAR(NovSun1+5)=CalendarYear,MONTH(NovSun1+5)=11),NovSun1+5,""))</f>
        <v/>
      </c>
      <c r="G3" s="7">
        <f>IF(DAY(NovSun1)=1,"",IF(AND(YEAR(NovSun1+6)=CalendarYear,MONTH(NovSun1+6)=11),NovSun1+6,""))</f>
        <v>41944</v>
      </c>
      <c r="H3" s="14">
        <f>IF(DAY(NovSun1)=1,IF(AND(YEAR(NovSun1)=CalendarYear,MONTH(NovSun1)=11),NovSun1,""),IF(AND(YEAR(NovSun1+7)=CalendarYear,MONTH(NovSun1+7)=11),NovSun1+7,""))</f>
        <v>41945</v>
      </c>
    </row>
    <row r="4" spans="1:8" ht="57.95" customHeight="1">
      <c r="B4" s="24"/>
      <c r="C4" s="25"/>
      <c r="D4" s="25"/>
      <c r="E4" s="25"/>
      <c r="F4" s="25"/>
      <c r="G4" s="25" t="s">
        <v>11</v>
      </c>
      <c r="H4" s="25" t="s">
        <v>11</v>
      </c>
    </row>
    <row r="5" spans="1:8" ht="14.1" customHeight="1">
      <c r="B5" s="13">
        <f>IF(DAY(NovSun1)=1,IF(AND(YEAR(NovSun1+1)=CalendarYear,MONTH(NovSun1+1)=11),NovSun1+1,""),IF(AND(YEAR(NovSun1+8)=CalendarYear,MONTH(NovSun1+8)=11),NovSun1+8,""))</f>
        <v>41946</v>
      </c>
      <c r="C5" s="7">
        <f>IF(DAY(NovSun1)=1,IF(AND(YEAR(NovSun1+2)=CalendarYear,MONTH(NovSun1+2)=11),NovSun1+2,""),IF(AND(YEAR(NovSun1+9)=CalendarYear,MONTH(NovSun1+9)=11),NovSun1+9,""))</f>
        <v>41947</v>
      </c>
      <c r="D5" s="7">
        <f>IF(DAY(NovSun1)=1,IF(AND(YEAR(NovSun1+3)=CalendarYear,MONTH(NovSun1+3)=11),NovSun1+3,""),IF(AND(YEAR(NovSun1+10)=CalendarYear,MONTH(NovSun1+10)=11),NovSun1+10,""))</f>
        <v>41948</v>
      </c>
      <c r="E5" s="7">
        <f>IF(DAY(NovSun1)=1,IF(AND(YEAR(NovSun1+4)=CalendarYear,MONTH(NovSun1+4)=11),NovSun1+4,""),IF(AND(YEAR(NovSun1+11)=CalendarYear,MONTH(NovSun1+11)=11),NovSun1+11,""))</f>
        <v>41949</v>
      </c>
      <c r="F5" s="7">
        <f>IF(DAY(NovSun1)=1,IF(AND(YEAR(NovSun1+5)=CalendarYear,MONTH(NovSun1+5)=11),NovSun1+5,""),IF(AND(YEAR(NovSun1+12)=CalendarYear,MONTH(NovSun1+12)=11),NovSun1+12,""))</f>
        <v>41950</v>
      </c>
      <c r="G5" s="7">
        <f>IF(DAY(NovSun1)=1,IF(AND(YEAR(NovSun1+6)=CalendarYear,MONTH(NovSun1+6)=11),NovSun1+6,""),IF(AND(YEAR(NovSun1+13)=CalendarYear,MONTH(NovSun1+13)=11),NovSun1+13,""))</f>
        <v>41951</v>
      </c>
      <c r="H5" s="14">
        <f>IF(DAY(NovSun1)=1,IF(AND(YEAR(NovSun1+7)=CalendarYear,MONTH(NovSun1+7)=11),NovSun1+7,""),IF(AND(YEAR(NovSun1+14)=CalendarYear,MONTH(NovSun1+14)=11),NovSun1+14,""))</f>
        <v>41952</v>
      </c>
    </row>
    <row r="6" spans="1:8" ht="57.95" customHeight="1">
      <c r="B6" s="24" t="s">
        <v>11</v>
      </c>
      <c r="C6" s="25" t="s">
        <v>11</v>
      </c>
      <c r="D6" s="25" t="s">
        <v>11</v>
      </c>
      <c r="E6" s="25" t="s">
        <v>11</v>
      </c>
      <c r="F6" s="25" t="s">
        <v>11</v>
      </c>
      <c r="G6" s="25" t="s">
        <v>11</v>
      </c>
      <c r="H6" s="25" t="s">
        <v>11</v>
      </c>
    </row>
    <row r="7" spans="1:8" ht="14.1" customHeight="1">
      <c r="B7" s="13">
        <f>IF(DAY(NovSun1)=1,IF(AND(YEAR(NovSun1+8)=CalendarYear,MONTH(NovSun1+8)=11),NovSun1+8,""),IF(AND(YEAR(NovSun1+15)=CalendarYear,MONTH(NovSun1+15)=11),NovSun1+15,""))</f>
        <v>41953</v>
      </c>
      <c r="C7" s="7">
        <f>IF(DAY(NovSun1)=1,IF(AND(YEAR(NovSun1+9)=CalendarYear,MONTH(NovSun1+9)=11),NovSun1+9,""),IF(AND(YEAR(NovSun1+16)=CalendarYear,MONTH(NovSun1+16)=11),NovSun1+16,""))</f>
        <v>41954</v>
      </c>
      <c r="D7" s="7">
        <f>IF(DAY(NovSun1)=1,IF(AND(YEAR(NovSun1+10)=CalendarYear,MONTH(NovSun1+10)=11),NovSun1+10,""),IF(AND(YEAR(NovSun1+17)=CalendarYear,MONTH(NovSun1+17)=11),NovSun1+17,""))</f>
        <v>41955</v>
      </c>
      <c r="E7" s="7">
        <f>IF(DAY(NovSun1)=1,IF(AND(YEAR(NovSun1+11)=CalendarYear,MONTH(NovSun1+11)=11),NovSun1+11,""),IF(AND(YEAR(NovSun1+18)=CalendarYear,MONTH(NovSun1+18)=11),NovSun1+18,""))</f>
        <v>41956</v>
      </c>
      <c r="F7" s="7">
        <f>IF(DAY(NovSun1)=1,IF(AND(YEAR(NovSun1+12)=CalendarYear,MONTH(NovSun1+12)=11),NovSun1+12,""),IF(AND(YEAR(NovSun1+19)=CalendarYear,MONTH(NovSun1+19)=11),NovSun1+19,""))</f>
        <v>41957</v>
      </c>
      <c r="G7" s="7">
        <f>IF(DAY(NovSun1)=1,IF(AND(YEAR(NovSun1+13)=CalendarYear,MONTH(NovSun1+13)=11),NovSun1+13,""),IF(AND(YEAR(NovSun1+20)=CalendarYear,MONTH(NovSun1+20)=11),NovSun1+20,""))</f>
        <v>41958</v>
      </c>
      <c r="H7" s="14">
        <f>IF(DAY(NovSun1)=1,IF(AND(YEAR(NovSun1+14)=CalendarYear,MONTH(NovSun1+14)=11),NovSun1+14,""),IF(AND(YEAR(NovSun1+21)=CalendarYear,MONTH(NovSun1+21)=11),NovSun1+21,""))</f>
        <v>41959</v>
      </c>
    </row>
    <row r="8" spans="1:8" ht="57.95" customHeight="1">
      <c r="B8" s="24" t="s">
        <v>11</v>
      </c>
      <c r="C8" s="25" t="s">
        <v>11</v>
      </c>
      <c r="D8" s="25" t="s">
        <v>11</v>
      </c>
      <c r="E8" s="25" t="s">
        <v>11</v>
      </c>
      <c r="F8" s="25" t="s">
        <v>11</v>
      </c>
      <c r="G8" s="25" t="s">
        <v>11</v>
      </c>
      <c r="H8" s="25" t="s">
        <v>11</v>
      </c>
    </row>
    <row r="9" spans="1:8" ht="14.1" customHeight="1">
      <c r="B9" s="13">
        <f>IF(DAY(NovSun1)=1,IF(AND(YEAR(NovSun1+15)=CalendarYear,MONTH(NovSun1+15)=11),NovSun1+15,""),IF(AND(YEAR(NovSun1+22)=CalendarYear,MONTH(NovSun1+22)=11),NovSun1+22,""))</f>
        <v>41960</v>
      </c>
      <c r="C9" s="7">
        <f>IF(DAY(NovSun1)=1,IF(AND(YEAR(NovSun1+16)=CalendarYear,MONTH(NovSun1+16)=11),NovSun1+16,""),IF(AND(YEAR(NovSun1+23)=CalendarYear,MONTH(NovSun1+23)=11),NovSun1+23,""))</f>
        <v>41961</v>
      </c>
      <c r="D9" s="7">
        <f>IF(DAY(NovSun1)=1,IF(AND(YEAR(NovSun1+17)=CalendarYear,MONTH(NovSun1+17)=11),NovSun1+17,""),IF(AND(YEAR(NovSun1+24)=CalendarYear,MONTH(NovSun1+24)=11),NovSun1+24,""))</f>
        <v>41962</v>
      </c>
      <c r="E9" s="7">
        <f>IF(DAY(NovSun1)=1,IF(AND(YEAR(NovSun1+18)=CalendarYear,MONTH(NovSun1+18)=11),NovSun1+18,""),IF(AND(YEAR(NovSun1+25)=CalendarYear,MONTH(NovSun1+25)=11),NovSun1+25,""))</f>
        <v>41963</v>
      </c>
      <c r="F9" s="7">
        <f>IF(DAY(NovSun1)=1,IF(AND(YEAR(NovSun1+19)=CalendarYear,MONTH(NovSun1+19)=11),NovSun1+19,""),IF(AND(YEAR(NovSun1+26)=CalendarYear,MONTH(NovSun1+26)=11),NovSun1+26,""))</f>
        <v>41964</v>
      </c>
      <c r="G9" s="7">
        <f>IF(DAY(NovSun1)=1,IF(AND(YEAR(NovSun1+20)=CalendarYear,MONTH(NovSun1+20)=11),NovSun1+20,""),IF(AND(YEAR(NovSun1+27)=CalendarYear,MONTH(NovSun1+27)=11),NovSun1+27,""))</f>
        <v>41965</v>
      </c>
      <c r="H9" s="14">
        <f>IF(DAY(NovSun1)=1,IF(AND(YEAR(NovSun1+21)=CalendarYear,MONTH(NovSun1+21)=11),NovSun1+21,""),IF(AND(YEAR(NovSun1+28)=CalendarYear,MONTH(NovSun1+28)=11),NovSun1+28,""))</f>
        <v>41966</v>
      </c>
    </row>
    <row r="10" spans="1:8" ht="57.95" customHeight="1">
      <c r="B10" s="24" t="s">
        <v>11</v>
      </c>
      <c r="C10" s="25" t="s">
        <v>11</v>
      </c>
      <c r="D10" s="25" t="s">
        <v>11</v>
      </c>
      <c r="E10" s="25" t="s">
        <v>11</v>
      </c>
      <c r="F10" s="25" t="s">
        <v>11</v>
      </c>
      <c r="G10" s="25" t="s">
        <v>11</v>
      </c>
      <c r="H10" s="25" t="s">
        <v>11</v>
      </c>
    </row>
    <row r="11" spans="1:8" ht="14.1" customHeight="1">
      <c r="B11" s="13">
        <f>IF(DAY(NovSun1)=1,IF(AND(YEAR(NovSun1+22)=CalendarYear,MONTH(NovSun1+22)=11),NovSun1+22,""),IF(AND(YEAR(NovSun1+29)=CalendarYear,MONTH(NovSun1+29)=11),NovSun1+29,""))</f>
        <v>41967</v>
      </c>
      <c r="C11" s="7">
        <f>IF(DAY(NovSun1)=1,IF(AND(YEAR(NovSun1+23)=CalendarYear,MONTH(NovSun1+23)=11),NovSun1+23,""),IF(AND(YEAR(NovSun1+30)=CalendarYear,MONTH(NovSun1+30)=11),NovSun1+30,""))</f>
        <v>41968</v>
      </c>
      <c r="D11" s="7">
        <f>IF(DAY(NovSun1)=1,IF(AND(YEAR(NovSun1+24)=CalendarYear,MONTH(NovSun1+24)=11),NovSun1+24,""),IF(AND(YEAR(NovSun1+31)=CalendarYear,MONTH(NovSun1+31)=11),NovSun1+31,""))</f>
        <v>41969</v>
      </c>
      <c r="E11" s="7">
        <f>IF(DAY(NovSun1)=1,IF(AND(YEAR(NovSun1+25)=CalendarYear,MONTH(NovSun1+25)=11),NovSun1+25,""),IF(AND(YEAR(NovSun1+32)=CalendarYear,MONTH(NovSun1+32)=11),NovSun1+32,""))</f>
        <v>41970</v>
      </c>
      <c r="F11" s="7">
        <f>IF(DAY(NovSun1)=1,IF(AND(YEAR(NovSun1+26)=CalendarYear,MONTH(NovSun1+26)=11),NovSun1+26,""),IF(AND(YEAR(NovSun1+33)=CalendarYear,MONTH(NovSun1+33)=11),NovSun1+33,""))</f>
        <v>41971</v>
      </c>
      <c r="G11" s="7">
        <f>IF(DAY(NovSun1)=1,IF(AND(YEAR(NovSun1+27)=CalendarYear,MONTH(NovSun1+27)=11),NovSun1+27,""),IF(AND(YEAR(NovSun1+34)=CalendarYear,MONTH(NovSun1+34)=11),NovSun1+34,""))</f>
        <v>41972</v>
      </c>
      <c r="H11" s="14">
        <f>IF(DAY(NovSun1)=1,IF(AND(YEAR(NovSun1+28)=CalendarYear,MONTH(NovSun1+28)=11),NovSun1+28,""),IF(AND(YEAR(NovSun1+35)=CalendarYear,MONTH(NovSun1+35)=11),NovSun1+35,""))</f>
        <v>41973</v>
      </c>
    </row>
    <row r="12" spans="1:8" ht="57.95" customHeight="1">
      <c r="B12" s="24" t="s">
        <v>11</v>
      </c>
      <c r="C12" s="25" t="s">
        <v>11</v>
      </c>
      <c r="D12" s="25" t="s">
        <v>11</v>
      </c>
      <c r="E12" s="25" t="s">
        <v>11</v>
      </c>
      <c r="F12" s="25" t="s">
        <v>11</v>
      </c>
      <c r="G12" s="25" t="s">
        <v>11</v>
      </c>
      <c r="H12" s="25" t="s">
        <v>11</v>
      </c>
    </row>
    <row r="13" spans="1:8" ht="14.1" customHeight="1">
      <c r="B13" s="13" t="str">
        <f>IF(DAY(NovSun1)=1,IF(AND(YEAR(NovSun1+29)=CalendarYear,MONTH(NovSun1+29)=11),NovSun1+29,""),IF(AND(YEAR(NovSun1+36)=CalendarYear,MONTH(NovSun1+36)=11),NovSun1+36,""))</f>
        <v/>
      </c>
      <c r="C13" s="7" t="str">
        <f>IF(DAY(NovSun1)=1,IF(AND(YEAR(NovSun1+30)=CalendarYear,MONTH(NovSun1+30)=11),NovSun1+30,""),IF(AND(YEAR(NovSun1+37)=CalendarYear,MONTH(NovSun1+37)=11),NovSun1+37,""))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E12" sqref="E12:H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DATE(CalendarYear,12,1)</f>
        <v>41974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>
        <f>IF(DAY(DecSun1)=1,"",IF(AND(YEAR(DecSun1+1)=CalendarYear,MONTH(DecSun1+1)=12),DecSun1+1,""))</f>
        <v>41974</v>
      </c>
      <c r="C3" s="7">
        <f>IF(DAY(DecSun1)=1,"",IF(AND(YEAR(DecSun1+2)=CalendarYear,MONTH(DecSun1+2)=12),DecSun1+2,""))</f>
        <v>41975</v>
      </c>
      <c r="D3" s="7">
        <f>IF(DAY(DecSun1)=1,"",IF(AND(YEAR(DecSun1+3)=CalendarYear,MONTH(DecSun1+3)=12),DecSun1+3,""))</f>
        <v>41976</v>
      </c>
      <c r="E3" s="7">
        <f>IF(DAY(DecSun1)=1,"",IF(AND(YEAR(DecSun1+4)=CalendarYear,MONTH(DecSun1+4)=12),DecSun1+4,""))</f>
        <v>41977</v>
      </c>
      <c r="F3" s="7">
        <f>IF(DAY(DecSun1)=1,"",IF(AND(YEAR(DecSun1+5)=CalendarYear,MONTH(DecSun1+5)=12),DecSun1+5,""))</f>
        <v>41978</v>
      </c>
      <c r="G3" s="7">
        <f>IF(DAY(DecSun1)=1,"",IF(AND(YEAR(DecSun1+6)=CalendarYear,MONTH(DecSun1+6)=12),DecSun1+6,""))</f>
        <v>41979</v>
      </c>
      <c r="H3" s="14">
        <f>IF(DAY(DecSun1)=1,IF(AND(YEAR(DecSun1)=CalendarYear,MONTH(DecSun1)=12),DecSun1,""),IF(AND(YEAR(DecSun1+7)=CalendarYear,MONTH(DecSun1+7)=12),DecSun1+7,""))</f>
        <v>41980</v>
      </c>
    </row>
    <row r="4" spans="1:8" ht="57.95" customHeight="1">
      <c r="B4" s="24" t="s">
        <v>11</v>
      </c>
      <c r="C4" s="25" t="s">
        <v>11</v>
      </c>
      <c r="D4" s="25" t="s">
        <v>11</v>
      </c>
      <c r="E4" s="25" t="s">
        <v>11</v>
      </c>
      <c r="F4" s="25" t="s">
        <v>11</v>
      </c>
      <c r="G4" s="25" t="s">
        <v>11</v>
      </c>
      <c r="H4" s="25" t="s">
        <v>11</v>
      </c>
    </row>
    <row r="5" spans="1:8" ht="14.1" customHeight="1">
      <c r="B5" s="13">
        <f>IF(DAY(DecSun1)=1,IF(AND(YEAR(DecSun1+1)=CalendarYear,MONTH(DecSun1+1)=12),DecSun1+1,""),IF(AND(YEAR(DecSun1+8)=CalendarYear,MONTH(DecSun1+8)=12),DecSun1+8,""))</f>
        <v>41981</v>
      </c>
      <c r="C5" s="7">
        <f>IF(DAY(DecSun1)=1,IF(AND(YEAR(DecSun1+2)=CalendarYear,MONTH(DecSun1+2)=12),DecSun1+2,""),IF(AND(YEAR(DecSun1+9)=CalendarYear,MONTH(DecSun1+9)=12),DecSun1+9,""))</f>
        <v>41982</v>
      </c>
      <c r="D5" s="7">
        <f>IF(DAY(DecSun1)=1,IF(AND(YEAR(DecSun1+3)=CalendarYear,MONTH(DecSun1+3)=12),DecSun1+3,""),IF(AND(YEAR(DecSun1+10)=CalendarYear,MONTH(DecSun1+10)=12),DecSun1+10,""))</f>
        <v>41983</v>
      </c>
      <c r="E5" s="7">
        <f>IF(DAY(DecSun1)=1,IF(AND(YEAR(DecSun1+4)=CalendarYear,MONTH(DecSun1+4)=12),DecSun1+4,""),IF(AND(YEAR(DecSun1+11)=CalendarYear,MONTH(DecSun1+11)=12),DecSun1+11,""))</f>
        <v>41984</v>
      </c>
      <c r="F5" s="7">
        <f>IF(DAY(DecSun1)=1,IF(AND(YEAR(DecSun1+5)=CalendarYear,MONTH(DecSun1+5)=12),DecSun1+5,""),IF(AND(YEAR(DecSun1+12)=CalendarYear,MONTH(DecSun1+12)=12),DecSun1+12,""))</f>
        <v>41985</v>
      </c>
      <c r="G5" s="7">
        <f>IF(DAY(DecSun1)=1,IF(AND(YEAR(DecSun1+6)=CalendarYear,MONTH(DecSun1+6)=12),DecSun1+6,""),IF(AND(YEAR(DecSun1+13)=CalendarYear,MONTH(DecSun1+13)=12),DecSun1+13,""))</f>
        <v>41986</v>
      </c>
      <c r="H5" s="14">
        <f>IF(DAY(DecSun1)=1,IF(AND(YEAR(DecSun1+7)=CalendarYear,MONTH(DecSun1+7)=12),DecSun1+7,""),IF(AND(YEAR(DecSun1+14)=CalendarYear,MONTH(DecSun1+14)=12),DecSun1+14,""))</f>
        <v>41987</v>
      </c>
    </row>
    <row r="6" spans="1:8" ht="57.95" customHeight="1">
      <c r="B6" s="24" t="s">
        <v>11</v>
      </c>
      <c r="C6" s="25" t="s">
        <v>11</v>
      </c>
      <c r="D6" s="25" t="s">
        <v>11</v>
      </c>
      <c r="E6" s="25" t="s">
        <v>11</v>
      </c>
      <c r="F6" s="25" t="s">
        <v>11</v>
      </c>
      <c r="G6" s="25" t="s">
        <v>11</v>
      </c>
      <c r="H6" s="25" t="s">
        <v>11</v>
      </c>
    </row>
    <row r="7" spans="1:8" ht="14.1" customHeight="1">
      <c r="B7" s="13">
        <f>IF(DAY(DecSun1)=1,IF(AND(YEAR(DecSun1+8)=CalendarYear,MONTH(DecSun1+8)=12),DecSun1+8,""),IF(AND(YEAR(DecSun1+15)=CalendarYear,MONTH(DecSun1+15)=12),DecSun1+15,""))</f>
        <v>41988</v>
      </c>
      <c r="C7" s="7">
        <f>IF(DAY(DecSun1)=1,IF(AND(YEAR(DecSun1+9)=CalendarYear,MONTH(DecSun1+9)=12),DecSun1+9,""),IF(AND(YEAR(DecSun1+16)=CalendarYear,MONTH(DecSun1+16)=12),DecSun1+16,""))</f>
        <v>41989</v>
      </c>
      <c r="D7" s="7">
        <f>IF(DAY(DecSun1)=1,IF(AND(YEAR(DecSun1+10)=CalendarYear,MONTH(DecSun1+10)=12),DecSun1+10,""),IF(AND(YEAR(DecSun1+17)=CalendarYear,MONTH(DecSun1+17)=12),DecSun1+17,""))</f>
        <v>41990</v>
      </c>
      <c r="E7" s="7">
        <f>IF(DAY(DecSun1)=1,IF(AND(YEAR(DecSun1+11)=CalendarYear,MONTH(DecSun1+11)=12),DecSun1+11,""),IF(AND(YEAR(DecSun1+18)=CalendarYear,MONTH(DecSun1+18)=12),DecSun1+18,""))</f>
        <v>41991</v>
      </c>
      <c r="F7" s="7">
        <f>IF(DAY(DecSun1)=1,IF(AND(YEAR(DecSun1+12)=CalendarYear,MONTH(DecSun1+12)=12),DecSun1+12,""),IF(AND(YEAR(DecSun1+19)=CalendarYear,MONTH(DecSun1+19)=12),DecSun1+19,""))</f>
        <v>41992</v>
      </c>
      <c r="G7" s="7">
        <f>IF(DAY(DecSun1)=1,IF(AND(YEAR(DecSun1+13)=CalendarYear,MONTH(DecSun1+13)=12),DecSun1+13,""),IF(AND(YEAR(DecSun1+20)=CalendarYear,MONTH(DecSun1+20)=12),DecSun1+20,""))</f>
        <v>41993</v>
      </c>
      <c r="H7" s="14">
        <f>IF(DAY(DecSun1)=1,IF(AND(YEAR(DecSun1+14)=CalendarYear,MONTH(DecSun1+14)=12),DecSun1+14,""),IF(AND(YEAR(DecSun1+21)=CalendarYear,MONTH(DecSun1+21)=12),DecSun1+21,""))</f>
        <v>41994</v>
      </c>
    </row>
    <row r="8" spans="1:8" ht="57.95" customHeight="1">
      <c r="B8" s="24" t="s">
        <v>11</v>
      </c>
      <c r="C8" s="25" t="s">
        <v>11</v>
      </c>
      <c r="D8" s="25" t="s">
        <v>11</v>
      </c>
      <c r="E8" s="25" t="s">
        <v>11</v>
      </c>
      <c r="F8" s="25" t="s">
        <v>11</v>
      </c>
      <c r="G8" s="25" t="s">
        <v>11</v>
      </c>
      <c r="H8" s="25" t="s">
        <v>11</v>
      </c>
    </row>
    <row r="9" spans="1:8" ht="14.1" customHeight="1">
      <c r="B9" s="13">
        <f>IF(DAY(DecSun1)=1,IF(AND(YEAR(DecSun1+15)=CalendarYear,MONTH(DecSun1+15)=12),DecSun1+15,""),IF(AND(YEAR(DecSun1+22)=CalendarYear,MONTH(DecSun1+22)=12),DecSun1+22,""))</f>
        <v>41995</v>
      </c>
      <c r="C9" s="7">
        <f>IF(DAY(DecSun1)=1,IF(AND(YEAR(DecSun1+16)=CalendarYear,MONTH(DecSun1+16)=12),DecSun1+16,""),IF(AND(YEAR(DecSun1+23)=CalendarYear,MONTH(DecSun1+23)=12),DecSun1+23,""))</f>
        <v>41996</v>
      </c>
      <c r="D9" s="7">
        <f>IF(DAY(DecSun1)=1,IF(AND(YEAR(DecSun1+17)=CalendarYear,MONTH(DecSun1+17)=12),DecSun1+17,""),IF(AND(YEAR(DecSun1+24)=CalendarYear,MONTH(DecSun1+24)=12),DecSun1+24,""))</f>
        <v>41997</v>
      </c>
      <c r="E9" s="7">
        <f>IF(DAY(DecSun1)=1,IF(AND(YEAR(DecSun1+18)=CalendarYear,MONTH(DecSun1+18)=12),DecSun1+18,""),IF(AND(YEAR(DecSun1+25)=CalendarYear,MONTH(DecSun1+25)=12),DecSun1+25,""))</f>
        <v>41998</v>
      </c>
      <c r="F9" s="7">
        <f>IF(DAY(DecSun1)=1,IF(AND(YEAR(DecSun1+19)=CalendarYear,MONTH(DecSun1+19)=12),DecSun1+19,""),IF(AND(YEAR(DecSun1+26)=CalendarYear,MONTH(DecSun1+26)=12),DecSun1+26,""))</f>
        <v>41999</v>
      </c>
      <c r="G9" s="7">
        <f>IF(DAY(DecSun1)=1,IF(AND(YEAR(DecSun1+20)=CalendarYear,MONTH(DecSun1+20)=12),DecSun1+20,""),IF(AND(YEAR(DecSun1+27)=CalendarYear,MONTH(DecSun1+27)=12),DecSun1+27,""))</f>
        <v>42000</v>
      </c>
      <c r="H9" s="14">
        <f>IF(DAY(DecSun1)=1,IF(AND(YEAR(DecSun1+21)=CalendarYear,MONTH(DecSun1+21)=12),DecSun1+21,""),IF(AND(YEAR(DecSun1+28)=CalendarYear,MONTH(DecSun1+28)=12),DecSun1+28,""))</f>
        <v>42001</v>
      </c>
    </row>
    <row r="10" spans="1:8" ht="57.95" customHeight="1">
      <c r="B10" s="24" t="s">
        <v>11</v>
      </c>
      <c r="C10" s="25" t="s">
        <v>11</v>
      </c>
      <c r="D10" s="25" t="s">
        <v>11</v>
      </c>
      <c r="E10" s="25" t="s">
        <v>11</v>
      </c>
      <c r="F10" s="25" t="s">
        <v>11</v>
      </c>
      <c r="G10" s="25" t="s">
        <v>11</v>
      </c>
      <c r="H10" s="25" t="s">
        <v>11</v>
      </c>
    </row>
    <row r="11" spans="1:8" ht="14.1" customHeight="1">
      <c r="B11" s="13">
        <f>IF(DAY(DecSun1)=1,IF(AND(YEAR(DecSun1+22)=CalendarYear,MONTH(DecSun1+22)=12),DecSun1+22,""),IF(AND(YEAR(DecSun1+29)=CalendarYear,MONTH(DecSun1+29)=12),DecSun1+29,""))</f>
        <v>42002</v>
      </c>
      <c r="C11" s="7">
        <f>IF(DAY(DecSun1)=1,IF(AND(YEAR(DecSun1+23)=CalendarYear,MONTH(DecSun1+23)=12),DecSun1+23,""),IF(AND(YEAR(DecSun1+30)=CalendarYear,MONTH(DecSun1+30)=12),DecSun1+30,""))</f>
        <v>42003</v>
      </c>
      <c r="D11" s="7">
        <f>IF(DAY(DecSun1)=1,IF(AND(YEAR(DecSun1+24)=CalendarYear,MONTH(DecSun1+24)=12),DecSun1+24,""),IF(AND(YEAR(DecSun1+31)=CalendarYear,MONTH(DecSun1+31)=12),DecSun1+31,""))</f>
        <v>42004</v>
      </c>
      <c r="E11" s="7" t="str">
        <f>IF(DAY(DecSun1)=1,IF(AND(YEAR(DecSun1+25)=CalendarYear,MONTH(DecSun1+25)=12),DecSun1+25,""),IF(AND(YEAR(DecSun1+32)=CalendarYear,MONTH(DecSun1+32)=12),DecSun1+32,""))</f>
        <v/>
      </c>
      <c r="F11" s="7" t="str">
        <f>IF(DAY(DecSun1)=1,IF(AND(YEAR(DecSun1+26)=CalendarYear,MONTH(DecSun1+26)=12),DecSun1+26,""),IF(AND(YEAR(DecSun1+33)=CalendarYear,MONTH(DecSun1+33)=12),DecSun1+33,""))</f>
        <v/>
      </c>
      <c r="G11" s="7" t="str">
        <f>IF(DAY(DecSun1)=1,IF(AND(YEAR(DecSun1+27)=CalendarYear,MONTH(DecSun1+27)=12),DecSun1+27,""),IF(AND(YEAR(DecSun1+34)=CalendarYear,MONTH(DecSun1+34)=12),DecSun1+34,""))</f>
        <v/>
      </c>
      <c r="H11" s="14" t="str">
        <f>IF(DAY(DecSun1)=1,IF(AND(YEAR(DecSun1+28)=CalendarYear,MONTH(DecSun1+28)=12),DecSun1+28,""),IF(AND(YEAR(DecSun1+35)=CalendarYear,MONTH(DecSun1+35)=12),DecSun1+35,""))</f>
        <v/>
      </c>
    </row>
    <row r="12" spans="1:8" ht="57.95" customHeight="1">
      <c r="B12" s="24" t="s">
        <v>11</v>
      </c>
      <c r="C12" s="25" t="s">
        <v>11</v>
      </c>
      <c r="D12" s="25" t="s">
        <v>11</v>
      </c>
      <c r="E12" s="25"/>
      <c r="F12" s="25"/>
      <c r="G12" s="25"/>
      <c r="H12" s="25"/>
    </row>
    <row r="13" spans="1:8" ht="14.1" customHeight="1">
      <c r="B13" s="13" t="str">
        <f>IF(DAY(DecSun1)=1,IF(AND(YEAR(DecSun1+29)=CalendarYear,MONTH(DecSun1+29)=12),DecSun1+29,""),IF(AND(YEAR(DecSun1+36)=CalendarYear,MONTH(DecSun1+36)=12),DecSun1+36,""))</f>
        <v/>
      </c>
      <c r="C13" s="7" t="str">
        <f>IF(DAY(DecSun1)=1,IF(AND(YEAR(DecSun1+30)=CalendarYear,MONTH(DecSun1+30)=12),DecSun1+30,""),IF(AND(YEAR(DecSun1+37)=CalendarYear,MONTH(DecSun1+37)=12),DecSun1+37,""))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defaultColWidth="8.75" defaultRowHeight="16.5"/>
  <cols>
    <col min="1" max="1" width="10.375" customWidth="1"/>
    <col min="2" max="2" width="9.625" customWidth="1"/>
    <col min="3" max="3" width="9.75" customWidth="1"/>
    <col min="7" max="7" width="20.125" customWidth="1"/>
  </cols>
  <sheetData>
    <row r="1" spans="1:3">
      <c r="A1" s="22" t="s">
        <v>10</v>
      </c>
      <c r="B1" s="5"/>
    </row>
    <row r="2" spans="1:3">
      <c r="A2" s="5">
        <v>2010</v>
      </c>
      <c r="B2" s="5"/>
      <c r="C2" s="4"/>
    </row>
    <row r="3" spans="1:3">
      <c r="A3" s="5">
        <v>2011</v>
      </c>
      <c r="B3" s="5"/>
    </row>
    <row r="4" spans="1:3">
      <c r="A4" s="5">
        <v>2012</v>
      </c>
      <c r="B4" s="5"/>
    </row>
    <row r="5" spans="1:3">
      <c r="A5" s="5">
        <v>2013</v>
      </c>
      <c r="B5" s="5"/>
    </row>
    <row r="6" spans="1:3">
      <c r="A6" s="5">
        <v>2014</v>
      </c>
      <c r="B6" s="5"/>
    </row>
    <row r="7" spans="1:3">
      <c r="A7" s="5">
        <v>2015</v>
      </c>
      <c r="B7" s="5"/>
    </row>
    <row r="8" spans="1:3">
      <c r="A8" s="6">
        <v>2016</v>
      </c>
      <c r="B8" s="5"/>
    </row>
    <row r="9" spans="1:3">
      <c r="A9" s="6">
        <v>2017</v>
      </c>
      <c r="B9" s="5"/>
    </row>
    <row r="10" spans="1:3">
      <c r="A10" s="6">
        <v>2018</v>
      </c>
      <c r="B10" s="5"/>
    </row>
    <row r="11" spans="1:3">
      <c r="A11" s="6">
        <v>2019</v>
      </c>
      <c r="B11" s="5"/>
    </row>
    <row r="12" spans="1:3">
      <c r="A12" s="6">
        <v>2020</v>
      </c>
      <c r="B12" s="5"/>
    </row>
  </sheetData>
  <phoneticPr fontId="10" type="noConversion"/>
  <pageMargins left="0.7" right="0.7" top="0.75" bottom="0.75" header="0.3" footer="0.3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DATE(CalendarYear,2,1)</f>
        <v>41671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IF(DAY(FebSun1)=1,"",IF(AND(YEAR(FebSun1+1)=CalendarYear,MONTH(FebSun1+1)=2),FebSun1+1,""))</f>
        <v/>
      </c>
      <c r="C3" s="7" t="str">
        <f>IF(DAY(FebSun1)=1,"",IF(AND(YEAR(FebSun1+2)=CalendarYear,MONTH(FebSun1+2)=2),FebSun1+2,""))</f>
        <v/>
      </c>
      <c r="D3" s="7" t="str">
        <f>IF(DAY(FebSun1)=1,"",IF(AND(YEAR(FebSun1+3)=CalendarYear,MONTH(FebSun1+3)=2),FebSun1+3,""))</f>
        <v/>
      </c>
      <c r="E3" s="7" t="str">
        <f>IF(DAY(FebSun1)=1,"",IF(AND(YEAR(FebSun1+4)=CalendarYear,MONTH(FebSun1+4)=2),FebSun1+4,""))</f>
        <v/>
      </c>
      <c r="F3" s="7" t="str">
        <f>IF(DAY(FebSun1)=1,"",IF(AND(YEAR(FebSun1+5)=CalendarYear,MONTH(FebSun1+5)=2),FebSun1+5,""))</f>
        <v/>
      </c>
      <c r="G3" s="7">
        <f>IF(DAY(FebSun1)=1,"",IF(AND(YEAR(FebSun1+6)=CalendarYear,MONTH(FebSun1+6)=2),FebSun1+6,""))</f>
        <v>41671</v>
      </c>
      <c r="H3" s="14">
        <f>IF(DAY(FebSun1)=1,IF(AND(YEAR(FebSun1)=CalendarYear,MONTH(FebSun1)=2),FebSun1,""),IF(AND(YEAR(FebSun1+7)=CalendarYear,MONTH(FebSun1+7)=2),FebSun1+7,""))</f>
        <v>41672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IF(DAY(FebSun1)=1,IF(AND(YEAR(FebSun1+1)=CalendarYear,MONTH(FebSun1+1)=2),FebSun1+1,""),IF(AND(YEAR(FebSun1+8)=CalendarYear,MONTH(FebSun1+8)=2),FebSun1+8,""))</f>
        <v>41673</v>
      </c>
      <c r="C5" s="7">
        <f>IF(DAY(FebSun1)=1,IF(AND(YEAR(FebSun1+2)=CalendarYear,MONTH(FebSun1+2)=2),FebSun1+2,""),IF(AND(YEAR(FebSun1+9)=CalendarYear,MONTH(FebSun1+9)=2),FebSun1+9,""))</f>
        <v>41674</v>
      </c>
      <c r="D5" s="7">
        <f>IF(DAY(FebSun1)=1,IF(AND(YEAR(FebSun1+3)=CalendarYear,MONTH(FebSun1+3)=2),FebSun1+3,""),IF(AND(YEAR(FebSun1+10)=CalendarYear,MONTH(FebSun1+10)=2),FebSun1+10,""))</f>
        <v>41675</v>
      </c>
      <c r="E5" s="7">
        <f>IF(DAY(FebSun1)=1,IF(AND(YEAR(FebSun1+4)=CalendarYear,MONTH(FebSun1+4)=2),FebSun1+4,""),IF(AND(YEAR(FebSun1+11)=CalendarYear,MONTH(FebSun1+11)=2),FebSun1+11,""))</f>
        <v>41676</v>
      </c>
      <c r="F5" s="7">
        <f>IF(DAY(FebSun1)=1,IF(AND(YEAR(FebSun1+5)=CalendarYear,MONTH(FebSun1+5)=2),FebSun1+5,""),IF(AND(YEAR(FebSun1+12)=CalendarYear,MONTH(FebSun1+12)=2),FebSun1+12,""))</f>
        <v>41677</v>
      </c>
      <c r="G5" s="7">
        <f>IF(DAY(FebSun1)=1,IF(AND(YEAR(FebSun1+6)=CalendarYear,MONTH(FebSun1+6)=2),FebSun1+6,""),IF(AND(YEAR(FebSun1+13)=CalendarYear,MONTH(FebSun1+13)=2),FebSun1+13,""))</f>
        <v>41678</v>
      </c>
      <c r="H5" s="14">
        <f>IF(DAY(FebSun1)=1,IF(AND(YEAR(FebSun1+7)=CalendarYear,MONTH(FebSun1+7)=2),FebSun1+7,""),IF(AND(YEAR(FebSun1+14)=CalendarYear,MONTH(FebSun1+14)=2),FebSun1+14,""))</f>
        <v>41679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IF(DAY(FebSun1)=1,IF(AND(YEAR(FebSun1+8)=CalendarYear,MONTH(FebSun1+8)=2),FebSun1+8,""),IF(AND(YEAR(FebSun1+15)=CalendarYear,MONTH(FebSun1+15)=2),FebSun1+15,""))</f>
        <v>41680</v>
      </c>
      <c r="C7" s="7">
        <f>IF(DAY(FebSun1)=1,IF(AND(YEAR(FebSun1+9)=CalendarYear,MONTH(FebSun1+9)=2),FebSun1+9,""),IF(AND(YEAR(FebSun1+16)=CalendarYear,MONTH(FebSun1+16)=2),FebSun1+16,""))</f>
        <v>41681</v>
      </c>
      <c r="D7" s="7">
        <f>IF(DAY(FebSun1)=1,IF(AND(YEAR(FebSun1+10)=CalendarYear,MONTH(FebSun1+10)=2),FebSun1+10,""),IF(AND(YEAR(FebSun1+17)=CalendarYear,MONTH(FebSun1+17)=2),FebSun1+17,""))</f>
        <v>41682</v>
      </c>
      <c r="E7" s="7">
        <f>IF(DAY(FebSun1)=1,IF(AND(YEAR(FebSun1+11)=CalendarYear,MONTH(FebSun1+11)=2),FebSun1+11,""),IF(AND(YEAR(FebSun1+18)=CalendarYear,MONTH(FebSun1+18)=2),FebSun1+18,""))</f>
        <v>41683</v>
      </c>
      <c r="F7" s="7">
        <f>IF(DAY(FebSun1)=1,IF(AND(YEAR(FebSun1+12)=CalendarYear,MONTH(FebSun1+12)=2),FebSun1+12,""),IF(AND(YEAR(FebSun1+19)=CalendarYear,MONTH(FebSun1+19)=2),FebSun1+19,""))</f>
        <v>41684</v>
      </c>
      <c r="G7" s="7">
        <f>IF(DAY(FebSun1)=1,IF(AND(YEAR(FebSun1+13)=CalendarYear,MONTH(FebSun1+13)=2),FebSun1+13,""),IF(AND(YEAR(FebSun1+20)=CalendarYear,MONTH(FebSun1+20)=2),FebSun1+20,""))</f>
        <v>41685</v>
      </c>
      <c r="H7" s="14">
        <f>IF(DAY(FebSun1)=1,IF(AND(YEAR(FebSun1+14)=CalendarYear,MONTH(FebSun1+14)=2),FebSun1+14,""),IF(AND(YEAR(FebSun1+21)=CalendarYear,MONTH(FebSun1+21)=2),FebSun1+21,""))</f>
        <v>41686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IF(DAY(FebSun1)=1,IF(AND(YEAR(FebSun1+15)=CalendarYear,MONTH(FebSun1+15)=2),FebSun1+15,""),IF(AND(YEAR(FebSun1+22)=CalendarYear,MONTH(FebSun1+22)=2),FebSun1+22,""))</f>
        <v>41687</v>
      </c>
      <c r="C9" s="7">
        <f>IF(DAY(FebSun1)=1,IF(AND(YEAR(FebSun1+16)=CalendarYear,MONTH(FebSun1+16)=2),FebSun1+16,""),IF(AND(YEAR(FebSun1+23)=CalendarYear,MONTH(FebSun1+23)=2),FebSun1+23,""))</f>
        <v>41688</v>
      </c>
      <c r="D9" s="7">
        <f>IF(DAY(FebSun1)=1,IF(AND(YEAR(FebSun1+17)=CalendarYear,MONTH(FebSun1+17)=2),FebSun1+17,""),IF(AND(YEAR(FebSun1+24)=CalendarYear,MONTH(FebSun1+24)=2),FebSun1+24,""))</f>
        <v>41689</v>
      </c>
      <c r="E9" s="7">
        <f>IF(DAY(FebSun1)=1,IF(AND(YEAR(FebSun1+18)=CalendarYear,MONTH(FebSun1+18)=2),FebSun1+18,""),IF(AND(YEAR(FebSun1+25)=CalendarYear,MONTH(FebSun1+25)=2),FebSun1+25,""))</f>
        <v>41690</v>
      </c>
      <c r="F9" s="7">
        <f>IF(DAY(FebSun1)=1,IF(AND(YEAR(FebSun1+19)=CalendarYear,MONTH(FebSun1+19)=2),FebSun1+19,""),IF(AND(YEAR(FebSun1+26)=CalendarYear,MONTH(FebSun1+26)=2),FebSun1+26,""))</f>
        <v>41691</v>
      </c>
      <c r="G9" s="7">
        <f>IF(DAY(FebSun1)=1,IF(AND(YEAR(FebSun1+20)=CalendarYear,MONTH(FebSun1+20)=2),FebSun1+20,""),IF(AND(YEAR(FebSun1+27)=CalendarYear,MONTH(FebSun1+27)=2),FebSun1+27,""))</f>
        <v>41692</v>
      </c>
      <c r="H9" s="14">
        <f>IF(DAY(FebSun1)=1,IF(AND(YEAR(FebSun1+21)=CalendarYear,MONTH(FebSun1+21)=2),FebSun1+21,""),IF(AND(YEAR(FebSun1+28)=CalendarYear,MONTH(FebSun1+28)=2),FebSun1+28,""))</f>
        <v>41693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IF(DAY(FebSun1)=1,IF(AND(YEAR(FebSun1+22)=CalendarYear,MONTH(FebSun1+22)=2),FebSun1+22,""),IF(AND(YEAR(FebSun1+29)=CalendarYear,MONTH(FebSun1+29)=2),FebSun1+29,""))</f>
        <v>41694</v>
      </c>
      <c r="C11" s="7">
        <f>IF(DAY(FebSun1)=1,IF(AND(YEAR(FebSun1+23)=CalendarYear,MONTH(FebSun1+23)=2),FebSun1+23,""),IF(AND(YEAR(FebSun1+30)=CalendarYear,MONTH(FebSun1+30)=2),FebSun1+30,""))</f>
        <v>41695</v>
      </c>
      <c r="D11" s="7">
        <f>IF(DAY(FebSun1)=1,IF(AND(YEAR(FebSun1+24)=CalendarYear,MONTH(FebSun1+24)=2),FebSun1+24,""),IF(AND(YEAR(FebSun1+31)=CalendarYear,MONTH(FebSun1+31)=2),FebSun1+31,""))</f>
        <v>41696</v>
      </c>
      <c r="E11" s="7">
        <f>IF(DAY(FebSun1)=1,IF(AND(YEAR(FebSun1+25)=CalendarYear,MONTH(FebSun1+25)=2),FebSun1+25,""),IF(AND(YEAR(FebSun1+32)=CalendarYear,MONTH(FebSun1+32)=2),FebSun1+32,""))</f>
        <v>41697</v>
      </c>
      <c r="F11" s="7">
        <f>IF(DAY(FebSun1)=1,IF(AND(YEAR(FebSun1+26)=CalendarYear,MONTH(FebSun1+26)=2),FebSun1+26,""),IF(AND(YEAR(FebSun1+33)=CalendarYear,MONTH(FebSun1+33)=2),FebSun1+33,""))</f>
        <v>41698</v>
      </c>
      <c r="G11" s="7" t="str">
        <f>IF(DAY(FebSun1)=1,IF(AND(YEAR(FebSun1+27)=CalendarYear,MONTH(FebSun1+27)=2),FebSun1+27,""),IF(AND(YEAR(FebSun1+34)=CalendarYear,MONTH(FebSun1+34)=2),FebSun1+34,""))</f>
        <v/>
      </c>
      <c r="H11" s="14" t="str">
        <f>IF(DAY(FebSun1)=1,IF(AND(YEAR(FebSun1+28)=CalendarYear,MONTH(FebSun1+28)=2),FebSun1+28,""),IF(AND(YEAR(FebSun1+35)=CalendarYear,MONTH(FebSun1+35)=2),FebSun1+35,""))</f>
        <v/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str">
        <f>IF(DAY(FebSun1)=1,IF(AND(YEAR(FebSun1+29)=CalendarYear,MONTH(FebSun1+29)=2),FebSun1+29,""),IF(AND(YEAR(FebSun1+36)=CalendarYear,MONTH(FebSun1+36)=2),FebSun1+36,""))</f>
        <v/>
      </c>
      <c r="C13" s="7" t="str">
        <f>IF(DAY(FebSun1)=1,IF(AND(YEAR(FebSun1+30)=CalendarYear,MONTH(FebSun1+30)=2),FebSun1+30,""),IF(AND(YEAR(FebSun1+37)=CalendarYear,MONTH(FebSun1+37)=2),FebSun1+37,""))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4:H14"/>
    <mergeCell ref="D13:H13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DATE(CalendarYear,3,1)</f>
        <v>41699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IF(DAY(MarSun1)=1,"",IF(AND(YEAR(MarSun1+1)=CalendarYear,MONTH(MarSun1+1)=3),MarSun1+1,""))</f>
        <v/>
      </c>
      <c r="C3" s="7" t="str">
        <f>IF(DAY(MarSun1)=1,"",IF(AND(YEAR(MarSun1+2)=CalendarYear,MONTH(MarSun1+2)=3),MarSun1+2,""))</f>
        <v/>
      </c>
      <c r="D3" s="7" t="str">
        <f>IF(DAY(MarSun1)=1,"",IF(AND(YEAR(MarSun1+3)=CalendarYear,MONTH(MarSun1+3)=3),MarSun1+3,""))</f>
        <v/>
      </c>
      <c r="E3" s="7" t="str">
        <f>IF(DAY(MarSun1)=1,"",IF(AND(YEAR(MarSun1+4)=CalendarYear,MONTH(MarSun1+4)=3),MarSun1+4,""))</f>
        <v/>
      </c>
      <c r="F3" s="7" t="str">
        <f>IF(DAY(MarSun1)=1,"",IF(AND(YEAR(MarSun1+5)=CalendarYear,MONTH(MarSun1+5)=3),MarSun1+5,""))</f>
        <v/>
      </c>
      <c r="G3" s="7">
        <f>IF(DAY(MarSun1)=1,"",IF(AND(YEAR(MarSun1+6)=CalendarYear,MONTH(MarSun1+6)=3),MarSun1+6,""))</f>
        <v>41699</v>
      </c>
      <c r="H3" s="14">
        <f>IF(DAY(MarSun1)=1,IF(AND(YEAR(MarSun1)=CalendarYear,MONTH(MarSun1)=3),MarSun1,""),IF(AND(YEAR(MarSun1+7)=CalendarYear,MONTH(MarSun1+7)=3),MarSun1+7,""))</f>
        <v>41700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IF(DAY(MarSun1)=1,IF(AND(YEAR(MarSun1+1)=CalendarYear,MONTH(MarSun1+1)=3),MarSun1+1,""),IF(AND(YEAR(MarSun1+8)=CalendarYear,MONTH(MarSun1+8)=3),MarSun1+8,""))</f>
        <v>41701</v>
      </c>
      <c r="C5" s="7">
        <f>IF(DAY(MarSun1)=1,IF(AND(YEAR(MarSun1+2)=CalendarYear,MONTH(MarSun1+2)=3),MarSun1+2,""),IF(AND(YEAR(MarSun1+9)=CalendarYear,MONTH(MarSun1+9)=3),MarSun1+9,""))</f>
        <v>41702</v>
      </c>
      <c r="D5" s="7">
        <f>IF(DAY(MarSun1)=1,IF(AND(YEAR(MarSun1+3)=CalendarYear,MONTH(MarSun1+3)=3),MarSun1+3,""),IF(AND(YEAR(MarSun1+10)=CalendarYear,MONTH(MarSun1+10)=3),MarSun1+10,""))</f>
        <v>41703</v>
      </c>
      <c r="E5" s="7">
        <f>IF(DAY(MarSun1)=1,IF(AND(YEAR(MarSun1+4)=CalendarYear,MONTH(MarSun1+4)=3),MarSun1+4,""),IF(AND(YEAR(MarSun1+11)=CalendarYear,MONTH(MarSun1+11)=3),MarSun1+11,""))</f>
        <v>41704</v>
      </c>
      <c r="F5" s="7">
        <f>IF(DAY(MarSun1)=1,IF(AND(YEAR(MarSun1+5)=CalendarYear,MONTH(MarSun1+5)=3),MarSun1+5,""),IF(AND(YEAR(MarSun1+12)=CalendarYear,MONTH(MarSun1+12)=3),MarSun1+12,""))</f>
        <v>41705</v>
      </c>
      <c r="G5" s="7">
        <f>IF(DAY(MarSun1)=1,IF(AND(YEAR(MarSun1+6)=CalendarYear,MONTH(MarSun1+6)=3),MarSun1+6,""),IF(AND(YEAR(MarSun1+13)=CalendarYear,MONTH(MarSun1+13)=3),MarSun1+13,""))</f>
        <v>41706</v>
      </c>
      <c r="H5" s="14">
        <f>IF(DAY(MarSun1)=1,IF(AND(YEAR(MarSun1+7)=CalendarYear,MONTH(MarSun1+7)=3),MarSun1+7,""),IF(AND(YEAR(MarSun1+14)=CalendarYear,MONTH(MarSun1+14)=3),MarSun1+14,""))</f>
        <v>41707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IF(DAY(MarSun1)=1,IF(AND(YEAR(MarSun1+8)=CalendarYear,MONTH(MarSun1+8)=3),MarSun1+8,""),IF(AND(YEAR(MarSun1+15)=CalendarYear,MONTH(MarSun1+15)=3),MarSun1+15,""))</f>
        <v>41708</v>
      </c>
      <c r="C7" s="7">
        <f>IF(DAY(MarSun1)=1,IF(AND(YEAR(MarSun1+9)=CalendarYear,MONTH(MarSun1+9)=3),MarSun1+9,""),IF(AND(YEAR(MarSun1+16)=CalendarYear,MONTH(MarSun1+16)=3),MarSun1+16,""))</f>
        <v>41709</v>
      </c>
      <c r="D7" s="7">
        <f>IF(DAY(MarSun1)=1,IF(AND(YEAR(MarSun1+10)=CalendarYear,MONTH(MarSun1+10)=3),MarSun1+10,""),IF(AND(YEAR(MarSun1+17)=CalendarYear,MONTH(MarSun1+17)=3),MarSun1+17,""))</f>
        <v>41710</v>
      </c>
      <c r="E7" s="7">
        <f>IF(DAY(MarSun1)=1,IF(AND(YEAR(MarSun1+11)=CalendarYear,MONTH(MarSun1+11)=3),MarSun1+11,""),IF(AND(YEAR(MarSun1+18)=CalendarYear,MONTH(MarSun1+18)=3),MarSun1+18,""))</f>
        <v>41711</v>
      </c>
      <c r="F7" s="7">
        <f>IF(DAY(MarSun1)=1,IF(AND(YEAR(MarSun1+12)=CalendarYear,MONTH(MarSun1+12)=3),MarSun1+12,""),IF(AND(YEAR(MarSun1+19)=CalendarYear,MONTH(MarSun1+19)=3),MarSun1+19,""))</f>
        <v>41712</v>
      </c>
      <c r="G7" s="7">
        <f>IF(DAY(MarSun1)=1,IF(AND(YEAR(MarSun1+13)=CalendarYear,MONTH(MarSun1+13)=3),MarSun1+13,""),IF(AND(YEAR(MarSun1+20)=CalendarYear,MONTH(MarSun1+20)=3),MarSun1+20,""))</f>
        <v>41713</v>
      </c>
      <c r="H7" s="14">
        <f>IF(DAY(MarSun1)=1,IF(AND(YEAR(MarSun1+14)=CalendarYear,MONTH(MarSun1+14)=3),MarSun1+14,""),IF(AND(YEAR(MarSun1+21)=CalendarYear,MONTH(MarSun1+21)=3),MarSun1+21,""))</f>
        <v>41714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IF(DAY(MarSun1)=1,IF(AND(YEAR(MarSun1+15)=CalendarYear,MONTH(MarSun1+15)=3),MarSun1+15,""),IF(AND(YEAR(MarSun1+22)=CalendarYear,MONTH(MarSun1+22)=3),MarSun1+22,""))</f>
        <v>41715</v>
      </c>
      <c r="C9" s="7">
        <f>IF(DAY(MarSun1)=1,IF(AND(YEAR(MarSun1+16)=CalendarYear,MONTH(MarSun1+16)=3),MarSun1+16,""),IF(AND(YEAR(MarSun1+23)=CalendarYear,MONTH(MarSun1+23)=3),MarSun1+23,""))</f>
        <v>41716</v>
      </c>
      <c r="D9" s="7">
        <f>IF(DAY(MarSun1)=1,IF(AND(YEAR(MarSun1+17)=CalendarYear,MONTH(MarSun1+17)=3),MarSun1+17,""),IF(AND(YEAR(MarSun1+24)=CalendarYear,MONTH(MarSun1+24)=3),MarSun1+24,""))</f>
        <v>41717</v>
      </c>
      <c r="E9" s="7">
        <f>IF(DAY(MarSun1)=1,IF(AND(YEAR(MarSun1+18)=CalendarYear,MONTH(MarSun1+18)=3),MarSun1+18,""),IF(AND(YEAR(MarSun1+25)=CalendarYear,MONTH(MarSun1+25)=3),MarSun1+25,""))</f>
        <v>41718</v>
      </c>
      <c r="F9" s="7">
        <f>IF(DAY(MarSun1)=1,IF(AND(YEAR(MarSun1+19)=CalendarYear,MONTH(MarSun1+19)=3),MarSun1+19,""),IF(AND(YEAR(MarSun1+26)=CalendarYear,MONTH(MarSun1+26)=3),MarSun1+26,""))</f>
        <v>41719</v>
      </c>
      <c r="G9" s="7">
        <f>IF(DAY(MarSun1)=1,IF(AND(YEAR(MarSun1+20)=CalendarYear,MONTH(MarSun1+20)=3),MarSun1+20,""),IF(AND(YEAR(MarSun1+27)=CalendarYear,MONTH(MarSun1+27)=3),MarSun1+27,""))</f>
        <v>41720</v>
      </c>
      <c r="H9" s="14">
        <f>IF(DAY(MarSun1)=1,IF(AND(YEAR(MarSun1+21)=CalendarYear,MONTH(MarSun1+21)=3),MarSun1+21,""),IF(AND(YEAR(MarSun1+28)=CalendarYear,MONTH(MarSun1+28)=3),MarSun1+28,""))</f>
        <v>41721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IF(DAY(MarSun1)=1,IF(AND(YEAR(MarSun1+22)=CalendarYear,MONTH(MarSun1+22)=3),MarSun1+22,""),IF(AND(YEAR(MarSun1+29)=CalendarYear,MONTH(MarSun1+29)=3),MarSun1+29,""))</f>
        <v>41722</v>
      </c>
      <c r="C11" s="7">
        <f>IF(DAY(MarSun1)=1,IF(AND(YEAR(MarSun1+23)=CalendarYear,MONTH(MarSun1+23)=3),MarSun1+23,""),IF(AND(YEAR(MarSun1+30)=CalendarYear,MONTH(MarSun1+30)=3),MarSun1+30,""))</f>
        <v>41723</v>
      </c>
      <c r="D11" s="7">
        <f>IF(DAY(MarSun1)=1,IF(AND(YEAR(MarSun1+24)=CalendarYear,MONTH(MarSun1+24)=3),MarSun1+24,""),IF(AND(YEAR(MarSun1+31)=CalendarYear,MONTH(MarSun1+31)=3),MarSun1+31,""))</f>
        <v>41724</v>
      </c>
      <c r="E11" s="7">
        <f>IF(DAY(MarSun1)=1,IF(AND(YEAR(MarSun1+25)=CalendarYear,MONTH(MarSun1+25)=3),MarSun1+25,""),IF(AND(YEAR(MarSun1+32)=CalendarYear,MONTH(MarSun1+32)=3),MarSun1+32,""))</f>
        <v>41725</v>
      </c>
      <c r="F11" s="7">
        <f>IF(DAY(MarSun1)=1,IF(AND(YEAR(MarSun1+26)=CalendarYear,MONTH(MarSun1+26)=3),MarSun1+26,""),IF(AND(YEAR(MarSun1+33)=CalendarYear,MONTH(MarSun1+33)=3),MarSun1+33,""))</f>
        <v>41726</v>
      </c>
      <c r="G11" s="7">
        <f>IF(DAY(MarSun1)=1,IF(AND(YEAR(MarSun1+27)=CalendarYear,MONTH(MarSun1+27)=3),MarSun1+27,""),IF(AND(YEAR(MarSun1+34)=CalendarYear,MONTH(MarSun1+34)=3),MarSun1+34,""))</f>
        <v>41727</v>
      </c>
      <c r="H11" s="14">
        <f>IF(DAY(MarSun1)=1,IF(AND(YEAR(MarSun1+28)=CalendarYear,MONTH(MarSun1+28)=3),MarSun1+28,""),IF(AND(YEAR(MarSun1+35)=CalendarYear,MONTH(MarSun1+35)=3),MarSun1+35,""))</f>
        <v>41728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>
        <f>IF(DAY(MarSun1)=1,IF(AND(YEAR(MarSun1+29)=CalendarYear,MONTH(MarSun1+29)=3),MarSun1+29,""),IF(AND(YEAR(MarSun1+36)=CalendarYear,MONTH(MarSun1+36)=3),MarSun1+36,""))</f>
        <v>41729</v>
      </c>
      <c r="C13" s="7" t="str">
        <f>IF(DAY(MarSun1)=1,IF(AND(YEAR(MarSun1+30)=CalendarYear,MONTH(MarSun1+30)=3),MarSun1+30,""),IF(AND(YEAR(MarSun1+37)=CalendarYear,MONTH(MarSun1+37)=3),MarSun1+37,""))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DATE(CalendarYear,4,1)</f>
        <v>41730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IF(DAY(AprSun1)=1,"",IF(AND(YEAR(AprSun1+1)=CalendarYear,MONTH(AprSun1+1)=4),AprSun1+1,""))</f>
        <v/>
      </c>
      <c r="C3" s="7">
        <f>IF(DAY(AprSun1)=1,"",IF(AND(YEAR(AprSun1+2)=CalendarYear,MONTH(AprSun1+2)=4),AprSun1+2,""))</f>
        <v>41730</v>
      </c>
      <c r="D3" s="7">
        <f>IF(DAY(AprSun1)=1,"",IF(AND(YEAR(AprSun1+3)=CalendarYear,MONTH(AprSun1+3)=4),AprSun1+3,""))</f>
        <v>41731</v>
      </c>
      <c r="E3" s="7">
        <f>IF(DAY(AprSun1)=1,"",IF(AND(YEAR(AprSun1+4)=CalendarYear,MONTH(AprSun1+4)=4),AprSun1+4,""))</f>
        <v>41732</v>
      </c>
      <c r="F3" s="7">
        <f>IF(DAY(AprSun1)=1,"",IF(AND(YEAR(AprSun1+5)=CalendarYear,MONTH(AprSun1+5)=4),AprSun1+5,""))</f>
        <v>41733</v>
      </c>
      <c r="G3" s="7">
        <f>IF(DAY(AprSun1)=1,"",IF(AND(YEAR(AprSun1+6)=CalendarYear,MONTH(AprSun1+6)=4),AprSun1+6,""))</f>
        <v>41734</v>
      </c>
      <c r="H3" s="14">
        <f>IF(DAY(AprSun1)=1,IF(AND(YEAR(AprSun1)=CalendarYear,MONTH(AprSun1)=4),AprSun1,""),IF(AND(YEAR(AprSun1+7)=CalendarYear,MONTH(AprSun1+7)=4),AprSun1+7,""))</f>
        <v>41735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IF(DAY(AprSun1)=1,IF(AND(YEAR(AprSun1+1)=CalendarYear,MONTH(AprSun1+1)=4),AprSun1+1,""),IF(AND(YEAR(AprSun1+8)=CalendarYear,MONTH(AprSun1+8)=4),AprSun1+8,""))</f>
        <v>41736</v>
      </c>
      <c r="C5" s="7">
        <f>IF(DAY(AprSun1)=1,IF(AND(YEAR(AprSun1+2)=CalendarYear,MONTH(AprSun1+2)=4),AprSun1+2,""),IF(AND(YEAR(AprSun1+9)=CalendarYear,MONTH(AprSun1+9)=4),AprSun1+9,""))</f>
        <v>41737</v>
      </c>
      <c r="D5" s="7">
        <f>IF(DAY(AprSun1)=1,IF(AND(YEAR(AprSun1+3)=CalendarYear,MONTH(AprSun1+3)=4),AprSun1+3,""),IF(AND(YEAR(AprSun1+10)=CalendarYear,MONTH(AprSun1+10)=4),AprSun1+10,""))</f>
        <v>41738</v>
      </c>
      <c r="E5" s="7">
        <f>IF(DAY(AprSun1)=1,IF(AND(YEAR(AprSun1+4)=CalendarYear,MONTH(AprSun1+4)=4),AprSun1+4,""),IF(AND(YEAR(AprSun1+11)=CalendarYear,MONTH(AprSun1+11)=4),AprSun1+11,""))</f>
        <v>41739</v>
      </c>
      <c r="F5" s="7">
        <f>IF(DAY(AprSun1)=1,IF(AND(YEAR(AprSun1+5)=CalendarYear,MONTH(AprSun1+5)=4),AprSun1+5,""),IF(AND(YEAR(AprSun1+12)=CalendarYear,MONTH(AprSun1+12)=4),AprSun1+12,""))</f>
        <v>41740</v>
      </c>
      <c r="G5" s="7">
        <f>IF(DAY(AprSun1)=1,IF(AND(YEAR(AprSun1+6)=CalendarYear,MONTH(AprSun1+6)=4),AprSun1+6,""),IF(AND(YEAR(AprSun1+13)=CalendarYear,MONTH(AprSun1+13)=4),AprSun1+13,""))</f>
        <v>41741</v>
      </c>
      <c r="H5" s="14">
        <f>IF(DAY(AprSun1)=1,IF(AND(YEAR(AprSun1+7)=CalendarYear,MONTH(AprSun1+7)=4),AprSun1+7,""),IF(AND(YEAR(AprSun1+14)=CalendarYear,MONTH(AprSun1+14)=4),AprSun1+14,""))</f>
        <v>41742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IF(DAY(AprSun1)=1,IF(AND(YEAR(AprSun1+8)=CalendarYear,MONTH(AprSun1+8)=4),AprSun1+8,""),IF(AND(YEAR(AprSun1+15)=CalendarYear,MONTH(AprSun1+15)=4),AprSun1+15,""))</f>
        <v>41743</v>
      </c>
      <c r="C7" s="7">
        <f>IF(DAY(AprSun1)=1,IF(AND(YEAR(AprSun1+9)=CalendarYear,MONTH(AprSun1+9)=4),AprSun1+9,""),IF(AND(YEAR(AprSun1+16)=CalendarYear,MONTH(AprSun1+16)=4),AprSun1+16,""))</f>
        <v>41744</v>
      </c>
      <c r="D7" s="7">
        <f>IF(DAY(AprSun1)=1,IF(AND(YEAR(AprSun1+10)=CalendarYear,MONTH(AprSun1+10)=4),AprSun1+10,""),IF(AND(YEAR(AprSun1+17)=CalendarYear,MONTH(AprSun1+17)=4),AprSun1+17,""))</f>
        <v>41745</v>
      </c>
      <c r="E7" s="7">
        <f>IF(DAY(AprSun1)=1,IF(AND(YEAR(AprSun1+11)=CalendarYear,MONTH(AprSun1+11)=4),AprSun1+11,""),IF(AND(YEAR(AprSun1+18)=CalendarYear,MONTH(AprSun1+18)=4),AprSun1+18,""))</f>
        <v>41746</v>
      </c>
      <c r="F7" s="7">
        <f>IF(DAY(AprSun1)=1,IF(AND(YEAR(AprSun1+12)=CalendarYear,MONTH(AprSun1+12)=4),AprSun1+12,""),IF(AND(YEAR(AprSun1+19)=CalendarYear,MONTH(AprSun1+19)=4),AprSun1+19,""))</f>
        <v>41747</v>
      </c>
      <c r="G7" s="7">
        <f>IF(DAY(AprSun1)=1,IF(AND(YEAR(AprSun1+13)=CalendarYear,MONTH(AprSun1+13)=4),AprSun1+13,""),IF(AND(YEAR(AprSun1+20)=CalendarYear,MONTH(AprSun1+20)=4),AprSun1+20,""))</f>
        <v>41748</v>
      </c>
      <c r="H7" s="14">
        <f>IF(DAY(AprSun1)=1,IF(AND(YEAR(AprSun1+14)=CalendarYear,MONTH(AprSun1+14)=4),AprSun1+14,""),IF(AND(YEAR(AprSun1+21)=CalendarYear,MONTH(AprSun1+21)=4),AprSun1+21,""))</f>
        <v>41749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IF(DAY(AprSun1)=1,IF(AND(YEAR(AprSun1+15)=CalendarYear,MONTH(AprSun1+15)=4),AprSun1+15,""),IF(AND(YEAR(AprSun1+22)=CalendarYear,MONTH(AprSun1+22)=4),AprSun1+22,""))</f>
        <v>41750</v>
      </c>
      <c r="C9" s="7">
        <f>IF(DAY(AprSun1)=1,IF(AND(YEAR(AprSun1+16)=CalendarYear,MONTH(AprSun1+16)=4),AprSun1+16,""),IF(AND(YEAR(AprSun1+23)=CalendarYear,MONTH(AprSun1+23)=4),AprSun1+23,""))</f>
        <v>41751</v>
      </c>
      <c r="D9" s="7">
        <f>IF(DAY(AprSun1)=1,IF(AND(YEAR(AprSun1+17)=CalendarYear,MONTH(AprSun1+17)=4),AprSun1+17,""),IF(AND(YEAR(AprSun1+24)=CalendarYear,MONTH(AprSun1+24)=4),AprSun1+24,""))</f>
        <v>41752</v>
      </c>
      <c r="E9" s="7">
        <f>IF(DAY(AprSun1)=1,IF(AND(YEAR(AprSun1+18)=CalendarYear,MONTH(AprSun1+18)=4),AprSun1+18,""),IF(AND(YEAR(AprSun1+25)=CalendarYear,MONTH(AprSun1+25)=4),AprSun1+25,""))</f>
        <v>41753</v>
      </c>
      <c r="F9" s="7">
        <f>IF(DAY(AprSun1)=1,IF(AND(YEAR(AprSun1+19)=CalendarYear,MONTH(AprSun1+19)=4),AprSun1+19,""),IF(AND(YEAR(AprSun1+26)=CalendarYear,MONTH(AprSun1+26)=4),AprSun1+26,""))</f>
        <v>41754</v>
      </c>
      <c r="G9" s="7">
        <f>IF(DAY(AprSun1)=1,IF(AND(YEAR(AprSun1+20)=CalendarYear,MONTH(AprSun1+20)=4),AprSun1+20,""),IF(AND(YEAR(AprSun1+27)=CalendarYear,MONTH(AprSun1+27)=4),AprSun1+27,""))</f>
        <v>41755</v>
      </c>
      <c r="H9" s="14">
        <f>IF(DAY(AprSun1)=1,IF(AND(YEAR(AprSun1+21)=CalendarYear,MONTH(AprSun1+21)=4),AprSun1+21,""),IF(AND(YEAR(AprSun1+28)=CalendarYear,MONTH(AprSun1+28)=4),AprSun1+28,""))</f>
        <v>41756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IF(DAY(AprSun1)=1,IF(AND(YEAR(AprSun1+22)=CalendarYear,MONTH(AprSun1+22)=4),AprSun1+22,""),IF(AND(YEAR(AprSun1+29)=CalendarYear,MONTH(AprSun1+29)=4),AprSun1+29,""))</f>
        <v>41757</v>
      </c>
      <c r="C11" s="7">
        <f>IF(DAY(AprSun1)=1,IF(AND(YEAR(AprSun1+23)=CalendarYear,MONTH(AprSun1+23)=4),AprSun1+23,""),IF(AND(YEAR(AprSun1+30)=CalendarYear,MONTH(AprSun1+30)=4),AprSun1+30,""))</f>
        <v>41758</v>
      </c>
      <c r="D11" s="7">
        <f>IF(DAY(AprSun1)=1,IF(AND(YEAR(AprSun1+24)=CalendarYear,MONTH(AprSun1+24)=4),AprSun1+24,""),IF(AND(YEAR(AprSun1+31)=CalendarYear,MONTH(AprSun1+31)=4),AprSun1+31,""))</f>
        <v>41759</v>
      </c>
      <c r="E11" s="7" t="str">
        <f>IF(DAY(AprSun1)=1,IF(AND(YEAR(AprSun1+25)=CalendarYear,MONTH(AprSun1+25)=4),AprSun1+25,""),IF(AND(YEAR(AprSun1+32)=CalendarYear,MONTH(AprSun1+32)=4),AprSun1+32,""))</f>
        <v/>
      </c>
      <c r="F11" s="7" t="str">
        <f>IF(DAY(AprSun1)=1,IF(AND(YEAR(AprSun1+26)=CalendarYear,MONTH(AprSun1+26)=4),AprSun1+26,""),IF(AND(YEAR(AprSun1+33)=CalendarYear,MONTH(AprSun1+33)=4),AprSun1+33,""))</f>
        <v/>
      </c>
      <c r="G11" s="7" t="str">
        <f>IF(DAY(AprSun1)=1,IF(AND(YEAR(AprSun1+27)=CalendarYear,MONTH(AprSun1+27)=4),AprSun1+27,""),IF(AND(YEAR(AprSun1+34)=CalendarYear,MONTH(AprSun1+34)=4),AprSun1+34,""))</f>
        <v/>
      </c>
      <c r="H11" s="14" t="str">
        <f>IF(DAY(AprSun1)=1,IF(AND(YEAR(AprSun1+28)=CalendarYear,MONTH(AprSun1+28)=4),AprSun1+28,""),IF(AND(YEAR(AprSun1+35)=CalendarYear,MONTH(AprSun1+35)=4),AprSun1+35,""))</f>
        <v/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str">
        <f>IF(DAY(AprSun1)=1,IF(AND(YEAR(AprSun1+29)=CalendarYear,MONTH(AprSun1+29)=4),AprSun1+29,""),IF(AND(YEAR(AprSun1+36)=CalendarYear,MONTH(AprSun1+36)=4),AprSun1+36,""))</f>
        <v/>
      </c>
      <c r="C13" s="7" t="str">
        <f>IF(DAY(AprSun1)=1,IF(AND(YEAR(AprSun1+30)=CalendarYear,MONTH(AprSun1+30)=4),AprSun1+30,""),IF(AND(YEAR(AprSun1+37)=CalendarYear,MONTH(AprSun1+37)=4),AprSun1+37,""))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DATE(CalendarYear,5,1)</f>
        <v>41760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IF(DAY(MaySun1)=1,"",IF(AND(YEAR(MaySun1+1)=CalendarYear,MONTH(MaySun1+1)=5),MaySun1+1,""))</f>
        <v/>
      </c>
      <c r="C3" s="7" t="str">
        <f>IF(DAY(MaySun1)=1,"",IF(AND(YEAR(MaySun1+2)=CalendarYear,MONTH(MaySun1+2)=5),MaySun1+2,""))</f>
        <v/>
      </c>
      <c r="D3" s="7" t="str">
        <f>IF(DAY(MaySun1)=1,"",IF(AND(YEAR(MaySun1+3)=CalendarYear,MONTH(MaySun1+3)=5),MaySun1+3,""))</f>
        <v/>
      </c>
      <c r="E3" s="7">
        <f>IF(DAY(MaySun1)=1,"",IF(AND(YEAR(MaySun1+4)=CalendarYear,MONTH(MaySun1+4)=5),MaySun1+4,""))</f>
        <v>41760</v>
      </c>
      <c r="F3" s="7">
        <f>IF(DAY(MaySun1)=1,"",IF(AND(YEAR(MaySun1+5)=CalendarYear,MONTH(MaySun1+5)=5),MaySun1+5,""))</f>
        <v>41761</v>
      </c>
      <c r="G3" s="7">
        <f>IF(DAY(MaySun1)=1,"",IF(AND(YEAR(MaySun1+6)=CalendarYear,MONTH(MaySun1+6)=5),MaySun1+6,""))</f>
        <v>41762</v>
      </c>
      <c r="H3" s="14">
        <f>IF(DAY(MaySun1)=1,IF(AND(YEAR(MaySun1)=CalendarYear,MONTH(MaySun1)=5),MaySun1,""),IF(AND(YEAR(MaySun1+7)=CalendarYear,MONTH(MaySun1+7)=5),MaySun1+7,""))</f>
        <v>41763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IF(DAY(MaySun1)=1,IF(AND(YEAR(MaySun1+1)=CalendarYear,MONTH(MaySun1+1)=5),MaySun1+1,""),IF(AND(YEAR(MaySun1+8)=CalendarYear,MONTH(MaySun1+8)=5),MaySun1+8,""))</f>
        <v>41764</v>
      </c>
      <c r="C5" s="7">
        <f>IF(DAY(MaySun1)=1,IF(AND(YEAR(MaySun1+2)=CalendarYear,MONTH(MaySun1+2)=5),MaySun1+2,""),IF(AND(YEAR(MaySun1+9)=CalendarYear,MONTH(MaySun1+9)=5),MaySun1+9,""))</f>
        <v>41765</v>
      </c>
      <c r="D5" s="7">
        <f>IF(DAY(MaySun1)=1,IF(AND(YEAR(MaySun1+3)=CalendarYear,MONTH(MaySun1+3)=5),MaySun1+3,""),IF(AND(YEAR(MaySun1+10)=CalendarYear,MONTH(MaySun1+10)=5),MaySun1+10,""))</f>
        <v>41766</v>
      </c>
      <c r="E5" s="7">
        <f>IF(DAY(MaySun1)=1,IF(AND(YEAR(MaySun1+4)=CalendarYear,MONTH(MaySun1+4)=5),MaySun1+4,""),IF(AND(YEAR(MaySun1+11)=CalendarYear,MONTH(MaySun1+11)=5),MaySun1+11,""))</f>
        <v>41767</v>
      </c>
      <c r="F5" s="7">
        <f>IF(DAY(MaySun1)=1,IF(AND(YEAR(MaySun1+5)=CalendarYear,MONTH(MaySun1+5)=5),MaySun1+5,""),IF(AND(YEAR(MaySun1+12)=CalendarYear,MONTH(MaySun1+12)=5),MaySun1+12,""))</f>
        <v>41768</v>
      </c>
      <c r="G5" s="7">
        <f>IF(DAY(MaySun1)=1,IF(AND(YEAR(MaySun1+6)=CalendarYear,MONTH(MaySun1+6)=5),MaySun1+6,""),IF(AND(YEAR(MaySun1+13)=CalendarYear,MONTH(MaySun1+13)=5),MaySun1+13,""))</f>
        <v>41769</v>
      </c>
      <c r="H5" s="14">
        <f>IF(DAY(MaySun1)=1,IF(AND(YEAR(MaySun1+7)=CalendarYear,MONTH(MaySun1+7)=5),MaySun1+7,""),IF(AND(YEAR(MaySun1+14)=CalendarYear,MONTH(MaySun1+14)=5),MaySun1+14,""))</f>
        <v>41770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IF(DAY(MaySun1)=1,IF(AND(YEAR(MaySun1+8)=CalendarYear,MONTH(MaySun1+8)=5),MaySun1+8,""),IF(AND(YEAR(MaySun1+15)=CalendarYear,MONTH(MaySun1+15)=5),MaySun1+15,""))</f>
        <v>41771</v>
      </c>
      <c r="C7" s="7">
        <f>IF(DAY(MaySun1)=1,IF(AND(YEAR(MaySun1+9)=CalendarYear,MONTH(MaySun1+9)=5),MaySun1+9,""),IF(AND(YEAR(MaySun1+16)=CalendarYear,MONTH(MaySun1+16)=5),MaySun1+16,""))</f>
        <v>41772</v>
      </c>
      <c r="D7" s="7">
        <f>IF(DAY(MaySun1)=1,IF(AND(YEAR(MaySun1+10)=CalendarYear,MONTH(MaySun1+10)=5),MaySun1+10,""),IF(AND(YEAR(MaySun1+17)=CalendarYear,MONTH(MaySun1+17)=5),MaySun1+17,""))</f>
        <v>41773</v>
      </c>
      <c r="E7" s="7">
        <f>IF(DAY(MaySun1)=1,IF(AND(YEAR(MaySun1+11)=CalendarYear,MONTH(MaySun1+11)=5),MaySun1+11,""),IF(AND(YEAR(MaySun1+18)=CalendarYear,MONTH(MaySun1+18)=5),MaySun1+18,""))</f>
        <v>41774</v>
      </c>
      <c r="F7" s="7">
        <f>IF(DAY(MaySun1)=1,IF(AND(YEAR(MaySun1+12)=CalendarYear,MONTH(MaySun1+12)=5),MaySun1+12,""),IF(AND(YEAR(MaySun1+19)=CalendarYear,MONTH(MaySun1+19)=5),MaySun1+19,""))</f>
        <v>41775</v>
      </c>
      <c r="G7" s="7">
        <f>IF(DAY(MaySun1)=1,IF(AND(YEAR(MaySun1+13)=CalendarYear,MONTH(MaySun1+13)=5),MaySun1+13,""),IF(AND(YEAR(MaySun1+20)=CalendarYear,MONTH(MaySun1+20)=5),MaySun1+20,""))</f>
        <v>41776</v>
      </c>
      <c r="H7" s="14">
        <f>IF(DAY(MaySun1)=1,IF(AND(YEAR(MaySun1+14)=CalendarYear,MONTH(MaySun1+14)=5),MaySun1+14,""),IF(AND(YEAR(MaySun1+21)=CalendarYear,MONTH(MaySun1+21)=5),MaySun1+21,""))</f>
        <v>41777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IF(DAY(MaySun1)=1,IF(AND(YEAR(MaySun1+15)=CalendarYear,MONTH(MaySun1+15)=5),MaySun1+15,""),IF(AND(YEAR(MaySun1+22)=CalendarYear,MONTH(MaySun1+22)=5),MaySun1+22,""))</f>
        <v>41778</v>
      </c>
      <c r="C9" s="7">
        <f>IF(DAY(MaySun1)=1,IF(AND(YEAR(MaySun1+16)=CalendarYear,MONTH(MaySun1+16)=5),MaySun1+16,""),IF(AND(YEAR(MaySun1+23)=CalendarYear,MONTH(MaySun1+23)=5),MaySun1+23,""))</f>
        <v>41779</v>
      </c>
      <c r="D9" s="7">
        <f>IF(DAY(MaySun1)=1,IF(AND(YEAR(MaySun1+17)=CalendarYear,MONTH(MaySun1+17)=5),MaySun1+17,""),IF(AND(YEAR(MaySun1+24)=CalendarYear,MONTH(MaySun1+24)=5),MaySun1+24,""))</f>
        <v>41780</v>
      </c>
      <c r="E9" s="7">
        <f>IF(DAY(MaySun1)=1,IF(AND(YEAR(MaySun1+18)=CalendarYear,MONTH(MaySun1+18)=5),MaySun1+18,""),IF(AND(YEAR(MaySun1+25)=CalendarYear,MONTH(MaySun1+25)=5),MaySun1+25,""))</f>
        <v>41781</v>
      </c>
      <c r="F9" s="7">
        <f>IF(DAY(MaySun1)=1,IF(AND(YEAR(MaySun1+19)=CalendarYear,MONTH(MaySun1+19)=5),MaySun1+19,""),IF(AND(YEAR(MaySun1+26)=CalendarYear,MONTH(MaySun1+26)=5),MaySun1+26,""))</f>
        <v>41782</v>
      </c>
      <c r="G9" s="7">
        <f>IF(DAY(MaySun1)=1,IF(AND(YEAR(MaySun1+20)=CalendarYear,MONTH(MaySun1+20)=5),MaySun1+20,""),IF(AND(YEAR(MaySun1+27)=CalendarYear,MONTH(MaySun1+27)=5),MaySun1+27,""))</f>
        <v>41783</v>
      </c>
      <c r="H9" s="14">
        <f>IF(DAY(MaySun1)=1,IF(AND(YEAR(MaySun1+21)=CalendarYear,MONTH(MaySun1+21)=5),MaySun1+21,""),IF(AND(YEAR(MaySun1+28)=CalendarYear,MONTH(MaySun1+28)=5),MaySun1+28,""))</f>
        <v>41784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IF(DAY(MaySun1)=1,IF(AND(YEAR(MaySun1+22)=CalendarYear,MONTH(MaySun1+22)=5),MaySun1+22,""),IF(AND(YEAR(MaySun1+29)=CalendarYear,MONTH(MaySun1+29)=5),MaySun1+29,""))</f>
        <v>41785</v>
      </c>
      <c r="C11" s="7">
        <f>IF(DAY(MaySun1)=1,IF(AND(YEAR(MaySun1+23)=CalendarYear,MONTH(MaySun1+23)=5),MaySun1+23,""),IF(AND(YEAR(MaySun1+30)=CalendarYear,MONTH(MaySun1+30)=5),MaySun1+30,""))</f>
        <v>41786</v>
      </c>
      <c r="D11" s="7">
        <f>IF(DAY(MaySun1)=1,IF(AND(YEAR(MaySun1+24)=CalendarYear,MONTH(MaySun1+24)=5),MaySun1+24,""),IF(AND(YEAR(MaySun1+31)=CalendarYear,MONTH(MaySun1+31)=5),MaySun1+31,""))</f>
        <v>41787</v>
      </c>
      <c r="E11" s="7">
        <f>IF(DAY(MaySun1)=1,IF(AND(YEAR(MaySun1+25)=CalendarYear,MONTH(MaySun1+25)=5),MaySun1+25,""),IF(AND(YEAR(MaySun1+32)=CalendarYear,MONTH(MaySun1+32)=5),MaySun1+32,""))</f>
        <v>41788</v>
      </c>
      <c r="F11" s="7">
        <f>IF(DAY(MaySun1)=1,IF(AND(YEAR(MaySun1+26)=CalendarYear,MONTH(MaySun1+26)=5),MaySun1+26,""),IF(AND(YEAR(MaySun1+33)=CalendarYear,MONTH(MaySun1+33)=5),MaySun1+33,""))</f>
        <v>41789</v>
      </c>
      <c r="G11" s="7">
        <f>IF(DAY(MaySun1)=1,IF(AND(YEAR(MaySun1+27)=CalendarYear,MONTH(MaySun1+27)=5),MaySun1+27,""),IF(AND(YEAR(MaySun1+34)=CalendarYear,MONTH(MaySun1+34)=5),MaySun1+34,""))</f>
        <v>41790</v>
      </c>
      <c r="H11" s="14" t="str">
        <f>IF(DAY(MaySun1)=1,IF(AND(YEAR(MaySun1+28)=CalendarYear,MONTH(MaySun1+28)=5),MaySun1+28,""),IF(AND(YEAR(MaySun1+35)=CalendarYear,MONTH(MaySun1+35)=5),MaySun1+35,""))</f>
        <v/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str">
        <f>IF(DAY(MaySun1)=1,IF(AND(YEAR(MaySun1+29)=CalendarYear,MONTH(MaySun1+29)=5),MaySun1+29,""),IF(AND(YEAR(MaySun1+36)=CalendarYear,MONTH(MaySun1+36)=5),MaySun1+36,""))</f>
        <v/>
      </c>
      <c r="C13" s="7" t="str">
        <f>IF(DAY(MaySun1)=1,IF(AND(YEAR(MaySun1+30)=CalendarYear,MONTH(MaySun1+30)=5),MaySun1+30,""),IF(AND(YEAR(MaySun1+37)=CalendarYear,MONTH(MaySun1+37)=5),MaySun1+37,""))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DATE(CalendarYear,6,1)</f>
        <v>41791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IF(DAY(JunSun1)=1,"",IF(AND(YEAR(JunSun1+1)=CalendarYear,MONTH(JunSun1+1)=6),JunSun1+1,""))</f>
        <v/>
      </c>
      <c r="C3" s="7" t="str">
        <f>IF(DAY(JunSun1)=1,"",IF(AND(YEAR(JunSun1+2)=CalendarYear,MONTH(JunSun1+2)=6),JunSun1+2,""))</f>
        <v/>
      </c>
      <c r="D3" s="7" t="str">
        <f>IF(DAY(JunSun1)=1,"",IF(AND(YEAR(JunSun1+3)=CalendarYear,MONTH(JunSun1+3)=6),JunSun1+3,""))</f>
        <v/>
      </c>
      <c r="E3" s="7" t="str">
        <f>IF(DAY(JunSun1)=1,"",IF(AND(YEAR(JunSun1+4)=CalendarYear,MONTH(JunSun1+4)=6),JunSun1+4,""))</f>
        <v/>
      </c>
      <c r="F3" s="7" t="str">
        <f>IF(DAY(JunSun1)=1,"",IF(AND(YEAR(JunSun1+5)=CalendarYear,MONTH(JunSun1+5)=6),JunSun1+5,""))</f>
        <v/>
      </c>
      <c r="G3" s="7" t="str">
        <f>IF(DAY(JunSun1)=1,"",IF(AND(YEAR(JunSun1+6)=CalendarYear,MONTH(JunSun1+6)=6),JunSun1+6,""))</f>
        <v/>
      </c>
      <c r="H3" s="14">
        <f>IF(DAY(JunSun1)=1,IF(AND(YEAR(JunSun1)=CalendarYear,MONTH(JunSun1)=6),JunSun1,""),IF(AND(YEAR(JunSun1+7)=CalendarYear,MONTH(JunSun1+7)=6),JunSun1+7,""))</f>
        <v>41791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IF(DAY(JunSun1)=1,IF(AND(YEAR(JunSun1+1)=CalendarYear,MONTH(JunSun1+1)=6),JunSun1+1,""),IF(AND(YEAR(JunSun1+8)=CalendarYear,MONTH(JunSun1+8)=6),JunSun1+8,""))</f>
        <v>41792</v>
      </c>
      <c r="C5" s="7">
        <f>IF(DAY(JunSun1)=1,IF(AND(YEAR(JunSun1+2)=CalendarYear,MONTH(JunSun1+2)=6),JunSun1+2,""),IF(AND(YEAR(JunSun1+9)=CalendarYear,MONTH(JunSun1+9)=6),JunSun1+9,""))</f>
        <v>41793</v>
      </c>
      <c r="D5" s="7">
        <f>IF(DAY(JunSun1)=1,IF(AND(YEAR(JunSun1+3)=CalendarYear,MONTH(JunSun1+3)=6),JunSun1+3,""),IF(AND(YEAR(JunSun1+10)=CalendarYear,MONTH(JunSun1+10)=6),JunSun1+10,""))</f>
        <v>41794</v>
      </c>
      <c r="E5" s="7">
        <f>IF(DAY(JunSun1)=1,IF(AND(YEAR(JunSun1+4)=CalendarYear,MONTH(JunSun1+4)=6),JunSun1+4,""),IF(AND(YEAR(JunSun1+11)=CalendarYear,MONTH(JunSun1+11)=6),JunSun1+11,""))</f>
        <v>41795</v>
      </c>
      <c r="F5" s="7">
        <f>IF(DAY(JunSun1)=1,IF(AND(YEAR(JunSun1+5)=CalendarYear,MONTH(JunSun1+5)=6),JunSun1+5,""),IF(AND(YEAR(JunSun1+12)=CalendarYear,MONTH(JunSun1+12)=6),JunSun1+12,""))</f>
        <v>41796</v>
      </c>
      <c r="G5" s="7">
        <f>IF(DAY(JunSun1)=1,IF(AND(YEAR(JunSun1+6)=CalendarYear,MONTH(JunSun1+6)=6),JunSun1+6,""),IF(AND(YEAR(JunSun1+13)=CalendarYear,MONTH(JunSun1+13)=6),JunSun1+13,""))</f>
        <v>41797</v>
      </c>
      <c r="H5" s="14">
        <f>IF(DAY(JunSun1)=1,IF(AND(YEAR(JunSun1+7)=CalendarYear,MONTH(JunSun1+7)=6),JunSun1+7,""),IF(AND(YEAR(JunSun1+14)=CalendarYear,MONTH(JunSun1+14)=6),JunSun1+14,""))</f>
        <v>41798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IF(DAY(JunSun1)=1,IF(AND(YEAR(JunSun1+8)=CalendarYear,MONTH(JunSun1+8)=6),JunSun1+8,""),IF(AND(YEAR(JunSun1+15)=CalendarYear,MONTH(JunSun1+15)=6),JunSun1+15,""))</f>
        <v>41799</v>
      </c>
      <c r="C7" s="7">
        <f>IF(DAY(JunSun1)=1,IF(AND(YEAR(JunSun1+9)=CalendarYear,MONTH(JunSun1+9)=6),JunSun1+9,""),IF(AND(YEAR(JunSun1+16)=CalendarYear,MONTH(JunSun1+16)=6),JunSun1+16,""))</f>
        <v>41800</v>
      </c>
      <c r="D7" s="7">
        <f>IF(DAY(JunSun1)=1,IF(AND(YEAR(JunSun1+10)=CalendarYear,MONTH(JunSun1+10)=6),JunSun1+10,""),IF(AND(YEAR(JunSun1+17)=CalendarYear,MONTH(JunSun1+17)=6),JunSun1+17,""))</f>
        <v>41801</v>
      </c>
      <c r="E7" s="7">
        <f>IF(DAY(JunSun1)=1,IF(AND(YEAR(JunSun1+11)=CalendarYear,MONTH(JunSun1+11)=6),JunSun1+11,""),IF(AND(YEAR(JunSun1+18)=CalendarYear,MONTH(JunSun1+18)=6),JunSun1+18,""))</f>
        <v>41802</v>
      </c>
      <c r="F7" s="7">
        <f>IF(DAY(JunSun1)=1,IF(AND(YEAR(JunSun1+12)=CalendarYear,MONTH(JunSun1+12)=6),JunSun1+12,""),IF(AND(YEAR(JunSun1+19)=CalendarYear,MONTH(JunSun1+19)=6),JunSun1+19,""))</f>
        <v>41803</v>
      </c>
      <c r="G7" s="7">
        <f>IF(DAY(JunSun1)=1,IF(AND(YEAR(JunSun1+13)=CalendarYear,MONTH(JunSun1+13)=6),JunSun1+13,""),IF(AND(YEAR(JunSun1+20)=CalendarYear,MONTH(JunSun1+20)=6),JunSun1+20,""))</f>
        <v>41804</v>
      </c>
      <c r="H7" s="14">
        <f>IF(DAY(JunSun1)=1,IF(AND(YEAR(JunSun1+14)=CalendarYear,MONTH(JunSun1+14)=6),JunSun1+14,""),IF(AND(YEAR(JunSun1+21)=CalendarYear,MONTH(JunSun1+21)=6),JunSun1+21,""))</f>
        <v>41805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IF(DAY(JunSun1)=1,IF(AND(YEAR(JunSun1+15)=CalendarYear,MONTH(JunSun1+15)=6),JunSun1+15,""),IF(AND(YEAR(JunSun1+22)=CalendarYear,MONTH(JunSun1+22)=6),JunSun1+22,""))</f>
        <v>41806</v>
      </c>
      <c r="C9" s="7">
        <f>IF(DAY(JunSun1)=1,IF(AND(YEAR(JunSun1+16)=CalendarYear,MONTH(JunSun1+16)=6),JunSun1+16,""),IF(AND(YEAR(JunSun1+23)=CalendarYear,MONTH(JunSun1+23)=6),JunSun1+23,""))</f>
        <v>41807</v>
      </c>
      <c r="D9" s="7">
        <f>IF(DAY(JunSun1)=1,IF(AND(YEAR(JunSun1+17)=CalendarYear,MONTH(JunSun1+17)=6),JunSun1+17,""),IF(AND(YEAR(JunSun1+24)=CalendarYear,MONTH(JunSun1+24)=6),JunSun1+24,""))</f>
        <v>41808</v>
      </c>
      <c r="E9" s="7">
        <f>IF(DAY(JunSun1)=1,IF(AND(YEAR(JunSun1+18)=CalendarYear,MONTH(JunSun1+18)=6),JunSun1+18,""),IF(AND(YEAR(JunSun1+25)=CalendarYear,MONTH(JunSun1+25)=6),JunSun1+25,""))</f>
        <v>41809</v>
      </c>
      <c r="F9" s="7">
        <f>IF(DAY(JunSun1)=1,IF(AND(YEAR(JunSun1+19)=CalendarYear,MONTH(JunSun1+19)=6),JunSun1+19,""),IF(AND(YEAR(JunSun1+26)=CalendarYear,MONTH(JunSun1+26)=6),JunSun1+26,""))</f>
        <v>41810</v>
      </c>
      <c r="G9" s="7">
        <f>IF(DAY(JunSun1)=1,IF(AND(YEAR(JunSun1+20)=CalendarYear,MONTH(JunSun1+20)=6),JunSun1+20,""),IF(AND(YEAR(JunSun1+27)=CalendarYear,MONTH(JunSun1+27)=6),JunSun1+27,""))</f>
        <v>41811</v>
      </c>
      <c r="H9" s="14">
        <f>IF(DAY(JunSun1)=1,IF(AND(YEAR(JunSun1+21)=CalendarYear,MONTH(JunSun1+21)=6),JunSun1+21,""),IF(AND(YEAR(JunSun1+28)=CalendarYear,MONTH(JunSun1+28)=6),JunSun1+28,""))</f>
        <v>41812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IF(DAY(JunSun1)=1,IF(AND(YEAR(JunSun1+22)=CalendarYear,MONTH(JunSun1+22)=6),JunSun1+22,""),IF(AND(YEAR(JunSun1+29)=CalendarYear,MONTH(JunSun1+29)=6),JunSun1+29,""))</f>
        <v>41813</v>
      </c>
      <c r="C11" s="7">
        <f>IF(DAY(JunSun1)=1,IF(AND(YEAR(JunSun1+23)=CalendarYear,MONTH(JunSun1+23)=6),JunSun1+23,""),IF(AND(YEAR(JunSun1+30)=CalendarYear,MONTH(JunSun1+30)=6),JunSun1+30,""))</f>
        <v>41814</v>
      </c>
      <c r="D11" s="7">
        <f>IF(DAY(JunSun1)=1,IF(AND(YEAR(JunSun1+24)=CalendarYear,MONTH(JunSun1+24)=6),JunSun1+24,""),IF(AND(YEAR(JunSun1+31)=CalendarYear,MONTH(JunSun1+31)=6),JunSun1+31,""))</f>
        <v>41815</v>
      </c>
      <c r="E11" s="7">
        <f>IF(DAY(JunSun1)=1,IF(AND(YEAR(JunSun1+25)=CalendarYear,MONTH(JunSun1+25)=6),JunSun1+25,""),IF(AND(YEAR(JunSun1+32)=CalendarYear,MONTH(JunSun1+32)=6),JunSun1+32,""))</f>
        <v>41816</v>
      </c>
      <c r="F11" s="7">
        <f>IF(DAY(JunSun1)=1,IF(AND(YEAR(JunSun1+26)=CalendarYear,MONTH(JunSun1+26)=6),JunSun1+26,""),IF(AND(YEAR(JunSun1+33)=CalendarYear,MONTH(JunSun1+33)=6),JunSun1+33,""))</f>
        <v>41817</v>
      </c>
      <c r="G11" s="7">
        <f>IF(DAY(JunSun1)=1,IF(AND(YEAR(JunSun1+27)=CalendarYear,MONTH(JunSun1+27)=6),JunSun1+27,""),IF(AND(YEAR(JunSun1+34)=CalendarYear,MONTH(JunSun1+34)=6),JunSun1+34,""))</f>
        <v>41818</v>
      </c>
      <c r="H11" s="14">
        <f>IF(DAY(JunSun1)=1,IF(AND(YEAR(JunSun1+28)=CalendarYear,MONTH(JunSun1+28)=6),JunSun1+28,""),IF(AND(YEAR(JunSun1+35)=CalendarYear,MONTH(JunSun1+35)=6),JunSun1+35,""))</f>
        <v>41819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>
        <f>IF(DAY(JunSun1)=1,IF(AND(YEAR(JunSun1+29)=CalendarYear,MONTH(JunSun1+29)=6),JunSun1+29,""),IF(AND(YEAR(JunSun1+36)=CalendarYear,MONTH(JunSun1+36)=6),JunSun1+36,""))</f>
        <v>41820</v>
      </c>
      <c r="C13" s="7" t="str">
        <f>IF(DAY(JunSun1)=1,IF(AND(YEAR(JunSun1+30)=CalendarYear,MONTH(JunSun1+30)=6),JunSun1+30,""),IF(AND(YEAR(JunSun1+37)=CalendarYear,MONTH(JunSun1+37)=6),JunSun1+37,""))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52"/>
      <c r="E14" s="53"/>
      <c r="F14" s="53"/>
      <c r="G14" s="53"/>
      <c r="H14" s="54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DATE(CalendarYear,7,1)</f>
        <v>41821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IF(DAY(JulSun1)=1,"",IF(AND(YEAR(JulSun1+1)=CalendarYear,MONTH(JulSun1+1)=7),JulSun1+1,""))</f>
        <v/>
      </c>
      <c r="C3" s="7">
        <f>IF(DAY(JulSun1)=1,"",IF(AND(YEAR(JulSun1+2)=CalendarYear,MONTH(JulSun1+2)=7),JulSun1+2,""))</f>
        <v>41821</v>
      </c>
      <c r="D3" s="7">
        <f>IF(DAY(JulSun1)=1,"",IF(AND(YEAR(JulSun1+3)=CalendarYear,MONTH(JulSun1+3)=7),JulSun1+3,""))</f>
        <v>41822</v>
      </c>
      <c r="E3" s="7">
        <f>IF(DAY(JulSun1)=1,"",IF(AND(YEAR(JulSun1+4)=CalendarYear,MONTH(JulSun1+4)=7),JulSun1+4,""))</f>
        <v>41823</v>
      </c>
      <c r="F3" s="7">
        <f>IF(DAY(JulSun1)=1,"",IF(AND(YEAR(JulSun1+5)=CalendarYear,MONTH(JulSun1+5)=7),JulSun1+5,""))</f>
        <v>41824</v>
      </c>
      <c r="G3" s="7">
        <f>IF(DAY(JulSun1)=1,"",IF(AND(YEAR(JulSun1+6)=CalendarYear,MONTH(JulSun1+6)=7),JulSun1+6,""))</f>
        <v>41825</v>
      </c>
      <c r="H3" s="14">
        <f>IF(DAY(JulSun1)=1,IF(AND(YEAR(JulSun1)=CalendarYear,MONTH(JulSun1)=7),JulSun1,""),IF(AND(YEAR(JulSun1+7)=CalendarYear,MONTH(JulSun1+7)=7),JulSun1+7,""))</f>
        <v>41826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IF(DAY(JulSun1)=1,IF(AND(YEAR(JulSun1+1)=CalendarYear,MONTH(JulSun1+1)=7),JulSun1+1,""),IF(AND(YEAR(JulSun1+8)=CalendarYear,MONTH(JulSun1+8)=7),JulSun1+8,""))</f>
        <v>41827</v>
      </c>
      <c r="C5" s="7">
        <f>IF(DAY(JulSun1)=1,IF(AND(YEAR(JulSun1+2)=CalendarYear,MONTH(JulSun1+2)=7),JulSun1+2,""),IF(AND(YEAR(JulSun1+9)=CalendarYear,MONTH(JulSun1+9)=7),JulSun1+9,""))</f>
        <v>41828</v>
      </c>
      <c r="D5" s="7">
        <f>IF(DAY(JulSun1)=1,IF(AND(YEAR(JulSun1+3)=CalendarYear,MONTH(JulSun1+3)=7),JulSun1+3,""),IF(AND(YEAR(JulSun1+10)=CalendarYear,MONTH(JulSun1+10)=7),JulSun1+10,""))</f>
        <v>41829</v>
      </c>
      <c r="E5" s="7">
        <f>IF(DAY(JulSun1)=1,IF(AND(YEAR(JulSun1+4)=CalendarYear,MONTH(JulSun1+4)=7),JulSun1+4,""),IF(AND(YEAR(JulSun1+11)=CalendarYear,MONTH(JulSun1+11)=7),JulSun1+11,""))</f>
        <v>41830</v>
      </c>
      <c r="F5" s="7">
        <f>IF(DAY(JulSun1)=1,IF(AND(YEAR(JulSun1+5)=CalendarYear,MONTH(JulSun1+5)=7),JulSun1+5,""),IF(AND(YEAR(JulSun1+12)=CalendarYear,MONTH(JulSun1+12)=7),JulSun1+12,""))</f>
        <v>41831</v>
      </c>
      <c r="G5" s="7">
        <f>IF(DAY(JulSun1)=1,IF(AND(YEAR(JulSun1+6)=CalendarYear,MONTH(JulSun1+6)=7),JulSun1+6,""),IF(AND(YEAR(JulSun1+13)=CalendarYear,MONTH(JulSun1+13)=7),JulSun1+13,""))</f>
        <v>41832</v>
      </c>
      <c r="H5" s="14">
        <f>IF(DAY(JulSun1)=1,IF(AND(YEAR(JulSun1+7)=CalendarYear,MONTH(JulSun1+7)=7),JulSun1+7,""),IF(AND(YEAR(JulSun1+14)=CalendarYear,MONTH(JulSun1+14)=7),JulSun1+14,""))</f>
        <v>41833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IF(DAY(JulSun1)=1,IF(AND(YEAR(JulSun1+8)=CalendarYear,MONTH(JulSun1+8)=7),JulSun1+8,""),IF(AND(YEAR(JulSun1+15)=CalendarYear,MONTH(JulSun1+15)=7),JulSun1+15,""))</f>
        <v>41834</v>
      </c>
      <c r="C7" s="7">
        <f>IF(DAY(JulSun1)=1,IF(AND(YEAR(JulSun1+9)=CalendarYear,MONTH(JulSun1+9)=7),JulSun1+9,""),IF(AND(YEAR(JulSun1+16)=CalendarYear,MONTH(JulSun1+16)=7),JulSun1+16,""))</f>
        <v>41835</v>
      </c>
      <c r="D7" s="7">
        <f>IF(DAY(JulSun1)=1,IF(AND(YEAR(JulSun1+10)=CalendarYear,MONTH(JulSun1+10)=7),JulSun1+10,""),IF(AND(YEAR(JulSun1+17)=CalendarYear,MONTH(JulSun1+17)=7),JulSun1+17,""))</f>
        <v>41836</v>
      </c>
      <c r="E7" s="7">
        <f>IF(DAY(JulSun1)=1,IF(AND(YEAR(JulSun1+11)=CalendarYear,MONTH(JulSun1+11)=7),JulSun1+11,""),IF(AND(YEAR(JulSun1+18)=CalendarYear,MONTH(JulSun1+18)=7),JulSun1+18,""))</f>
        <v>41837</v>
      </c>
      <c r="F7" s="7">
        <f>IF(DAY(JulSun1)=1,IF(AND(YEAR(JulSun1+12)=CalendarYear,MONTH(JulSun1+12)=7),JulSun1+12,""),IF(AND(YEAR(JulSun1+19)=CalendarYear,MONTH(JulSun1+19)=7),JulSun1+19,""))</f>
        <v>41838</v>
      </c>
      <c r="G7" s="7">
        <f>IF(DAY(JulSun1)=1,IF(AND(YEAR(JulSun1+13)=CalendarYear,MONTH(JulSun1+13)=7),JulSun1+13,""),IF(AND(YEAR(JulSun1+20)=CalendarYear,MONTH(JulSun1+20)=7),JulSun1+20,""))</f>
        <v>41839</v>
      </c>
      <c r="H7" s="14">
        <f>IF(DAY(JulSun1)=1,IF(AND(YEAR(JulSun1+14)=CalendarYear,MONTH(JulSun1+14)=7),JulSun1+14,""),IF(AND(YEAR(JulSun1+21)=CalendarYear,MONTH(JulSun1+21)=7),JulSun1+21,""))</f>
        <v>41840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IF(DAY(JulSun1)=1,IF(AND(YEAR(JulSun1+15)=CalendarYear,MONTH(JulSun1+15)=7),JulSun1+15,""),IF(AND(YEAR(JulSun1+22)=CalendarYear,MONTH(JulSun1+22)=7),JulSun1+22,""))</f>
        <v>41841</v>
      </c>
      <c r="C9" s="7">
        <f>IF(DAY(JulSun1)=1,IF(AND(YEAR(JulSun1+16)=CalendarYear,MONTH(JulSun1+16)=7),JulSun1+16,""),IF(AND(YEAR(JulSun1+23)=CalendarYear,MONTH(JulSun1+23)=7),JulSun1+23,""))</f>
        <v>41842</v>
      </c>
      <c r="D9" s="7">
        <f>IF(DAY(JulSun1)=1,IF(AND(YEAR(JulSun1+17)=CalendarYear,MONTH(JulSun1+17)=7),JulSun1+17,""),IF(AND(YEAR(JulSun1+24)=CalendarYear,MONTH(JulSun1+24)=7),JulSun1+24,""))</f>
        <v>41843</v>
      </c>
      <c r="E9" s="7">
        <f>IF(DAY(JulSun1)=1,IF(AND(YEAR(JulSun1+18)=CalendarYear,MONTH(JulSun1+18)=7),JulSun1+18,""),IF(AND(YEAR(JulSun1+25)=CalendarYear,MONTH(JulSun1+25)=7),JulSun1+25,""))</f>
        <v>41844</v>
      </c>
      <c r="F9" s="7">
        <f>IF(DAY(JulSun1)=1,IF(AND(YEAR(JulSun1+19)=CalendarYear,MONTH(JulSun1+19)=7),JulSun1+19,""),IF(AND(YEAR(JulSun1+26)=CalendarYear,MONTH(JulSun1+26)=7),JulSun1+26,""))</f>
        <v>41845</v>
      </c>
      <c r="G9" s="7">
        <f>IF(DAY(JulSun1)=1,IF(AND(YEAR(JulSun1+20)=CalendarYear,MONTH(JulSun1+20)=7),JulSun1+20,""),IF(AND(YEAR(JulSun1+27)=CalendarYear,MONTH(JulSun1+27)=7),JulSun1+27,""))</f>
        <v>41846</v>
      </c>
      <c r="H9" s="14">
        <f>IF(DAY(JulSun1)=1,IF(AND(YEAR(JulSun1+21)=CalendarYear,MONTH(JulSun1+21)=7),JulSun1+21,""),IF(AND(YEAR(JulSun1+28)=CalendarYear,MONTH(JulSun1+28)=7),JulSun1+28,""))</f>
        <v>41847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IF(DAY(JulSun1)=1,IF(AND(YEAR(JulSun1+22)=CalendarYear,MONTH(JulSun1+22)=7),JulSun1+22,""),IF(AND(YEAR(JulSun1+29)=CalendarYear,MONTH(JulSun1+29)=7),JulSun1+29,""))</f>
        <v>41848</v>
      </c>
      <c r="C11" s="7">
        <f>IF(DAY(JulSun1)=1,IF(AND(YEAR(JulSun1+23)=CalendarYear,MONTH(JulSun1+23)=7),JulSun1+23,""),IF(AND(YEAR(JulSun1+30)=CalendarYear,MONTH(JulSun1+30)=7),JulSun1+30,""))</f>
        <v>41849</v>
      </c>
      <c r="D11" s="7">
        <f>IF(DAY(JulSun1)=1,IF(AND(YEAR(JulSun1+24)=CalendarYear,MONTH(JulSun1+24)=7),JulSun1+24,""),IF(AND(YEAR(JulSun1+31)=CalendarYear,MONTH(JulSun1+31)=7),JulSun1+31,""))</f>
        <v>41850</v>
      </c>
      <c r="E11" s="7">
        <f>IF(DAY(JulSun1)=1,IF(AND(YEAR(JulSun1+25)=CalendarYear,MONTH(JulSun1+25)=7),JulSun1+25,""),IF(AND(YEAR(JulSun1+32)=CalendarYear,MONTH(JulSun1+32)=7),JulSun1+32,""))</f>
        <v>41851</v>
      </c>
      <c r="F11" s="7" t="str">
        <f>IF(DAY(JulSun1)=1,IF(AND(YEAR(JulSun1+26)=CalendarYear,MONTH(JulSun1+26)=7),JulSun1+26,""),IF(AND(YEAR(JulSun1+33)=CalendarYear,MONTH(JulSun1+33)=7),JulSun1+33,""))</f>
        <v/>
      </c>
      <c r="G11" s="7" t="str">
        <f>IF(DAY(JulSun1)=1,IF(AND(YEAR(JulSun1+27)=CalendarYear,MONTH(JulSun1+27)=7),JulSun1+27,""),IF(AND(YEAR(JulSun1+34)=CalendarYear,MONTH(JulSun1+34)=7),JulSun1+34,""))</f>
        <v/>
      </c>
      <c r="H11" s="14" t="str">
        <f>IF(DAY(JulSun1)=1,IF(AND(YEAR(JulSun1+28)=CalendarYear,MONTH(JulSun1+28)=7),JulSun1+28,""),IF(AND(YEAR(JulSun1+35)=CalendarYear,MONTH(JulSun1+35)=7),JulSun1+35,""))</f>
        <v/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str">
        <f>IF(DAY(JulSun1)=1,IF(AND(YEAR(JulSun1+29)=CalendarYear,MONTH(JulSun1+29)=7),JulSun1+29,""),IF(AND(YEAR(JulSun1+36)=CalendarYear,MONTH(JulSun1+36)=7),JulSun1+36,""))</f>
        <v/>
      </c>
      <c r="C13" s="7" t="str">
        <f>IF(DAY(JulSun1)=1,IF(AND(YEAR(JulSun1+30)=CalendarYear,MONTH(JulSun1+30)=7),JulSun1+30,""),IF(AND(YEAR(JulSun1+37)=CalendarYear,MONTH(JulSun1+37)=7),JulSun1+37,""))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46">
        <f>DATE(CalendarYear,8,1)</f>
        <v>41852</v>
      </c>
      <c r="C1" s="46"/>
      <c r="D1" s="46"/>
      <c r="E1" s="46"/>
      <c r="F1" s="46"/>
      <c r="G1" s="46"/>
      <c r="H1" s="46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str">
        <f>IF(DAY(AugSun1)=1,"",IF(AND(YEAR(AugSun1+1)=CalendarYear,MONTH(AugSun1+1)=8),AugSun1+1,""))</f>
        <v/>
      </c>
      <c r="C3" s="7" t="str">
        <f>IF(DAY(AugSun1)=1,"",IF(AND(YEAR(AugSun1+2)=CalendarYear,MONTH(AugSun1+2)=8),AugSun1+2,""))</f>
        <v/>
      </c>
      <c r="D3" s="7" t="str">
        <f>IF(DAY(AugSun1)=1,"",IF(AND(YEAR(AugSun1+3)=CalendarYear,MONTH(AugSun1+3)=8),AugSun1+3,""))</f>
        <v/>
      </c>
      <c r="E3" s="7" t="str">
        <f>IF(DAY(AugSun1)=1,"",IF(AND(YEAR(AugSun1+4)=CalendarYear,MONTH(AugSun1+4)=8),AugSun1+4,""))</f>
        <v/>
      </c>
      <c r="F3" s="7">
        <f>IF(DAY(AugSun1)=1,"",IF(AND(YEAR(AugSun1+5)=CalendarYear,MONTH(AugSun1+5)=8),AugSun1+5,""))</f>
        <v>41852</v>
      </c>
      <c r="G3" s="7">
        <f>IF(DAY(AugSun1)=1,"",IF(AND(YEAR(AugSun1+6)=CalendarYear,MONTH(AugSun1+6)=8),AugSun1+6,""))</f>
        <v>41853</v>
      </c>
      <c r="H3" s="14">
        <f>IF(DAY(AugSun1)=1,IF(AND(YEAR(AugSun1)=CalendarYear,MONTH(AugSun1)=8),AugSun1,""),IF(AND(YEAR(AugSun1+7)=CalendarYear,MONTH(AugSun1+7)=8),AugSun1+7,""))</f>
        <v>41854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>
        <f>IF(DAY(AugSun1)=1,IF(AND(YEAR(AugSun1+1)=CalendarYear,MONTH(AugSun1+1)=8),AugSun1+1,""),IF(AND(YEAR(AugSun1+8)=CalendarYear,MONTH(AugSun1+8)=8),AugSun1+8,""))</f>
        <v>41855</v>
      </c>
      <c r="C5" s="7">
        <f>IF(DAY(AugSun1)=1,IF(AND(YEAR(AugSun1+2)=CalendarYear,MONTH(AugSun1+2)=8),AugSun1+2,""),IF(AND(YEAR(AugSun1+9)=CalendarYear,MONTH(AugSun1+9)=8),AugSun1+9,""))</f>
        <v>41856</v>
      </c>
      <c r="D5" s="7">
        <f>IF(DAY(AugSun1)=1,IF(AND(YEAR(AugSun1+3)=CalendarYear,MONTH(AugSun1+3)=8),AugSun1+3,""),IF(AND(YEAR(AugSun1+10)=CalendarYear,MONTH(AugSun1+10)=8),AugSun1+10,""))</f>
        <v>41857</v>
      </c>
      <c r="E5" s="7">
        <f>IF(DAY(AugSun1)=1,IF(AND(YEAR(AugSun1+4)=CalendarYear,MONTH(AugSun1+4)=8),AugSun1+4,""),IF(AND(YEAR(AugSun1+11)=CalendarYear,MONTH(AugSun1+11)=8),AugSun1+11,""))</f>
        <v>41858</v>
      </c>
      <c r="F5" s="7">
        <f>IF(DAY(AugSun1)=1,IF(AND(YEAR(AugSun1+5)=CalendarYear,MONTH(AugSun1+5)=8),AugSun1+5,""),IF(AND(YEAR(AugSun1+12)=CalendarYear,MONTH(AugSun1+12)=8),AugSun1+12,""))</f>
        <v>41859</v>
      </c>
      <c r="G5" s="7">
        <f>IF(DAY(AugSun1)=1,IF(AND(YEAR(AugSun1+6)=CalendarYear,MONTH(AugSun1+6)=8),AugSun1+6,""),IF(AND(YEAR(AugSun1+13)=CalendarYear,MONTH(AugSun1+13)=8),AugSun1+13,""))</f>
        <v>41860</v>
      </c>
      <c r="H5" s="14">
        <f>IF(DAY(AugSun1)=1,IF(AND(YEAR(AugSun1+7)=CalendarYear,MONTH(AugSun1+7)=8),AugSun1+7,""),IF(AND(YEAR(AugSun1+14)=CalendarYear,MONTH(AugSun1+14)=8),AugSun1+14,""))</f>
        <v>41861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>
        <f>IF(DAY(AugSun1)=1,IF(AND(YEAR(AugSun1+8)=CalendarYear,MONTH(AugSun1+8)=8),AugSun1+8,""),IF(AND(YEAR(AugSun1+15)=CalendarYear,MONTH(AugSun1+15)=8),AugSun1+15,""))</f>
        <v>41862</v>
      </c>
      <c r="C7" s="7">
        <f>IF(DAY(AugSun1)=1,IF(AND(YEAR(AugSun1+9)=CalendarYear,MONTH(AugSun1+9)=8),AugSun1+9,""),IF(AND(YEAR(AugSun1+16)=CalendarYear,MONTH(AugSun1+16)=8),AugSun1+16,""))</f>
        <v>41863</v>
      </c>
      <c r="D7" s="7">
        <f>IF(DAY(AugSun1)=1,IF(AND(YEAR(AugSun1+10)=CalendarYear,MONTH(AugSun1+10)=8),AugSun1+10,""),IF(AND(YEAR(AugSun1+17)=CalendarYear,MONTH(AugSun1+17)=8),AugSun1+17,""))</f>
        <v>41864</v>
      </c>
      <c r="E7" s="7">
        <f>IF(DAY(AugSun1)=1,IF(AND(YEAR(AugSun1+11)=CalendarYear,MONTH(AugSun1+11)=8),AugSun1+11,""),IF(AND(YEAR(AugSun1+18)=CalendarYear,MONTH(AugSun1+18)=8),AugSun1+18,""))</f>
        <v>41865</v>
      </c>
      <c r="F7" s="7">
        <f>IF(DAY(AugSun1)=1,IF(AND(YEAR(AugSun1+12)=CalendarYear,MONTH(AugSun1+12)=8),AugSun1+12,""),IF(AND(YEAR(AugSun1+19)=CalendarYear,MONTH(AugSun1+19)=8),AugSun1+19,""))</f>
        <v>41866</v>
      </c>
      <c r="G7" s="7">
        <f>IF(DAY(AugSun1)=1,IF(AND(YEAR(AugSun1+13)=CalendarYear,MONTH(AugSun1+13)=8),AugSun1+13,""),IF(AND(YEAR(AugSun1+20)=CalendarYear,MONTH(AugSun1+20)=8),AugSun1+20,""))</f>
        <v>41867</v>
      </c>
      <c r="H7" s="14">
        <f>IF(DAY(AugSun1)=1,IF(AND(YEAR(AugSun1+14)=CalendarYear,MONTH(AugSun1+14)=8),AugSun1+14,""),IF(AND(YEAR(AugSun1+21)=CalendarYear,MONTH(AugSun1+21)=8),AugSun1+21,""))</f>
        <v>41868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>
        <f>IF(DAY(AugSun1)=1,IF(AND(YEAR(AugSun1+15)=CalendarYear,MONTH(AugSun1+15)=8),AugSun1+15,""),IF(AND(YEAR(AugSun1+22)=CalendarYear,MONTH(AugSun1+22)=8),AugSun1+22,""))</f>
        <v>41869</v>
      </c>
      <c r="C9" s="7">
        <f>IF(DAY(AugSun1)=1,IF(AND(YEAR(AugSun1+16)=CalendarYear,MONTH(AugSun1+16)=8),AugSun1+16,""),IF(AND(YEAR(AugSun1+23)=CalendarYear,MONTH(AugSun1+23)=8),AugSun1+23,""))</f>
        <v>41870</v>
      </c>
      <c r="D9" s="7">
        <f>IF(DAY(AugSun1)=1,IF(AND(YEAR(AugSun1+17)=CalendarYear,MONTH(AugSun1+17)=8),AugSun1+17,""),IF(AND(YEAR(AugSun1+24)=CalendarYear,MONTH(AugSun1+24)=8),AugSun1+24,""))</f>
        <v>41871</v>
      </c>
      <c r="E9" s="7">
        <f>IF(DAY(AugSun1)=1,IF(AND(YEAR(AugSun1+18)=CalendarYear,MONTH(AugSun1+18)=8),AugSun1+18,""),IF(AND(YEAR(AugSun1+25)=CalendarYear,MONTH(AugSun1+25)=8),AugSun1+25,""))</f>
        <v>41872</v>
      </c>
      <c r="F9" s="7">
        <f>IF(DAY(AugSun1)=1,IF(AND(YEAR(AugSun1+19)=CalendarYear,MONTH(AugSun1+19)=8),AugSun1+19,""),IF(AND(YEAR(AugSun1+26)=CalendarYear,MONTH(AugSun1+26)=8),AugSun1+26,""))</f>
        <v>41873</v>
      </c>
      <c r="G9" s="7">
        <f>IF(DAY(AugSun1)=1,IF(AND(YEAR(AugSun1+20)=CalendarYear,MONTH(AugSun1+20)=8),AugSun1+20,""),IF(AND(YEAR(AugSun1+27)=CalendarYear,MONTH(AugSun1+27)=8),AugSun1+27,""))</f>
        <v>41874</v>
      </c>
      <c r="H9" s="14">
        <f>IF(DAY(AugSun1)=1,IF(AND(YEAR(AugSun1+21)=CalendarYear,MONTH(AugSun1+21)=8),AugSun1+21,""),IF(AND(YEAR(AugSun1+28)=CalendarYear,MONTH(AugSun1+28)=8),AugSun1+28,""))</f>
        <v>41875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>
        <f>IF(DAY(AugSun1)=1,IF(AND(YEAR(AugSun1+22)=CalendarYear,MONTH(AugSun1+22)=8),AugSun1+22,""),IF(AND(YEAR(AugSun1+29)=CalendarYear,MONTH(AugSun1+29)=8),AugSun1+29,""))</f>
        <v>41876</v>
      </c>
      <c r="C11" s="7">
        <f>IF(DAY(AugSun1)=1,IF(AND(YEAR(AugSun1+23)=CalendarYear,MONTH(AugSun1+23)=8),AugSun1+23,""),IF(AND(YEAR(AugSun1+30)=CalendarYear,MONTH(AugSun1+30)=8),AugSun1+30,""))</f>
        <v>41877</v>
      </c>
      <c r="D11" s="7">
        <f>IF(DAY(AugSun1)=1,IF(AND(YEAR(AugSun1+24)=CalendarYear,MONTH(AugSun1+24)=8),AugSun1+24,""),IF(AND(YEAR(AugSun1+31)=CalendarYear,MONTH(AugSun1+31)=8),AugSun1+31,""))</f>
        <v>41878</v>
      </c>
      <c r="E11" s="7">
        <f>IF(DAY(AugSun1)=1,IF(AND(YEAR(AugSun1+25)=CalendarYear,MONTH(AugSun1+25)=8),AugSun1+25,""),IF(AND(YEAR(AugSun1+32)=CalendarYear,MONTH(AugSun1+32)=8),AugSun1+32,""))</f>
        <v>41879</v>
      </c>
      <c r="F11" s="7">
        <f>IF(DAY(AugSun1)=1,IF(AND(YEAR(AugSun1+26)=CalendarYear,MONTH(AugSun1+26)=8),AugSun1+26,""),IF(AND(YEAR(AugSun1+33)=CalendarYear,MONTH(AugSun1+33)=8),AugSun1+33,""))</f>
        <v>41880</v>
      </c>
      <c r="G11" s="7">
        <f>IF(DAY(AugSun1)=1,IF(AND(YEAR(AugSun1+27)=CalendarYear,MONTH(AugSun1+27)=8),AugSun1+27,""),IF(AND(YEAR(AugSun1+34)=CalendarYear,MONTH(AugSun1+34)=8),AugSun1+34,""))</f>
        <v>41881</v>
      </c>
      <c r="H11" s="14">
        <f>IF(DAY(AugSun1)=1,IF(AND(YEAR(AugSun1+28)=CalendarYear,MONTH(AugSun1+28)=8),AugSun1+28,""),IF(AND(YEAR(AugSun1+35)=CalendarYear,MONTH(AugSun1+35)=8),AugSun1+35,""))</f>
        <v>41882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str">
        <f>IF(DAY(AugSun1)=1,IF(AND(YEAR(AugSun1+29)=CalendarYear,MONTH(AugSun1+29)=8),AugSun1+29,""),IF(AND(YEAR(AugSun1+36)=CalendarYear,MONTH(AugSun1+36)=8),AugSun1+36,""))</f>
        <v/>
      </c>
      <c r="C13" s="7" t="str">
        <f>IF(DAY(AugSun1)=1,IF(AND(YEAR(AugSun1+30)=CalendarYear,MONTH(AugSun1+30)=8),AugSun1+30,""),IF(AND(YEAR(AugSun1+37)=CalendarYear,MONTH(AugSun1+37)=8),AugSun1+37,""))</f>
        <v/>
      </c>
      <c r="D13" s="50" t="s">
        <v>8</v>
      </c>
      <c r="E13" s="50"/>
      <c r="F13" s="50"/>
      <c r="G13" s="50"/>
      <c r="H13" s="51"/>
    </row>
    <row r="14" spans="1:8" ht="57.95" customHeight="1" thickBot="1">
      <c r="B14" s="19"/>
      <c r="C14" s="15"/>
      <c r="D14" s="47"/>
      <c r="E14" s="48"/>
      <c r="F14" s="48"/>
      <c r="G14" s="48"/>
      <c r="H14" s="49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workbookViewId="0">
      <selection activeCell="C6" sqref="C6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10" s="1" customFormat="1" ht="59.25" customHeight="1">
      <c r="B1" s="46">
        <f>DATE(CalendarYear,9,1)</f>
        <v>41883</v>
      </c>
      <c r="C1" s="46"/>
      <c r="D1" s="46"/>
      <c r="E1" s="46"/>
      <c r="F1" s="46"/>
      <c r="G1" s="46"/>
      <c r="H1" s="46"/>
    </row>
    <row r="2" spans="1:10" s="3" customFormat="1" ht="21.75" customHeight="1">
      <c r="A2" s="2"/>
      <c r="B2" s="33" t="s">
        <v>0</v>
      </c>
      <c r="C2" s="34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5" t="s">
        <v>6</v>
      </c>
    </row>
    <row r="3" spans="1:10" ht="14.1" customHeight="1">
      <c r="B3" s="36">
        <f>IF(DAY(SepSun1)=1,"",IF(AND(YEAR(SepSun1+1)=CalendarYear,MONTH(SepSun1+1)=9),SepSun1+1,""))</f>
        <v>41883</v>
      </c>
      <c r="C3" s="7">
        <f>IF(DAY(SepSun1)=1,"",IF(AND(YEAR(SepSun1+2)=CalendarYear,MONTH(SepSun1+2)=9),SepSun1+2,""))</f>
        <v>41884</v>
      </c>
      <c r="D3" s="7">
        <f>IF(DAY(SepSun1)=1,"",IF(AND(YEAR(SepSun1+3)=CalendarYear,MONTH(SepSun1+3)=9),SepSun1+3,""))</f>
        <v>41885</v>
      </c>
      <c r="E3" s="7">
        <f>IF(DAY(SepSun1)=1,"",IF(AND(YEAR(SepSun1+4)=CalendarYear,MONTH(SepSun1+4)=9),SepSun1+4,""))</f>
        <v>41886</v>
      </c>
      <c r="F3" s="7">
        <f>IF(DAY(SepSun1)=1,"",IF(AND(YEAR(SepSun1+5)=CalendarYear,MONTH(SepSun1+5)=9),SepSun1+5,""))</f>
        <v>41887</v>
      </c>
      <c r="G3" s="7">
        <f>IF(DAY(SepSun1)=1,"",IF(AND(YEAR(SepSun1+6)=CalendarYear,MONTH(SepSun1+6)=9),SepSun1+6,""))</f>
        <v>41888</v>
      </c>
      <c r="H3" s="37">
        <f>IF(DAY(SepSun1)=1,IF(AND(YEAR(SepSun1)=CalendarYear,MONTH(SepSun1)=9),SepSun1,""),IF(AND(YEAR(SepSun1+7)=CalendarYear,MONTH(SepSun1+7)=9),SepSun1+7,""))</f>
        <v>41889</v>
      </c>
    </row>
    <row r="4" spans="1:10" ht="57.95" customHeight="1">
      <c r="B4" s="38" t="s">
        <v>15</v>
      </c>
      <c r="C4" s="26">
        <v>0</v>
      </c>
      <c r="D4" s="27" t="s">
        <v>15</v>
      </c>
      <c r="E4" s="26">
        <v>0</v>
      </c>
      <c r="F4" s="27" t="s">
        <v>15</v>
      </c>
      <c r="G4" s="26">
        <v>0</v>
      </c>
      <c r="H4" s="39" t="s">
        <v>14</v>
      </c>
    </row>
    <row r="5" spans="1:10" ht="14.1" customHeight="1">
      <c r="B5" s="36">
        <f>IF(DAY(SepSun1)=1,IF(AND(YEAR(SepSun1+1)=CalendarYear,MONTH(SepSun1+1)=9),SepSun1+1,""),IF(AND(YEAR(SepSun1+8)=CalendarYear,MONTH(SepSun1+8)=9),SepSun1+8,""))</f>
        <v>41890</v>
      </c>
      <c r="C5" s="7">
        <f>IF(DAY(SepSun1)=1,IF(AND(YEAR(SepSun1+2)=CalendarYear,MONTH(SepSun1+2)=9),SepSun1+2,""),IF(AND(YEAR(SepSun1+9)=CalendarYear,MONTH(SepSun1+9)=9),SepSun1+9,""))</f>
        <v>41891</v>
      </c>
      <c r="D5" s="7">
        <f>IF(DAY(SepSun1)=1,IF(AND(YEAR(SepSun1+3)=CalendarYear,MONTH(SepSun1+3)=9),SepSun1+3,""),IF(AND(YEAR(SepSun1+10)=CalendarYear,MONTH(SepSun1+10)=9),SepSun1+10,""))</f>
        <v>41892</v>
      </c>
      <c r="E5" s="7">
        <f>IF(DAY(SepSun1)=1,IF(AND(YEAR(SepSun1+4)=CalendarYear,MONTH(SepSun1+4)=9),SepSun1+4,""),IF(AND(YEAR(SepSun1+11)=CalendarYear,MONTH(SepSun1+11)=9),SepSun1+11,""))</f>
        <v>41893</v>
      </c>
      <c r="F5" s="7">
        <f>IF(DAY(SepSun1)=1,IF(AND(YEAR(SepSun1+5)=CalendarYear,MONTH(SepSun1+5)=9),SepSun1+5,""),IF(AND(YEAR(SepSun1+12)=CalendarYear,MONTH(SepSun1+12)=9),SepSun1+12,""))</f>
        <v>41894</v>
      </c>
      <c r="G5" s="7">
        <f>IF(DAY(SepSun1)=1,IF(AND(YEAR(SepSun1+6)=CalendarYear,MONTH(SepSun1+6)=9),SepSun1+6,""),IF(AND(YEAR(SepSun1+13)=CalendarYear,MONTH(SepSun1+13)=9),SepSun1+13,""))</f>
        <v>41895</v>
      </c>
      <c r="H5" s="37">
        <f>IF(DAY(SepSun1)=1,IF(AND(YEAR(SepSun1+7)=CalendarYear,MONTH(SepSun1+7)=9),SepSun1+7,""),IF(AND(YEAR(SepSun1+14)=CalendarYear,MONTH(SepSun1+14)=9),SepSun1+14,""))</f>
        <v>41896</v>
      </c>
    </row>
    <row r="6" spans="1:10" ht="57.95" customHeight="1">
      <c r="B6" s="38" t="s">
        <v>15</v>
      </c>
      <c r="C6" s="26">
        <v>0</v>
      </c>
      <c r="D6" s="27" t="s">
        <v>14</v>
      </c>
      <c r="E6" s="26">
        <v>0</v>
      </c>
      <c r="F6" s="27" t="s">
        <v>15</v>
      </c>
      <c r="G6" s="26">
        <v>0</v>
      </c>
      <c r="H6" s="39" t="s">
        <v>14</v>
      </c>
    </row>
    <row r="7" spans="1:10" ht="14.1" customHeight="1">
      <c r="B7" s="36">
        <f>IF(DAY(SepSun1)=1,IF(AND(YEAR(SepSun1+8)=CalendarYear,MONTH(SepSun1+8)=9),SepSun1+8,""),IF(AND(YEAR(SepSun1+15)=CalendarYear,MONTH(SepSun1+15)=9),SepSun1+15,""))</f>
        <v>41897</v>
      </c>
      <c r="C7" s="7">
        <f>IF(DAY(SepSun1)=1,IF(AND(YEAR(SepSun1+9)=CalendarYear,MONTH(SepSun1+9)=9),SepSun1+9,""),IF(AND(YEAR(SepSun1+16)=CalendarYear,MONTH(SepSun1+16)=9),SepSun1+16,""))</f>
        <v>41898</v>
      </c>
      <c r="D7" s="7">
        <f>IF(DAY(SepSun1)=1,IF(AND(YEAR(SepSun1+10)=CalendarYear,MONTH(SepSun1+10)=9),SepSun1+10,""),IF(AND(YEAR(SepSun1+17)=CalendarYear,MONTH(SepSun1+17)=9),SepSun1+17,""))</f>
        <v>41899</v>
      </c>
      <c r="E7" s="7">
        <f>IF(DAY(SepSun1)=1,IF(AND(YEAR(SepSun1+11)=CalendarYear,MONTH(SepSun1+11)=9),SepSun1+11,""),IF(AND(YEAR(SepSun1+18)=CalendarYear,MONTH(SepSun1+18)=9),SepSun1+18,""))</f>
        <v>41900</v>
      </c>
      <c r="F7" s="7">
        <f>IF(DAY(SepSun1)=1,IF(AND(YEAR(SepSun1+12)=CalendarYear,MONTH(SepSun1+12)=9),SepSun1+12,""),IF(AND(YEAR(SepSun1+19)=CalendarYear,MONTH(SepSun1+19)=9),SepSun1+19,""))</f>
        <v>41901</v>
      </c>
      <c r="G7" s="7">
        <f>IF(DAY(SepSun1)=1,IF(AND(YEAR(SepSun1+13)=CalendarYear,MONTH(SepSun1+13)=9),SepSun1+13,""),IF(AND(YEAR(SepSun1+20)=CalendarYear,MONTH(SepSun1+20)=9),SepSun1+20,""))</f>
        <v>41902</v>
      </c>
      <c r="H7" s="37">
        <f>IF(DAY(SepSun1)=1,IF(AND(YEAR(SepSun1+14)=CalendarYear,MONTH(SepSun1+14)=9),SepSun1+14,""),IF(AND(YEAR(SepSun1+21)=CalendarYear,MONTH(SepSun1+21)=9),SepSun1+21,""))</f>
        <v>41903</v>
      </c>
    </row>
    <row r="8" spans="1:10" ht="57.95" customHeight="1">
      <c r="B8" s="38" t="s">
        <v>13</v>
      </c>
      <c r="C8" s="26">
        <v>0</v>
      </c>
      <c r="D8" s="27" t="s">
        <v>15</v>
      </c>
      <c r="E8" s="26">
        <v>0</v>
      </c>
      <c r="F8" s="27" t="s">
        <v>15</v>
      </c>
      <c r="G8" s="26" t="s">
        <v>14</v>
      </c>
      <c r="H8" s="39" t="s">
        <v>14</v>
      </c>
    </row>
    <row r="9" spans="1:10" ht="14.1" customHeight="1">
      <c r="B9" s="36">
        <f>IF(DAY(SepSun1)=1,IF(AND(YEAR(SepSun1+15)=CalendarYear,MONTH(SepSun1+15)=9),SepSun1+15,""),IF(AND(YEAR(SepSun1+22)=CalendarYear,MONTH(SepSun1+22)=9),SepSun1+22,""))</f>
        <v>41904</v>
      </c>
      <c r="C9" s="7">
        <f>IF(DAY(SepSun1)=1,IF(AND(YEAR(SepSun1+16)=CalendarYear,MONTH(SepSun1+16)=9),SepSun1+16,""),IF(AND(YEAR(SepSun1+23)=CalendarYear,MONTH(SepSun1+23)=9),SepSun1+23,""))</f>
        <v>41905</v>
      </c>
      <c r="D9" s="7">
        <f>IF(DAY(SepSun1)=1,IF(AND(YEAR(SepSun1+17)=CalendarYear,MONTH(SepSun1+17)=9),SepSun1+17,""),IF(AND(YEAR(SepSun1+24)=CalendarYear,MONTH(SepSun1+24)=9),SepSun1+24,""))</f>
        <v>41906</v>
      </c>
      <c r="E9" s="7">
        <f>IF(DAY(SepSun1)=1,IF(AND(YEAR(SepSun1+18)=CalendarYear,MONTH(SepSun1+18)=9),SepSun1+18,""),IF(AND(YEAR(SepSun1+25)=CalendarYear,MONTH(SepSun1+25)=9),SepSun1+25,""))</f>
        <v>41907</v>
      </c>
      <c r="F9" s="7">
        <f>IF(DAY(SepSun1)=1,IF(AND(YEAR(SepSun1+19)=CalendarYear,MONTH(SepSun1+19)=9),SepSun1+19,""),IF(AND(YEAR(SepSun1+26)=CalendarYear,MONTH(SepSun1+26)=9),SepSun1+26,""))</f>
        <v>41908</v>
      </c>
      <c r="G9" s="7">
        <f>IF(DAY(SepSun1)=1,IF(AND(YEAR(SepSun1+20)=CalendarYear,MONTH(SepSun1+20)=9),SepSun1+20,""),IF(AND(YEAR(SepSun1+27)=CalendarYear,MONTH(SepSun1+27)=9),SepSun1+27,""))</f>
        <v>41909</v>
      </c>
      <c r="H9" s="37">
        <f>IF(DAY(SepSun1)=1,IF(AND(YEAR(SepSun1+21)=CalendarYear,MONTH(SepSun1+21)=9),SepSun1+21,""),IF(AND(YEAR(SepSun1+28)=CalendarYear,MONTH(SepSun1+28)=9),SepSun1+28,""))</f>
        <v>41910</v>
      </c>
    </row>
    <row r="10" spans="1:10" ht="57.95" customHeight="1">
      <c r="B10" s="38" t="s">
        <v>15</v>
      </c>
      <c r="C10" s="26">
        <v>0</v>
      </c>
      <c r="D10" s="27" t="s">
        <v>12</v>
      </c>
      <c r="E10" s="26">
        <v>0</v>
      </c>
      <c r="F10" s="27" t="s">
        <v>15</v>
      </c>
      <c r="G10" s="26" t="s">
        <v>14</v>
      </c>
      <c r="H10" s="39" t="s">
        <v>14</v>
      </c>
    </row>
    <row r="11" spans="1:10" ht="14.1" customHeight="1">
      <c r="B11" s="36">
        <f>IF(DAY(SepSun1)=1,IF(AND(YEAR(SepSun1+22)=CalendarYear,MONTH(SepSun1+22)=9),SepSun1+22,""),IF(AND(YEAR(SepSun1+29)=CalendarYear,MONTH(SepSun1+29)=9),SepSun1+29,""))</f>
        <v>41911</v>
      </c>
      <c r="C11" s="7">
        <f>IF(DAY(SepSun1)=1,IF(AND(YEAR(SepSun1+23)=CalendarYear,MONTH(SepSun1+23)=9),SepSun1+23,""),IF(AND(YEAR(SepSun1+30)=CalendarYear,MONTH(SepSun1+30)=9),SepSun1+30,""))</f>
        <v>41912</v>
      </c>
      <c r="D11" s="7" t="str">
        <f>IF(DAY(SepSun1)=1,IF(AND(YEAR(SepSun1+24)=CalendarYear,MONTH(SepSun1+24)=9),SepSun1+24,""),IF(AND(YEAR(SepSun1+31)=CalendarYear,MONTH(SepSun1+31)=9),SepSun1+31,""))</f>
        <v/>
      </c>
      <c r="E11" s="7" t="str">
        <f>IF(DAY(SepSun1)=1,IF(AND(YEAR(SepSun1+25)=CalendarYear,MONTH(SepSun1+25)=9),SepSun1+25,""),IF(AND(YEAR(SepSun1+32)=CalendarYear,MONTH(SepSun1+32)=9),SepSun1+32,""))</f>
        <v/>
      </c>
      <c r="F11" s="7" t="str">
        <f>IF(DAY(SepSun1)=1,IF(AND(YEAR(SepSun1+26)=CalendarYear,MONTH(SepSun1+26)=9),SepSun1+26,""),IF(AND(YEAR(SepSun1+33)=CalendarYear,MONTH(SepSun1+33)=9),SepSun1+33,""))</f>
        <v/>
      </c>
      <c r="G11" s="7" t="str">
        <f>IF(DAY(SepSun1)=1,IF(AND(YEAR(SepSun1+27)=CalendarYear,MONTH(SepSun1+27)=9),SepSun1+27,""),IF(AND(YEAR(SepSun1+34)=CalendarYear,MONTH(SepSun1+34)=9),SepSun1+34,""))</f>
        <v/>
      </c>
      <c r="H11" s="37" t="str">
        <f>IF(DAY(SepSun1)=1,IF(AND(YEAR(SepSun1+28)=CalendarYear,MONTH(SepSun1+28)=9),SepSun1+28,""),IF(AND(YEAR(SepSun1+35)=CalendarYear,MONTH(SepSun1+35)=9),SepSun1+35,""))</f>
        <v/>
      </c>
    </row>
    <row r="12" spans="1:10" ht="57.95" customHeight="1">
      <c r="B12" s="38" t="s">
        <v>15</v>
      </c>
      <c r="C12" s="26">
        <v>0</v>
      </c>
      <c r="D12" s="28"/>
      <c r="E12" s="28"/>
      <c r="F12" s="28"/>
      <c r="G12" s="29"/>
      <c r="H12" s="40"/>
    </row>
    <row r="13" spans="1:10" ht="14.1" customHeight="1">
      <c r="B13" s="36" t="str">
        <f>IF(DAY(SepSun1)=1,IF(AND(YEAR(SepSun1+29)=CalendarYear,MONTH(SepSun1+29)=9),SepSun1+29,""),IF(AND(YEAR(SepSun1+36)=CalendarYear,MONTH(SepSun1+36)=9),SepSun1+36,""))</f>
        <v/>
      </c>
      <c r="C13" s="7" t="str">
        <f>IF(DAY(SepSun1)=1,IF(AND(YEAR(SepSun1+30)=CalendarYear,MONTH(SepSun1+30)=9),SepSun1+30,""),IF(AND(YEAR(SepSun1+37)=CalendarYear,MONTH(SepSun1+37)=9),SepSun1+37,""))</f>
        <v/>
      </c>
      <c r="D13" s="55"/>
      <c r="E13" s="55"/>
      <c r="F13" s="55"/>
      <c r="G13" s="55"/>
      <c r="H13" s="56"/>
    </row>
    <row r="14" spans="1:10" s="5" customFormat="1" ht="14.1" customHeight="1">
      <c r="A14" s="1"/>
      <c r="B14" s="59" t="s">
        <v>16</v>
      </c>
      <c r="C14" s="60"/>
      <c r="D14" s="32"/>
      <c r="E14" s="30"/>
      <c r="F14" s="30"/>
      <c r="G14" s="30"/>
      <c r="H14" s="41"/>
    </row>
    <row r="15" spans="1:10" s="5" customFormat="1" ht="14.1" customHeight="1">
      <c r="A15" s="1"/>
      <c r="B15" s="42" t="s">
        <v>17</v>
      </c>
      <c r="C15" s="31"/>
      <c r="D15" s="32"/>
      <c r="E15" s="30"/>
      <c r="F15" s="30"/>
      <c r="G15" s="30"/>
      <c r="H15" s="41"/>
    </row>
    <row r="16" spans="1:10" ht="12.95" customHeight="1">
      <c r="B16" s="57" t="s">
        <v>18</v>
      </c>
      <c r="C16" s="58"/>
      <c r="D16" s="43"/>
      <c r="E16" s="44"/>
      <c r="F16" s="44"/>
      <c r="G16" s="44"/>
      <c r="H16" s="45"/>
    </row>
  </sheetData>
  <mergeCells count="4">
    <mergeCell ref="B1:H1"/>
    <mergeCell ref="D13:H13"/>
    <mergeCell ref="B16:C16"/>
    <mergeCell ref="B14:C14"/>
  </mergeCells>
  <phoneticPr fontId="10" type="noConversion"/>
  <printOptions horizontalCentered="1" verticalCentered="1"/>
  <pageMargins left="0.5" right="0.5" top="0.75" bottom="0.75" header="0.5" footer="0.5"/>
  <pageSetup paperSize="9" orientation="portrait" horizontalDpi="4294967292" verticalDpi="4294967292"/>
  <headerFooter alignWithMargins="0"/>
  <ignoredErrors>
    <ignoredError sqref="G10" numberStoredAsText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Список подстановки</vt:lpstr>
      <vt:lpstr>CalendarYear</vt:lpstr>
      <vt:lpstr>Year</vt:lpstr>
      <vt:lpstr>Январь!Область_печати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Consult</cp:lastModifiedBy>
  <dcterms:created xsi:type="dcterms:W3CDTF">2001-05-02T15:52:45Z</dcterms:created>
  <dcterms:modified xsi:type="dcterms:W3CDTF">2014-10-29T11:41:36Z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TC102851621033</vt:lpwstr>
  </property>
</Properties>
</file>