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945" activeTab="2"/>
  </bookViews>
  <sheets>
    <sheet name="старт" sheetId="4" r:id="rId1"/>
    <sheet name="перед" sheetId="3" r:id="rId2"/>
    <sheet name="после" sheetId="5" r:id="rId3"/>
  </sheets>
  <externalReferences>
    <externalReference r:id="rId4"/>
  </externalReferences>
  <definedNames>
    <definedName name="_xlnm._FilterDatabase" localSheetId="1" hidden="1">перед!$A$1:$N$1</definedName>
    <definedName name="бб">после!$B$53:$C$62</definedName>
    <definedName name="спт">после!$B$67:$C$76</definedName>
    <definedName name="Стили" localSheetId="2">[1]Jugger!$B$22:$B$28</definedName>
  </definedNames>
  <calcPr calcId="145621"/>
</workbook>
</file>

<file path=xl/calcChain.xml><?xml version="1.0" encoding="utf-8"?>
<calcChain xmlns="http://schemas.openxmlformats.org/spreadsheetml/2006/main">
  <c r="F47" i="4" l="1" a="1"/>
  <c r="F47" i="4" s="1"/>
  <c r="H10" i="3" s="1"/>
  <c r="F46" i="4" a="1"/>
  <c r="F46" i="4" s="1"/>
  <c r="H11" i="3" s="1"/>
  <c r="F45" i="4" a="1"/>
  <c r="F45" i="4" s="1"/>
  <c r="H9" i="3" s="1"/>
  <c r="H23" i="3" s="1"/>
  <c r="H10" i="5" s="1"/>
  <c r="R25" i="5" s="1"/>
  <c r="F44" i="4" a="1"/>
  <c r="F44" i="4" s="1"/>
  <c r="H12" i="3" s="1"/>
  <c r="F43" i="4" a="1"/>
  <c r="F43" i="4" s="1"/>
  <c r="H3" i="3" s="1"/>
  <c r="F42" i="4" a="1"/>
  <c r="F42" i="4" s="1"/>
  <c r="H4" i="3" s="1"/>
  <c r="F41" i="4" a="1"/>
  <c r="F41" i="4" s="1"/>
  <c r="H7" i="3" s="1"/>
  <c r="H19" i="3" s="1"/>
  <c r="H6" i="5" s="1"/>
  <c r="R21" i="5" s="1"/>
  <c r="F40" i="4" a="1"/>
  <c r="F40" i="4" s="1"/>
  <c r="H8" i="3" s="1"/>
  <c r="F39" i="4" a="1"/>
  <c r="F39" i="4" s="1"/>
  <c r="H5" i="3" s="1"/>
  <c r="H17" i="3" s="1"/>
  <c r="H4" i="5" s="1"/>
  <c r="R19" i="5" s="1"/>
  <c r="F38" i="4" a="1"/>
  <c r="F38" i="4" s="1"/>
  <c r="H6" i="3" s="1"/>
  <c r="F37" i="4" a="1"/>
  <c r="F37" i="4" s="1"/>
  <c r="H2" i="3" s="1"/>
  <c r="H15" i="3" s="1"/>
  <c r="H2" i="5" s="1"/>
  <c r="R17" i="5" s="1"/>
  <c r="U16" i="5" s="1"/>
  <c r="N18" i="5"/>
  <c r="N22" i="5"/>
  <c r="N26" i="5"/>
  <c r="N19" i="5"/>
  <c r="N23" i="5"/>
  <c r="N27" i="5"/>
  <c r="N20" i="5"/>
  <c r="N24" i="5"/>
  <c r="N21" i="5"/>
  <c r="N25" i="5"/>
  <c r="N17" i="5"/>
  <c r="H20" i="3" l="1"/>
  <c r="H7" i="5" s="1"/>
  <c r="R22" i="5" s="1"/>
  <c r="H16" i="3"/>
  <c r="H3" i="5" s="1"/>
  <c r="R18" i="5" s="1"/>
  <c r="H18" i="3"/>
  <c r="H5" i="5" s="1"/>
  <c r="R20" i="5" s="1"/>
  <c r="H22" i="3"/>
  <c r="H9" i="5" s="1"/>
  <c r="R24" i="5" s="1"/>
  <c r="H24" i="3"/>
  <c r="H11" i="5" s="1"/>
  <c r="R26" i="5" s="1"/>
  <c r="H21" i="3"/>
  <c r="H8" i="5" s="1"/>
  <c r="R23" i="5" s="1"/>
  <c r="H25" i="3"/>
  <c r="H12" i="5" s="1"/>
  <c r="R27" i="5" s="1"/>
  <c r="N38" i="4" l="1" a="1"/>
  <c r="N38" i="4" s="1"/>
  <c r="N6" i="3" s="1"/>
  <c r="N39" i="4" a="1"/>
  <c r="N39" i="4" s="1"/>
  <c r="N5" i="3" s="1"/>
  <c r="N40" i="4" a="1"/>
  <c r="N40" i="4" s="1"/>
  <c r="N4" i="3" s="1"/>
  <c r="N41" i="4" a="1"/>
  <c r="N41" i="4" s="1"/>
  <c r="N3" i="3" s="1"/>
  <c r="N42" i="4" a="1"/>
  <c r="N42" i="4" s="1"/>
  <c r="N9" i="3" s="1"/>
  <c r="N43" i="4" a="1"/>
  <c r="N43" i="4" s="1"/>
  <c r="N10" i="3" s="1"/>
  <c r="N44" i="4" a="1"/>
  <c r="N44" i="4" s="1"/>
  <c r="N8" i="3" s="1"/>
  <c r="N45" i="4" a="1"/>
  <c r="N45" i="4" s="1"/>
  <c r="N7" i="3" s="1"/>
  <c r="N46" i="4" a="1"/>
  <c r="N46" i="4" s="1"/>
  <c r="N11" i="3" s="1"/>
  <c r="N47" i="4" a="1"/>
  <c r="N47" i="4" s="1"/>
  <c r="N12" i="3" s="1"/>
  <c r="N48" i="4" a="1"/>
  <c r="N48" i="4" s="1"/>
  <c r="N49" i="4" a="1"/>
  <c r="N49" i="4" s="1"/>
  <c r="N50" i="4" a="1"/>
  <c r="N50" i="4" s="1"/>
  <c r="N51" i="4" a="1"/>
  <c r="N51" i="4" s="1"/>
  <c r="N52" i="4" a="1"/>
  <c r="N52" i="4" s="1"/>
  <c r="N53" i="4" a="1"/>
  <c r="N53" i="4" s="1"/>
  <c r="N54" i="4" a="1"/>
  <c r="N54" i="4" s="1"/>
  <c r="N55" i="4" a="1"/>
  <c r="N55" i="4" s="1"/>
  <c r="N56" i="4" a="1"/>
  <c r="N56" i="4" s="1"/>
  <c r="N57" i="4" a="1"/>
  <c r="N57" i="4" s="1"/>
  <c r="N58" i="4" a="1"/>
  <c r="N58" i="4" s="1"/>
  <c r="N59" i="4" a="1"/>
  <c r="N59" i="4" s="1"/>
  <c r="N60" i="4" a="1"/>
  <c r="N60" i="4" s="1"/>
  <c r="N61" i="4" a="1"/>
  <c r="N61" i="4" s="1"/>
  <c r="N62" i="4" a="1"/>
  <c r="N62" i="4" s="1"/>
  <c r="N63" i="4" a="1"/>
  <c r="N63" i="4" s="1"/>
  <c r="N64" i="4" a="1"/>
  <c r="N64" i="4" s="1"/>
  <c r="N65" i="4" a="1"/>
  <c r="N65" i="4" s="1"/>
  <c r="N66" i="4" a="1"/>
  <c r="N66" i="4" s="1"/>
  <c r="N67" i="4" a="1"/>
  <c r="N67" i="4" s="1"/>
  <c r="N68" i="4" a="1"/>
  <c r="N68" i="4" s="1"/>
  <c r="N69" i="4" a="1"/>
  <c r="N69" i="4" s="1"/>
  <c r="N37" i="4" a="1"/>
  <c r="N37" i="4" s="1"/>
  <c r="N2" i="3" s="1"/>
  <c r="N15" i="3" s="1"/>
  <c r="M2" i="5" s="1"/>
  <c r="M17" i="5" s="1"/>
  <c r="W17" i="5" s="1"/>
  <c r="K37" i="4" a="1"/>
  <c r="K37" i="4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2" i="4"/>
  <c r="Z17" i="5" l="1"/>
  <c r="AC17" i="5"/>
  <c r="X17" i="5"/>
  <c r="N18" i="3"/>
  <c r="M5" i="5" s="1"/>
  <c r="M20" i="5" s="1"/>
  <c r="W20" i="5" s="1"/>
  <c r="N22" i="3"/>
  <c r="M9" i="5" s="1"/>
  <c r="M24" i="5" s="1"/>
  <c r="W24" i="5" s="1"/>
  <c r="N23" i="3"/>
  <c r="M10" i="5" s="1"/>
  <c r="M25" i="5" s="1"/>
  <c r="W25" i="5" s="1"/>
  <c r="N16" i="3"/>
  <c r="M3" i="5" s="1"/>
  <c r="M18" i="5" s="1"/>
  <c r="W18" i="5" s="1"/>
  <c r="N24" i="3"/>
  <c r="M11" i="5" s="1"/>
  <c r="M26" i="5" s="1"/>
  <c r="W26" i="5" s="1"/>
  <c r="N19" i="3"/>
  <c r="M6" i="5" s="1"/>
  <c r="M21" i="5" s="1"/>
  <c r="W21" i="5" s="1"/>
  <c r="N25" i="3"/>
  <c r="M12" i="5" s="1"/>
  <c r="M27" i="5" s="1"/>
  <c r="W27" i="5" s="1"/>
  <c r="N20" i="3"/>
  <c r="M7" i="5" s="1"/>
  <c r="M22" i="5" s="1"/>
  <c r="W22" i="5" s="1"/>
  <c r="N21" i="3"/>
  <c r="M8" i="5" s="1"/>
  <c r="M23" i="5" s="1"/>
  <c r="W23" i="5" s="1"/>
  <c r="N17" i="3"/>
  <c r="M4" i="5" s="1"/>
  <c r="M19" i="5" s="1"/>
  <c r="W19" i="5" s="1"/>
  <c r="K38" i="4" a="1"/>
  <c r="K38" i="4" s="1"/>
  <c r="M6" i="3" s="1"/>
  <c r="K39" i="4" a="1"/>
  <c r="K39" i="4" s="1"/>
  <c r="M5" i="3" s="1"/>
  <c r="K40" i="4" a="1"/>
  <c r="K40" i="4" s="1"/>
  <c r="M4" i="3" s="1"/>
  <c r="K41" i="4" a="1"/>
  <c r="K41" i="4" s="1"/>
  <c r="M3" i="3" s="1"/>
  <c r="K42" i="4" a="1"/>
  <c r="K42" i="4" s="1"/>
  <c r="M9" i="3" s="1"/>
  <c r="K43" i="4" a="1"/>
  <c r="K43" i="4" s="1"/>
  <c r="M10" i="3" s="1"/>
  <c r="K44" i="4" a="1"/>
  <c r="K44" i="4" s="1"/>
  <c r="M8" i="3" s="1"/>
  <c r="K45" i="4" a="1"/>
  <c r="K45" i="4" s="1"/>
  <c r="M7" i="3" s="1"/>
  <c r="K46" i="4" a="1"/>
  <c r="K46" i="4" s="1"/>
  <c r="M11" i="3" s="1"/>
  <c r="K47" i="4" a="1"/>
  <c r="K47" i="4" s="1"/>
  <c r="M12" i="3" s="1"/>
  <c r="K48" i="4" a="1"/>
  <c r="K48" i="4" s="1"/>
  <c r="K49" i="4" a="1"/>
  <c r="K49" i="4" s="1"/>
  <c r="K50" i="4" a="1"/>
  <c r="K50" i="4" s="1"/>
  <c r="K51" i="4" a="1"/>
  <c r="K51" i="4" s="1"/>
  <c r="K52" i="4" a="1"/>
  <c r="K52" i="4" s="1"/>
  <c r="K53" i="4" a="1"/>
  <c r="K53" i="4" s="1"/>
  <c r="K54" i="4" a="1"/>
  <c r="K54" i="4" s="1"/>
  <c r="K55" i="4" a="1"/>
  <c r="K55" i="4" s="1"/>
  <c r="K56" i="4" a="1"/>
  <c r="K56" i="4" s="1"/>
  <c r="K57" i="4" a="1"/>
  <c r="K57" i="4" s="1"/>
  <c r="K58" i="4" a="1"/>
  <c r="K58" i="4" s="1"/>
  <c r="K59" i="4" a="1"/>
  <c r="K59" i="4" s="1"/>
  <c r="K60" i="4" a="1"/>
  <c r="K60" i="4" s="1"/>
  <c r="K61" i="4" a="1"/>
  <c r="K61" i="4" s="1"/>
  <c r="K62" i="4" a="1"/>
  <c r="K62" i="4" s="1"/>
  <c r="K63" i="4" a="1"/>
  <c r="K63" i="4" s="1"/>
  <c r="K64" i="4" a="1"/>
  <c r="K64" i="4" s="1"/>
  <c r="K65" i="4" a="1"/>
  <c r="K65" i="4" s="1"/>
  <c r="K66" i="4" a="1"/>
  <c r="K66" i="4" s="1"/>
  <c r="K67" i="4" a="1"/>
  <c r="K67" i="4" s="1"/>
  <c r="K68" i="4" a="1"/>
  <c r="K68" i="4" s="1"/>
  <c r="K69" i="4" a="1"/>
  <c r="K69" i="4" s="1"/>
  <c r="I48" i="4" a="1"/>
  <c r="I48" i="4" s="1"/>
  <c r="I49" i="4" a="1"/>
  <c r="I49" i="4" s="1"/>
  <c r="I50" i="4" a="1"/>
  <c r="I50" i="4" s="1"/>
  <c r="I51" i="4" a="1"/>
  <c r="I51" i="4" s="1"/>
  <c r="I52" i="4" a="1"/>
  <c r="I52" i="4" s="1"/>
  <c r="I53" i="4" a="1"/>
  <c r="I53" i="4" s="1"/>
  <c r="I54" i="4" a="1"/>
  <c r="I54" i="4" s="1"/>
  <c r="I55" i="4" a="1"/>
  <c r="I55" i="4" s="1"/>
  <c r="I56" i="4" a="1"/>
  <c r="I56" i="4" s="1"/>
  <c r="I57" i="4" a="1"/>
  <c r="I57" i="4" s="1"/>
  <c r="I58" i="4" a="1"/>
  <c r="I58" i="4" s="1"/>
  <c r="I59" i="4" a="1"/>
  <c r="I59" i="4" s="1"/>
  <c r="I60" i="4" a="1"/>
  <c r="I60" i="4" s="1"/>
  <c r="I61" i="4" a="1"/>
  <c r="I61" i="4" s="1"/>
  <c r="I62" i="4" a="1"/>
  <c r="I62" i="4" s="1"/>
  <c r="I63" i="4" a="1"/>
  <c r="I63" i="4" s="1"/>
  <c r="I64" i="4" a="1"/>
  <c r="I64" i="4" s="1"/>
  <c r="I65" i="4" a="1"/>
  <c r="I65" i="4" s="1"/>
  <c r="I66" i="4" a="1"/>
  <c r="I66" i="4" s="1"/>
  <c r="I67" i="4" a="1"/>
  <c r="I67" i="4" s="1"/>
  <c r="I68" i="4" a="1"/>
  <c r="I68" i="4" s="1"/>
  <c r="I69" i="4" a="1"/>
  <c r="I69" i="4" s="1"/>
  <c r="H38" i="4" a="1"/>
  <c r="H38" i="4" s="1"/>
  <c r="F6" i="3" s="1"/>
  <c r="H39" i="4" a="1"/>
  <c r="H39" i="4" s="1"/>
  <c r="F5" i="3" s="1"/>
  <c r="H40" i="4" a="1"/>
  <c r="H40" i="4" s="1"/>
  <c r="F4" i="3" s="1"/>
  <c r="H41" i="4" a="1"/>
  <c r="H41" i="4" s="1"/>
  <c r="F3" i="3" s="1"/>
  <c r="H42" i="4" a="1"/>
  <c r="H42" i="4" s="1"/>
  <c r="F9" i="3" s="1"/>
  <c r="H43" i="4" a="1"/>
  <c r="H43" i="4" s="1"/>
  <c r="F10" i="3" s="1"/>
  <c r="H44" i="4" a="1"/>
  <c r="H44" i="4" s="1"/>
  <c r="F8" i="3" s="1"/>
  <c r="H45" i="4" a="1"/>
  <c r="H45" i="4" s="1"/>
  <c r="F7" i="3" s="1"/>
  <c r="H46" i="4" a="1"/>
  <c r="H46" i="4" s="1"/>
  <c r="F11" i="3" s="1"/>
  <c r="H47" i="4" a="1"/>
  <c r="H47" i="4" s="1"/>
  <c r="F12" i="3" s="1"/>
  <c r="F22" i="3" s="1"/>
  <c r="F9" i="5" s="1"/>
  <c r="F24" i="5" s="1"/>
  <c r="H48" i="4" a="1"/>
  <c r="H48" i="4" s="1"/>
  <c r="H49" i="4" a="1"/>
  <c r="H49" i="4" s="1"/>
  <c r="H50" i="4" a="1"/>
  <c r="H50" i="4" s="1"/>
  <c r="H51" i="4" a="1"/>
  <c r="H51" i="4" s="1"/>
  <c r="H52" i="4" a="1"/>
  <c r="H52" i="4" s="1"/>
  <c r="H53" i="4" a="1"/>
  <c r="H53" i="4" s="1"/>
  <c r="H54" i="4" a="1"/>
  <c r="H54" i="4" s="1"/>
  <c r="H55" i="4" a="1"/>
  <c r="H55" i="4" s="1"/>
  <c r="H56" i="4" a="1"/>
  <c r="H56" i="4" s="1"/>
  <c r="H57" i="4" a="1"/>
  <c r="H57" i="4" s="1"/>
  <c r="H58" i="4" a="1"/>
  <c r="H58" i="4" s="1"/>
  <c r="H59" i="4" a="1"/>
  <c r="H59" i="4" s="1"/>
  <c r="H60" i="4" a="1"/>
  <c r="H60" i="4" s="1"/>
  <c r="H61" i="4" a="1"/>
  <c r="H61" i="4" s="1"/>
  <c r="H62" i="4" a="1"/>
  <c r="H62" i="4" s="1"/>
  <c r="H63" i="4" a="1"/>
  <c r="H63" i="4" s="1"/>
  <c r="H64" i="4" a="1"/>
  <c r="H64" i="4" s="1"/>
  <c r="H65" i="4" a="1"/>
  <c r="H65" i="4" s="1"/>
  <c r="H66" i="4" a="1"/>
  <c r="H66" i="4" s="1"/>
  <c r="H67" i="4" a="1"/>
  <c r="H67" i="4" s="1"/>
  <c r="H68" i="4" a="1"/>
  <c r="H68" i="4" s="1"/>
  <c r="H69" i="4" a="1"/>
  <c r="H69" i="4" s="1"/>
  <c r="G38" i="4" a="1"/>
  <c r="G38" i="4" s="1"/>
  <c r="E6" i="3" s="1"/>
  <c r="G39" i="4" a="1"/>
  <c r="G39" i="4" s="1"/>
  <c r="E5" i="3" s="1"/>
  <c r="G40" i="4" a="1"/>
  <c r="G40" i="4" s="1"/>
  <c r="E4" i="3" s="1"/>
  <c r="G41" i="4" a="1"/>
  <c r="G41" i="4" s="1"/>
  <c r="E3" i="3" s="1"/>
  <c r="G42" i="4" a="1"/>
  <c r="G42" i="4" s="1"/>
  <c r="E9" i="3" s="1"/>
  <c r="G43" i="4" a="1"/>
  <c r="G43" i="4" s="1"/>
  <c r="E10" i="3" s="1"/>
  <c r="G44" i="4" a="1"/>
  <c r="G44" i="4" s="1"/>
  <c r="E8" i="3" s="1"/>
  <c r="G45" i="4" a="1"/>
  <c r="G45" i="4" s="1"/>
  <c r="E7" i="3" s="1"/>
  <c r="G46" i="4" a="1"/>
  <c r="G46" i="4" s="1"/>
  <c r="E11" i="3" s="1"/>
  <c r="G47" i="4" a="1"/>
  <c r="G47" i="4" s="1"/>
  <c r="E12" i="3" s="1"/>
  <c r="G48" i="4" a="1"/>
  <c r="G48" i="4" s="1"/>
  <c r="G49" i="4" a="1"/>
  <c r="G49" i="4" s="1"/>
  <c r="G50" i="4" a="1"/>
  <c r="G50" i="4" s="1"/>
  <c r="G51" i="4" a="1"/>
  <c r="G51" i="4" s="1"/>
  <c r="G52" i="4" a="1"/>
  <c r="G52" i="4" s="1"/>
  <c r="G53" i="4" a="1"/>
  <c r="G53" i="4" s="1"/>
  <c r="G54" i="4" a="1"/>
  <c r="G54" i="4" s="1"/>
  <c r="G55" i="4" a="1"/>
  <c r="G55" i="4" s="1"/>
  <c r="G56" i="4" a="1"/>
  <c r="G56" i="4" s="1"/>
  <c r="G57" i="4" a="1"/>
  <c r="G57" i="4" s="1"/>
  <c r="G58" i="4" a="1"/>
  <c r="G58" i="4" s="1"/>
  <c r="G59" i="4" a="1"/>
  <c r="G59" i="4" s="1"/>
  <c r="G60" i="4" a="1"/>
  <c r="G60" i="4" s="1"/>
  <c r="G61" i="4" a="1"/>
  <c r="G61" i="4" s="1"/>
  <c r="G62" i="4" a="1"/>
  <c r="G62" i="4" s="1"/>
  <c r="G63" i="4" a="1"/>
  <c r="G63" i="4" s="1"/>
  <c r="G64" i="4" a="1"/>
  <c r="G64" i="4" s="1"/>
  <c r="G65" i="4" a="1"/>
  <c r="G65" i="4" s="1"/>
  <c r="G66" i="4" a="1"/>
  <c r="G66" i="4" s="1"/>
  <c r="G67" i="4" a="1"/>
  <c r="G67" i="4" s="1"/>
  <c r="G68" i="4" a="1"/>
  <c r="G68" i="4" s="1"/>
  <c r="G69" i="4" a="1"/>
  <c r="G69" i="4" s="1"/>
  <c r="E38" i="4" a="1"/>
  <c r="E38" i="4" s="1"/>
  <c r="C6" i="3" s="1"/>
  <c r="E39" i="4" a="1"/>
  <c r="E39" i="4" s="1"/>
  <c r="C5" i="3" s="1"/>
  <c r="E40" i="4" a="1"/>
  <c r="E40" i="4" s="1"/>
  <c r="C4" i="3" s="1"/>
  <c r="E41" i="4" a="1"/>
  <c r="E41" i="4" s="1"/>
  <c r="C3" i="3" s="1"/>
  <c r="E42" i="4" a="1"/>
  <c r="E42" i="4" s="1"/>
  <c r="C9" i="3" s="1"/>
  <c r="E43" i="4" a="1"/>
  <c r="E43" i="4" s="1"/>
  <c r="C10" i="3" s="1"/>
  <c r="E44" i="4" a="1"/>
  <c r="E44" i="4" s="1"/>
  <c r="C8" i="3" s="1"/>
  <c r="E45" i="4" a="1"/>
  <c r="E45" i="4" s="1"/>
  <c r="C7" i="3" s="1"/>
  <c r="E46" i="4" a="1"/>
  <c r="E46" i="4" s="1"/>
  <c r="C11" i="3" s="1"/>
  <c r="E47" i="4" a="1"/>
  <c r="E47" i="4" s="1"/>
  <c r="C12" i="3" s="1"/>
  <c r="C22" i="3" s="1"/>
  <c r="C9" i="5" s="1"/>
  <c r="C24" i="5" s="1"/>
  <c r="E48" i="4" a="1"/>
  <c r="E48" i="4" s="1"/>
  <c r="E49" i="4" a="1"/>
  <c r="E49" i="4" s="1"/>
  <c r="E50" i="4" a="1"/>
  <c r="E50" i="4" s="1"/>
  <c r="E51" i="4" a="1"/>
  <c r="E51" i="4" s="1"/>
  <c r="E52" i="4" a="1"/>
  <c r="E52" i="4" s="1"/>
  <c r="E53" i="4" a="1"/>
  <c r="E53" i="4" s="1"/>
  <c r="E54" i="4" a="1"/>
  <c r="E54" i="4" s="1"/>
  <c r="E55" i="4" a="1"/>
  <c r="E55" i="4" s="1"/>
  <c r="E56" i="4" a="1"/>
  <c r="E56" i="4" s="1"/>
  <c r="E57" i="4" a="1"/>
  <c r="E57" i="4" s="1"/>
  <c r="E58" i="4" a="1"/>
  <c r="E58" i="4" s="1"/>
  <c r="E59" i="4" a="1"/>
  <c r="E59" i="4" s="1"/>
  <c r="E60" i="4" a="1"/>
  <c r="E60" i="4" s="1"/>
  <c r="E61" i="4" a="1"/>
  <c r="E61" i="4" s="1"/>
  <c r="E62" i="4" a="1"/>
  <c r="E62" i="4" s="1"/>
  <c r="E63" i="4" a="1"/>
  <c r="E63" i="4" s="1"/>
  <c r="E64" i="4" a="1"/>
  <c r="E64" i="4" s="1"/>
  <c r="E65" i="4" a="1"/>
  <c r="E65" i="4" s="1"/>
  <c r="E66" i="4" a="1"/>
  <c r="E66" i="4" s="1"/>
  <c r="E67" i="4" a="1"/>
  <c r="E67" i="4" s="1"/>
  <c r="E68" i="4" a="1"/>
  <c r="E68" i="4" s="1"/>
  <c r="E69" i="4" a="1"/>
  <c r="E69" i="4" s="1"/>
  <c r="D38" i="4" a="1"/>
  <c r="D38" i="4" s="1"/>
  <c r="D6" i="3" s="1"/>
  <c r="D39" i="4" a="1"/>
  <c r="D39" i="4" s="1"/>
  <c r="D5" i="3" s="1"/>
  <c r="D40" i="4" a="1"/>
  <c r="D40" i="4" s="1"/>
  <c r="D4" i="3" s="1"/>
  <c r="D41" i="4" a="1"/>
  <c r="D41" i="4" s="1"/>
  <c r="D3" i="3" s="1"/>
  <c r="D42" i="4" a="1"/>
  <c r="D42" i="4" s="1"/>
  <c r="D9" i="3" s="1"/>
  <c r="D43" i="4" a="1"/>
  <c r="D43" i="4" s="1"/>
  <c r="D10" i="3" s="1"/>
  <c r="D44" i="4" a="1"/>
  <c r="D44" i="4" s="1"/>
  <c r="D8" i="3" s="1"/>
  <c r="D45" i="4" a="1"/>
  <c r="D45" i="4" s="1"/>
  <c r="D7" i="3" s="1"/>
  <c r="D46" i="4" a="1"/>
  <c r="D46" i="4" s="1"/>
  <c r="D11" i="3" s="1"/>
  <c r="D47" i="4" a="1"/>
  <c r="D47" i="4" s="1"/>
  <c r="D12" i="3" s="1"/>
  <c r="D22" i="3" s="1"/>
  <c r="D9" i="5" s="1"/>
  <c r="D24" i="5" s="1"/>
  <c r="D48" i="4" a="1"/>
  <c r="D48" i="4" s="1"/>
  <c r="D49" i="4" a="1"/>
  <c r="D49" i="4" s="1"/>
  <c r="D50" i="4" a="1"/>
  <c r="D50" i="4" s="1"/>
  <c r="D51" i="4" a="1"/>
  <c r="D51" i="4" s="1"/>
  <c r="D52" i="4" a="1"/>
  <c r="D52" i="4" s="1"/>
  <c r="D53" i="4" a="1"/>
  <c r="D53" i="4" s="1"/>
  <c r="D54" i="4" a="1"/>
  <c r="D54" i="4" s="1"/>
  <c r="D55" i="4" a="1"/>
  <c r="D55" i="4" s="1"/>
  <c r="D56" i="4" a="1"/>
  <c r="D56" i="4" s="1"/>
  <c r="D57" i="4" a="1"/>
  <c r="D57" i="4" s="1"/>
  <c r="D58" i="4" a="1"/>
  <c r="D58" i="4" s="1"/>
  <c r="D59" i="4" a="1"/>
  <c r="D59" i="4" s="1"/>
  <c r="D60" i="4" a="1"/>
  <c r="D60" i="4" s="1"/>
  <c r="D61" i="4" a="1"/>
  <c r="D61" i="4" s="1"/>
  <c r="D62" i="4" a="1"/>
  <c r="D62" i="4" s="1"/>
  <c r="D63" i="4" a="1"/>
  <c r="D63" i="4" s="1"/>
  <c r="D64" i="4" a="1"/>
  <c r="D64" i="4" s="1"/>
  <c r="D65" i="4" a="1"/>
  <c r="D65" i="4" s="1"/>
  <c r="D66" i="4" a="1"/>
  <c r="D66" i="4" s="1"/>
  <c r="D67" i="4" a="1"/>
  <c r="D67" i="4" s="1"/>
  <c r="D68" i="4" a="1"/>
  <c r="D68" i="4" s="1"/>
  <c r="D69" i="4" a="1"/>
  <c r="D69" i="4" s="1"/>
  <c r="C40" i="4" a="1"/>
  <c r="C40" i="4" s="1"/>
  <c r="B4" i="3" s="1"/>
  <c r="C41" i="4" a="1"/>
  <c r="C41" i="4" s="1"/>
  <c r="B3" i="3" s="1"/>
  <c r="C42" i="4" a="1"/>
  <c r="C42" i="4" s="1"/>
  <c r="B9" i="3" s="1"/>
  <c r="C43" i="4" a="1"/>
  <c r="C43" i="4" s="1"/>
  <c r="B10" i="3" s="1"/>
  <c r="C44" i="4" a="1"/>
  <c r="C44" i="4" s="1"/>
  <c r="B8" i="3" s="1"/>
  <c r="C45" i="4" a="1"/>
  <c r="C45" i="4" s="1"/>
  <c r="B7" i="3" s="1"/>
  <c r="C46" i="4" a="1"/>
  <c r="C46" i="4" s="1"/>
  <c r="B11" i="3" s="1"/>
  <c r="C47" i="4" a="1"/>
  <c r="C47" i="4" s="1"/>
  <c r="B12" i="3" s="1"/>
  <c r="B22" i="3" s="1"/>
  <c r="B9" i="5" s="1"/>
  <c r="B24" i="5" s="1"/>
  <c r="C48" i="4" a="1"/>
  <c r="C48" i="4" s="1"/>
  <c r="C49" i="4" a="1"/>
  <c r="C49" i="4" s="1"/>
  <c r="C50" i="4" a="1"/>
  <c r="C50" i="4" s="1"/>
  <c r="C51" i="4" a="1"/>
  <c r="C51" i="4" s="1"/>
  <c r="C52" i="4" a="1"/>
  <c r="C52" i="4" s="1"/>
  <c r="C53" i="4" a="1"/>
  <c r="C53" i="4" s="1"/>
  <c r="C54" i="4" a="1"/>
  <c r="C54" i="4" s="1"/>
  <c r="C55" i="4" a="1"/>
  <c r="C55" i="4" s="1"/>
  <c r="C56" i="4" a="1"/>
  <c r="C56" i="4" s="1"/>
  <c r="C57" i="4" a="1"/>
  <c r="C57" i="4" s="1"/>
  <c r="C58" i="4" a="1"/>
  <c r="C58" i="4" s="1"/>
  <c r="C59" i="4" a="1"/>
  <c r="C59" i="4" s="1"/>
  <c r="C60" i="4" a="1"/>
  <c r="C60" i="4" s="1"/>
  <c r="C61" i="4" a="1"/>
  <c r="C61" i="4" s="1"/>
  <c r="C62" i="4" a="1"/>
  <c r="C62" i="4" s="1"/>
  <c r="C63" i="4" a="1"/>
  <c r="C63" i="4" s="1"/>
  <c r="C64" i="4" a="1"/>
  <c r="C64" i="4" s="1"/>
  <c r="C65" i="4" a="1"/>
  <c r="C65" i="4" s="1"/>
  <c r="C66" i="4" a="1"/>
  <c r="C66" i="4" s="1"/>
  <c r="C67" i="4" a="1"/>
  <c r="C67" i="4" s="1"/>
  <c r="C68" i="4" a="1"/>
  <c r="C68" i="4" s="1"/>
  <c r="C69" i="4" a="1"/>
  <c r="C69" i="4" s="1"/>
  <c r="M2" i="3"/>
  <c r="M15" i="3" s="1"/>
  <c r="L2" i="5" s="1"/>
  <c r="L17" i="5" s="1"/>
  <c r="H37" i="4" a="1"/>
  <c r="H37" i="4" s="1"/>
  <c r="F2" i="3" s="1"/>
  <c r="F15" i="3" s="1"/>
  <c r="F2" i="5" s="1"/>
  <c r="F17" i="5" s="1"/>
  <c r="E37" i="4" a="1"/>
  <c r="E37" i="4" s="1"/>
  <c r="C2" i="3" s="1"/>
  <c r="C15" i="3" s="1"/>
  <c r="C2" i="5" s="1"/>
  <c r="C17" i="5" s="1"/>
  <c r="G37" i="4" a="1"/>
  <c r="G37" i="4" s="1"/>
  <c r="E2" i="3" s="1"/>
  <c r="C37" i="4" a="1"/>
  <c r="C37" i="4" s="1"/>
  <c r="B2" i="3" s="1"/>
  <c r="B15" i="3" s="1"/>
  <c r="B2" i="5" s="1"/>
  <c r="B17" i="5" s="1"/>
  <c r="C39" i="4" a="1"/>
  <c r="C39" i="4" s="1"/>
  <c r="B5" i="3" s="1"/>
  <c r="C38" i="4" a="1"/>
  <c r="C38" i="4" s="1"/>
  <c r="B6" i="3" s="1"/>
  <c r="D37" i="4" a="1"/>
  <c r="D37" i="4" s="1"/>
  <c r="D2" i="3" s="1"/>
  <c r="D15" i="3" s="1"/>
  <c r="D2" i="5" s="1"/>
  <c r="D17" i="5" s="1"/>
  <c r="I37" i="4" a="1"/>
  <c r="I37" i="4" s="1"/>
  <c r="G2" i="3" s="1"/>
  <c r="G15" i="3" s="1"/>
  <c r="G2" i="5" s="1"/>
  <c r="G17" i="5" s="1"/>
  <c r="I42" i="4" a="1"/>
  <c r="I42" i="4" s="1"/>
  <c r="G9" i="3" s="1"/>
  <c r="I46" i="4" a="1"/>
  <c r="I46" i="4" s="1"/>
  <c r="G11" i="3" s="1"/>
  <c r="I41" i="4" a="1"/>
  <c r="I41" i="4" s="1"/>
  <c r="G3" i="3" s="1"/>
  <c r="I45" i="4" a="1"/>
  <c r="I45" i="4" s="1"/>
  <c r="G7" i="3" s="1"/>
  <c r="I38" i="4" a="1"/>
  <c r="I38" i="4" s="1"/>
  <c r="G6" i="3" s="1"/>
  <c r="I40" i="4" a="1"/>
  <c r="I40" i="4" s="1"/>
  <c r="G4" i="3" s="1"/>
  <c r="G20" i="3" s="1"/>
  <c r="G7" i="5" s="1"/>
  <c r="G22" i="5" s="1"/>
  <c r="I44" i="4" a="1"/>
  <c r="I44" i="4" s="1"/>
  <c r="G8" i="3" s="1"/>
  <c r="I39" i="4" a="1"/>
  <c r="I39" i="4" s="1"/>
  <c r="G5" i="3" s="1"/>
  <c r="I43" i="4" a="1"/>
  <c r="I43" i="4" s="1"/>
  <c r="G10" i="3" s="1"/>
  <c r="G23" i="3" s="1"/>
  <c r="G10" i="5" s="1"/>
  <c r="G25" i="5" s="1"/>
  <c r="I47" i="4" a="1"/>
  <c r="I47" i="4" s="1"/>
  <c r="G12" i="3" s="1"/>
  <c r="P17" i="5" l="1"/>
  <c r="AC19" i="5"/>
  <c r="X19" i="5"/>
  <c r="Z19" i="5"/>
  <c r="Y19" i="5"/>
  <c r="Y22" i="5"/>
  <c r="AC22" i="5"/>
  <c r="Z22" i="5"/>
  <c r="X22" i="5"/>
  <c r="AC21" i="5"/>
  <c r="Y21" i="5"/>
  <c r="X21" i="5"/>
  <c r="Z21" i="5"/>
  <c r="Z18" i="5"/>
  <c r="AB18" i="5" s="1"/>
  <c r="X18" i="5"/>
  <c r="AC18" i="5"/>
  <c r="Y18" i="5"/>
  <c r="Y24" i="5"/>
  <c r="AC24" i="5"/>
  <c r="X24" i="5"/>
  <c r="Z24" i="5"/>
  <c r="AB17" i="5"/>
  <c r="AC23" i="5"/>
  <c r="X23" i="5"/>
  <c r="Z23" i="5"/>
  <c r="Y23" i="5"/>
  <c r="AC27" i="5"/>
  <c r="Z27" i="5"/>
  <c r="Y27" i="5"/>
  <c r="Y26" i="5"/>
  <c r="AC26" i="5"/>
  <c r="Z26" i="5"/>
  <c r="X26" i="5"/>
  <c r="AC25" i="5"/>
  <c r="Y25" i="5"/>
  <c r="X25" i="5"/>
  <c r="Z25" i="5"/>
  <c r="AC20" i="5"/>
  <c r="Y20" i="5"/>
  <c r="X20" i="5"/>
  <c r="Z20" i="5"/>
  <c r="G18" i="3"/>
  <c r="G5" i="5" s="1"/>
  <c r="G20" i="5" s="1"/>
  <c r="M22" i="3"/>
  <c r="L9" i="5" s="1"/>
  <c r="L24" i="5" s="1"/>
  <c r="D18" i="3"/>
  <c r="D5" i="5" s="1"/>
  <c r="D20" i="5" s="1"/>
  <c r="C18" i="3"/>
  <c r="C5" i="5" s="1"/>
  <c r="C20" i="5" s="1"/>
  <c r="F18" i="3"/>
  <c r="F5" i="5" s="1"/>
  <c r="F20" i="5" s="1"/>
  <c r="M18" i="3"/>
  <c r="L5" i="5" s="1"/>
  <c r="L20" i="5" s="1"/>
  <c r="E3" i="5"/>
  <c r="E18" i="5" s="1"/>
  <c r="E11" i="5"/>
  <c r="E26" i="5" s="1"/>
  <c r="E10" i="5"/>
  <c r="E25" i="5" s="1"/>
  <c r="E7" i="5"/>
  <c r="E22" i="5" s="1"/>
  <c r="E6" i="5"/>
  <c r="E21" i="5" s="1"/>
  <c r="E12" i="5"/>
  <c r="E27" i="5" s="1"/>
  <c r="E8" i="5"/>
  <c r="E23" i="5" s="1"/>
  <c r="E4" i="5"/>
  <c r="E19" i="5" s="1"/>
  <c r="E15" i="3"/>
  <c r="I15" i="3" s="1"/>
  <c r="E2" i="5"/>
  <c r="E17" i="5" s="1"/>
  <c r="E22" i="3"/>
  <c r="E9" i="5"/>
  <c r="E24" i="5" s="1"/>
  <c r="O22" i="3"/>
  <c r="E18" i="3"/>
  <c r="I18" i="3" s="1"/>
  <c r="E5" i="5"/>
  <c r="E20" i="5" s="1"/>
  <c r="O18" i="3"/>
  <c r="M16" i="3"/>
  <c r="Q16" i="3" s="1"/>
  <c r="Q22" i="3"/>
  <c r="O15" i="3"/>
  <c r="Q15" i="3"/>
  <c r="M19" i="3"/>
  <c r="E23" i="3"/>
  <c r="D23" i="3"/>
  <c r="D10" i="5" s="1"/>
  <c r="D25" i="5" s="1"/>
  <c r="F23" i="3"/>
  <c r="F10" i="5" s="1"/>
  <c r="F25" i="5" s="1"/>
  <c r="M23" i="3"/>
  <c r="M24" i="3"/>
  <c r="E19" i="3"/>
  <c r="F19" i="3"/>
  <c r="F6" i="5" s="1"/>
  <c r="F21" i="5" s="1"/>
  <c r="B17" i="3"/>
  <c r="B4" i="5" s="1"/>
  <c r="B19" i="5" s="1"/>
  <c r="C19" i="3"/>
  <c r="C6" i="5" s="1"/>
  <c r="C21" i="5" s="1"/>
  <c r="F24" i="3"/>
  <c r="F11" i="5" s="1"/>
  <c r="F26" i="5" s="1"/>
  <c r="B19" i="3"/>
  <c r="B6" i="5" s="1"/>
  <c r="B21" i="5" s="1"/>
  <c r="D19" i="3"/>
  <c r="D6" i="5" s="1"/>
  <c r="D21" i="5" s="1"/>
  <c r="D21" i="3"/>
  <c r="D8" i="5" s="1"/>
  <c r="D23" i="5" s="1"/>
  <c r="D17" i="3"/>
  <c r="D4" i="5" s="1"/>
  <c r="D19" i="5" s="1"/>
  <c r="G22" i="3"/>
  <c r="G17" i="3"/>
  <c r="G4" i="5" s="1"/>
  <c r="G19" i="5" s="1"/>
  <c r="B16" i="3"/>
  <c r="B3" i="5" s="1"/>
  <c r="B18" i="5" s="1"/>
  <c r="E24" i="3"/>
  <c r="F16" i="3"/>
  <c r="F3" i="5" s="1"/>
  <c r="F18" i="5" s="1"/>
  <c r="G16" i="3"/>
  <c r="G3" i="5" s="1"/>
  <c r="G18" i="5" s="1"/>
  <c r="G21" i="3"/>
  <c r="G8" i="5" s="1"/>
  <c r="G23" i="5" s="1"/>
  <c r="G25" i="3"/>
  <c r="G12" i="5" s="1"/>
  <c r="G27" i="5" s="1"/>
  <c r="C17" i="3"/>
  <c r="C4" i="5" s="1"/>
  <c r="C19" i="5" s="1"/>
  <c r="E21" i="3"/>
  <c r="E17" i="3"/>
  <c r="F21" i="3"/>
  <c r="F8" i="5" s="1"/>
  <c r="F23" i="5" s="1"/>
  <c r="F17" i="3"/>
  <c r="F4" i="5" s="1"/>
  <c r="F19" i="5" s="1"/>
  <c r="M21" i="3"/>
  <c r="M17" i="3"/>
  <c r="G19" i="3"/>
  <c r="G6" i="5" s="1"/>
  <c r="G21" i="5" s="1"/>
  <c r="G24" i="3"/>
  <c r="G11" i="5" s="1"/>
  <c r="G26" i="5" s="1"/>
  <c r="B18" i="3"/>
  <c r="B5" i="5" s="1"/>
  <c r="B20" i="5" s="1"/>
  <c r="D24" i="3"/>
  <c r="D11" i="5" s="1"/>
  <c r="D26" i="5" s="1"/>
  <c r="D25" i="3"/>
  <c r="D12" i="5" s="1"/>
  <c r="D27" i="5" s="1"/>
  <c r="D20" i="3"/>
  <c r="D7" i="5" s="1"/>
  <c r="D22" i="5" s="1"/>
  <c r="D16" i="3"/>
  <c r="D3" i="5" s="1"/>
  <c r="D18" i="5" s="1"/>
  <c r="E25" i="3"/>
  <c r="E20" i="3"/>
  <c r="E16" i="3"/>
  <c r="F25" i="3"/>
  <c r="F12" i="5" s="1"/>
  <c r="F27" i="5" s="1"/>
  <c r="F20" i="3"/>
  <c r="F7" i="5" s="1"/>
  <c r="F22" i="5" s="1"/>
  <c r="M25" i="3"/>
  <c r="M20" i="3"/>
  <c r="B24" i="3"/>
  <c r="B11" i="5" s="1"/>
  <c r="B26" i="5" s="1"/>
  <c r="C24" i="3"/>
  <c r="C11" i="5" s="1"/>
  <c r="C26" i="5" s="1"/>
  <c r="B25" i="3"/>
  <c r="B12" i="5" s="1"/>
  <c r="B27" i="5" s="1"/>
  <c r="B20" i="3"/>
  <c r="B7" i="5" s="1"/>
  <c r="B22" i="5" s="1"/>
  <c r="B23" i="3"/>
  <c r="B10" i="5" s="1"/>
  <c r="B25" i="5" s="1"/>
  <c r="B21" i="3"/>
  <c r="B8" i="5" s="1"/>
  <c r="B23" i="5" s="1"/>
  <c r="C23" i="3"/>
  <c r="C10" i="5" s="1"/>
  <c r="C25" i="5" s="1"/>
  <c r="C21" i="3"/>
  <c r="C8" i="5" s="1"/>
  <c r="C23" i="5" s="1"/>
  <c r="C25" i="3"/>
  <c r="C12" i="5" s="1"/>
  <c r="C27" i="5" s="1"/>
  <c r="C20" i="3"/>
  <c r="C7" i="5" s="1"/>
  <c r="C22" i="5" s="1"/>
  <c r="C16" i="3"/>
  <c r="C3" i="5" s="1"/>
  <c r="C18" i="5" s="1"/>
  <c r="AC28" i="5" l="1"/>
  <c r="AA22" i="5"/>
  <c r="AA26" i="5"/>
  <c r="AB26" i="5"/>
  <c r="AB27" i="5"/>
  <c r="Z28" i="5"/>
  <c r="AA27" i="5" s="1"/>
  <c r="X28" i="5"/>
  <c r="AA18" i="5"/>
  <c r="AD18" i="5" s="1"/>
  <c r="AA19" i="5"/>
  <c r="AB19" i="5"/>
  <c r="AB20" i="5"/>
  <c r="AA20" i="5"/>
  <c r="AB25" i="5"/>
  <c r="AA25" i="5"/>
  <c r="AB24" i="5"/>
  <c r="AB23" i="5"/>
  <c r="AA23" i="5"/>
  <c r="AA17" i="5"/>
  <c r="AA24" i="5"/>
  <c r="AD24" i="5" s="1"/>
  <c r="Y28" i="5"/>
  <c r="AB22" i="5"/>
  <c r="AB21" i="5"/>
  <c r="AA21" i="5"/>
  <c r="H20" i="5"/>
  <c r="J20" i="5" s="1"/>
  <c r="H22" i="5"/>
  <c r="J22" i="5" s="1"/>
  <c r="Q18" i="3"/>
  <c r="H21" i="5"/>
  <c r="J21" i="5" s="1"/>
  <c r="K21" i="5" s="1"/>
  <c r="H19" i="5"/>
  <c r="J19" i="5" s="1"/>
  <c r="K19" i="5" s="1"/>
  <c r="H27" i="5"/>
  <c r="J27" i="5" s="1"/>
  <c r="K27" i="5" s="1"/>
  <c r="H18" i="5"/>
  <c r="J18" i="5" s="1"/>
  <c r="H26" i="5"/>
  <c r="J26" i="5" s="1"/>
  <c r="K26" i="5" s="1"/>
  <c r="H23" i="5"/>
  <c r="J23" i="5" s="1"/>
  <c r="K23" i="5" s="1"/>
  <c r="H25" i="5"/>
  <c r="J25" i="5" s="1"/>
  <c r="K25" i="5" s="1"/>
  <c r="K18" i="5"/>
  <c r="K22" i="5"/>
  <c r="O25" i="3"/>
  <c r="L12" i="5"/>
  <c r="L27" i="5" s="1"/>
  <c r="O21" i="3"/>
  <c r="L8" i="5"/>
  <c r="L23" i="5" s="1"/>
  <c r="O23" i="3"/>
  <c r="L10" i="5"/>
  <c r="L25" i="5" s="1"/>
  <c r="O19" i="3"/>
  <c r="L6" i="5"/>
  <c r="L21" i="5" s="1"/>
  <c r="P20" i="5"/>
  <c r="P24" i="5"/>
  <c r="E28" i="5"/>
  <c r="H17" i="5"/>
  <c r="O20" i="3"/>
  <c r="L7" i="5"/>
  <c r="L22" i="5" s="1"/>
  <c r="O17" i="3"/>
  <c r="L4" i="5"/>
  <c r="L19" i="5" s="1"/>
  <c r="I22" i="3"/>
  <c r="K22" i="3" s="1"/>
  <c r="L22" i="3" s="1"/>
  <c r="G9" i="5"/>
  <c r="G24" i="5" s="1"/>
  <c r="H24" i="5" s="1"/>
  <c r="J24" i="5" s="1"/>
  <c r="O24" i="3"/>
  <c r="L11" i="5"/>
  <c r="L26" i="5" s="1"/>
  <c r="O16" i="3"/>
  <c r="L3" i="5"/>
  <c r="L18" i="5" s="1"/>
  <c r="K20" i="5"/>
  <c r="Q25" i="3"/>
  <c r="Q21" i="3"/>
  <c r="Q23" i="3"/>
  <c r="Q19" i="3"/>
  <c r="Q20" i="3"/>
  <c r="Q17" i="3"/>
  <c r="Q24" i="3"/>
  <c r="K18" i="3"/>
  <c r="L18" i="3" s="1"/>
  <c r="P18" i="3" s="1"/>
  <c r="I23" i="3"/>
  <c r="I25" i="3"/>
  <c r="I19" i="3"/>
  <c r="I20" i="3"/>
  <c r="I16" i="3"/>
  <c r="E26" i="3"/>
  <c r="I17" i="3"/>
  <c r="I21" i="3"/>
  <c r="I24" i="3"/>
  <c r="AD25" i="5" l="1"/>
  <c r="AE25" i="5" s="1"/>
  <c r="AD20" i="5"/>
  <c r="AE20" i="5" s="1"/>
  <c r="AD27" i="5"/>
  <c r="AE27" i="5" s="1"/>
  <c r="AD21" i="5"/>
  <c r="AE21" i="5" s="1"/>
  <c r="AD22" i="5"/>
  <c r="AD23" i="5"/>
  <c r="AE23" i="5" s="1"/>
  <c r="AD26" i="5"/>
  <c r="AE26" i="5" s="1"/>
  <c r="AB28" i="5"/>
  <c r="AE18" i="5"/>
  <c r="AA28" i="5"/>
  <c r="AD17" i="5"/>
  <c r="AE22" i="5"/>
  <c r="AD19" i="5"/>
  <c r="AE19" i="5" s="1"/>
  <c r="K24" i="5"/>
  <c r="AE24" i="5" s="1"/>
  <c r="O20" i="5"/>
  <c r="O21" i="5"/>
  <c r="P21" i="5"/>
  <c r="P25" i="5"/>
  <c r="P23" i="5"/>
  <c r="P27" i="5"/>
  <c r="O27" i="5"/>
  <c r="O18" i="5"/>
  <c r="P18" i="5"/>
  <c r="P26" i="5"/>
  <c r="P19" i="5"/>
  <c r="O22" i="5"/>
  <c r="P22" i="5"/>
  <c r="H28" i="5"/>
  <c r="J17" i="5"/>
  <c r="O25" i="5"/>
  <c r="O23" i="5"/>
  <c r="O26" i="5"/>
  <c r="O19" i="5"/>
  <c r="Q26" i="3"/>
  <c r="R22" i="3" s="1"/>
  <c r="I26" i="3"/>
  <c r="P22" i="3"/>
  <c r="K21" i="3"/>
  <c r="L21" i="3" s="1"/>
  <c r="K20" i="3"/>
  <c r="L20" i="3" s="1"/>
  <c r="K25" i="3"/>
  <c r="L25" i="3" s="1"/>
  <c r="K24" i="3"/>
  <c r="L24" i="3" s="1"/>
  <c r="K17" i="3"/>
  <c r="L17" i="3" s="1"/>
  <c r="K16" i="3"/>
  <c r="K19" i="3"/>
  <c r="L19" i="3" s="1"/>
  <c r="K23" i="3"/>
  <c r="L23" i="3" s="1"/>
  <c r="J28" i="5" l="1"/>
  <c r="K17" i="5"/>
  <c r="P28" i="5"/>
  <c r="Q24" i="5" s="1"/>
  <c r="O24" i="5"/>
  <c r="R18" i="3"/>
  <c r="S18" i="3" s="1"/>
  <c r="L16" i="3"/>
  <c r="P16" i="3" s="1"/>
  <c r="S22" i="3"/>
  <c r="T22" i="3"/>
  <c r="R23" i="3"/>
  <c r="P23" i="3"/>
  <c r="P24" i="3"/>
  <c r="R24" i="3"/>
  <c r="P20" i="3"/>
  <c r="R20" i="3"/>
  <c r="P19" i="3"/>
  <c r="R19" i="3"/>
  <c r="R17" i="3"/>
  <c r="P17" i="3"/>
  <c r="P25" i="3"/>
  <c r="R25" i="3"/>
  <c r="R21" i="3"/>
  <c r="P21" i="3"/>
  <c r="V16" i="5" l="1"/>
  <c r="U15" i="5" s="1"/>
  <c r="AE17" i="5"/>
  <c r="AE28" i="5" s="1"/>
  <c r="R16" i="3"/>
  <c r="T16" i="3" s="1"/>
  <c r="K28" i="5"/>
  <c r="K29" i="5" s="1"/>
  <c r="O17" i="5"/>
  <c r="Q17" i="5"/>
  <c r="Q20" i="5"/>
  <c r="Q25" i="5"/>
  <c r="Q23" i="5"/>
  <c r="Q26" i="5"/>
  <c r="Q22" i="5"/>
  <c r="Q19" i="5"/>
  <c r="Q18" i="5"/>
  <c r="Q27" i="5"/>
  <c r="Q21" i="5"/>
  <c r="T18" i="3"/>
  <c r="S24" i="3"/>
  <c r="T24" i="3"/>
  <c r="S16" i="3"/>
  <c r="S21" i="3"/>
  <c r="T17" i="3"/>
  <c r="S19" i="3"/>
  <c r="T20" i="3"/>
  <c r="T25" i="3"/>
  <c r="S17" i="3"/>
  <c r="T19" i="3"/>
  <c r="S20" i="3"/>
  <c r="T23" i="3"/>
  <c r="S25" i="3"/>
  <c r="T21" i="3"/>
  <c r="S23" i="3"/>
  <c r="K15" i="3"/>
  <c r="K26" i="3" s="1"/>
  <c r="T15" i="5" l="1"/>
  <c r="T17" i="5" s="1"/>
  <c r="U18" i="5"/>
  <c r="U24" i="5"/>
  <c r="U27" i="5"/>
  <c r="U19" i="5"/>
  <c r="U26" i="5"/>
  <c r="U22" i="5"/>
  <c r="U17" i="5"/>
  <c r="U25" i="5"/>
  <c r="U21" i="5"/>
  <c r="U20" i="5"/>
  <c r="U23" i="5"/>
  <c r="L15" i="3"/>
  <c r="T26" i="5" l="1"/>
  <c r="V26" i="5" s="1"/>
  <c r="T23" i="5"/>
  <c r="V23" i="5" s="1"/>
  <c r="T25" i="5"/>
  <c r="T18" i="5"/>
  <c r="V18" i="5" s="1"/>
  <c r="T24" i="5"/>
  <c r="V24" i="5" s="1"/>
  <c r="V17" i="5"/>
  <c r="T21" i="5"/>
  <c r="V21" i="5" s="1"/>
  <c r="T22" i="5"/>
  <c r="T27" i="5"/>
  <c r="V27" i="5" s="1"/>
  <c r="T19" i="5"/>
  <c r="V19" i="5" s="1"/>
  <c r="T20" i="5"/>
  <c r="V20" i="5" s="1"/>
  <c r="V22" i="5"/>
  <c r="V25" i="5"/>
  <c r="L26" i="3"/>
  <c r="L27" i="3" s="1"/>
  <c r="P15" i="3"/>
  <c r="R15" i="3"/>
  <c r="V28" i="5" l="1"/>
  <c r="T15" i="3"/>
  <c r="T26" i="3" s="1"/>
  <c r="T27" i="3" s="1"/>
  <c r="S15" i="3"/>
  <c r="S26" i="3" s="1"/>
</calcChain>
</file>

<file path=xl/comments1.xml><?xml version="1.0" encoding="utf-8"?>
<comments xmlns="http://schemas.openxmlformats.org/spreadsheetml/2006/main">
  <authors>
    <author>Nastia</author>
  </authors>
  <commentList>
    <comment ref="D14" authorId="0">
      <text>
        <r>
          <rPr>
            <sz val="9"/>
            <color indexed="81"/>
            <rFont val="Tahoma"/>
            <family val="2"/>
            <charset val="204"/>
          </rPr>
          <t>Реальность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 xml:space="preserve">Сила
</t>
        </r>
      </text>
    </comment>
    <comment ref="F14" authorId="0">
      <text>
        <r>
          <rPr>
            <sz val="9"/>
            <color indexed="81"/>
            <rFont val="Tahoma"/>
            <family val="2"/>
            <charset val="204"/>
          </rPr>
          <t xml:space="preserve">Усталость
</t>
        </r>
      </text>
    </comment>
    <comment ref="G14" authorId="0">
      <text>
        <r>
          <rPr>
            <sz val="9"/>
            <color indexed="81"/>
            <rFont val="Tahoma"/>
            <family val="2"/>
            <charset val="204"/>
          </rPr>
          <t xml:space="preserve">Физа
</t>
        </r>
      </text>
    </comment>
    <comment ref="H14" authorId="0">
      <text>
        <r>
          <rPr>
            <sz val="9"/>
            <color indexed="81"/>
            <rFont val="Tahoma"/>
            <family val="2"/>
            <charset val="204"/>
          </rPr>
          <t xml:space="preserve">Возраст
</t>
        </r>
      </text>
    </comment>
    <comment ref="I14" authorId="0">
      <text>
        <r>
          <rPr>
            <sz val="9"/>
            <color indexed="81"/>
            <rFont val="Tahoma"/>
            <family val="2"/>
            <charset val="204"/>
          </rPr>
          <t xml:space="preserve">РС без бонуса
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Бонус</t>
        </r>
      </text>
    </comment>
    <comment ref="K14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
</t>
        </r>
      </text>
    </comment>
    <comment ref="L14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 округлённый
</t>
        </r>
      </text>
    </comment>
    <comment ref="O14" authorId="0">
      <text>
        <r>
          <rPr>
            <sz val="9"/>
            <color indexed="81"/>
            <rFont val="Tahoma"/>
            <family val="2"/>
            <charset val="204"/>
          </rPr>
          <t xml:space="preserve">Процент от Спец
</t>
        </r>
      </text>
    </comment>
    <comment ref="P14" authorId="0">
      <text>
        <r>
          <rPr>
            <sz val="9"/>
            <color indexed="81"/>
            <rFont val="Tahoma"/>
            <family val="2"/>
            <charset val="204"/>
          </rPr>
          <t xml:space="preserve">Бонус от спец
</t>
        </r>
      </text>
    </comment>
    <comment ref="Q14" authorId="0">
      <text>
        <r>
          <rPr>
            <sz val="9"/>
            <color indexed="81"/>
            <rFont val="Tahoma"/>
            <family val="2"/>
            <charset val="204"/>
          </rPr>
          <t>Процент от Лидеров</t>
        </r>
      </text>
    </comment>
    <comment ref="R14" authorId="0">
      <text>
        <r>
          <rPr>
            <sz val="9"/>
            <color indexed="81"/>
            <rFont val="Tahoma"/>
            <family val="2"/>
            <charset val="204"/>
          </rPr>
          <t>Бонус от лидеров</t>
        </r>
      </text>
    </comment>
    <comment ref="S14" authorId="0">
      <text>
        <r>
          <rPr>
            <sz val="9"/>
            <color indexed="81"/>
            <rFont val="Tahoma"/>
            <family val="2"/>
            <charset val="204"/>
          </rPr>
          <t>Сила Выбранного Состава</t>
        </r>
      </text>
    </comment>
    <comment ref="T14" authorId="0">
      <text>
        <r>
          <rPr>
            <sz val="9"/>
            <color indexed="81"/>
            <rFont val="Tahoma"/>
            <family val="2"/>
            <charset val="204"/>
          </rPr>
          <t xml:space="preserve">Сила выбранного состава округлённая
</t>
        </r>
      </text>
    </comment>
    <comment ref="B38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</commentList>
</comments>
</file>

<file path=xl/comments2.xml><?xml version="1.0" encoding="utf-8"?>
<comments xmlns="http://schemas.openxmlformats.org/spreadsheetml/2006/main">
  <authors>
    <author>Nastia</author>
    <author>User</author>
  </authors>
  <commentList>
    <comment ref="D16" authorId="0">
      <text>
        <r>
          <rPr>
            <sz val="9"/>
            <color indexed="81"/>
            <rFont val="Tahoma"/>
            <family val="2"/>
            <charset val="204"/>
          </rPr>
          <t>Реальность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 xml:space="preserve">Сила
</t>
        </r>
      </text>
    </comment>
    <comment ref="F16" authorId="0">
      <text>
        <r>
          <rPr>
            <sz val="9"/>
            <color indexed="81"/>
            <rFont val="Tahoma"/>
            <family val="2"/>
            <charset val="204"/>
          </rPr>
          <t xml:space="preserve">Усталость
</t>
        </r>
      </text>
    </comment>
    <comment ref="G16" authorId="0">
      <text>
        <r>
          <rPr>
            <sz val="9"/>
            <color indexed="81"/>
            <rFont val="Tahoma"/>
            <family val="2"/>
            <charset val="204"/>
          </rPr>
          <t xml:space="preserve">Физа
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 xml:space="preserve">РС без бонуса
</t>
        </r>
      </text>
    </comment>
    <comment ref="I16" authorId="0">
      <text>
        <r>
          <rPr>
            <sz val="9"/>
            <color indexed="81"/>
            <rFont val="Tahoma"/>
            <family val="2"/>
            <charset val="204"/>
          </rPr>
          <t>Бонус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
</t>
        </r>
      </text>
    </comment>
    <comment ref="K16" authorId="0">
      <text>
        <r>
          <rPr>
            <sz val="9"/>
            <color indexed="81"/>
            <rFont val="Tahoma"/>
            <family val="2"/>
            <charset val="204"/>
          </rPr>
          <t xml:space="preserve">РС с бонусом округлённый
</t>
        </r>
      </text>
    </comment>
    <comment ref="N16" authorId="0">
      <text>
        <r>
          <rPr>
            <sz val="9"/>
            <color indexed="81"/>
            <rFont val="Tahoma"/>
            <family val="2"/>
            <charset val="204"/>
          </rPr>
          <t xml:space="preserve">Процент от Спец
</t>
        </r>
      </text>
    </comment>
    <comment ref="O16" authorId="0">
      <text>
        <r>
          <rPr>
            <sz val="9"/>
            <color indexed="81"/>
            <rFont val="Tahoma"/>
            <family val="2"/>
            <charset val="204"/>
          </rPr>
          <t xml:space="preserve">Бонус от спец
</t>
        </r>
      </text>
    </comment>
    <comment ref="P16" authorId="0">
      <text>
        <r>
          <rPr>
            <sz val="9"/>
            <color indexed="81"/>
            <rFont val="Tahoma"/>
            <family val="2"/>
            <charset val="204"/>
          </rPr>
          <t>Процент от Лидеров</t>
        </r>
      </text>
    </comment>
    <comment ref="Q16" authorId="0">
      <text>
        <r>
          <rPr>
            <sz val="9"/>
            <color indexed="81"/>
            <rFont val="Tahoma"/>
            <family val="2"/>
            <charset val="204"/>
          </rPr>
          <t>Бонус от лидеров</t>
        </r>
      </text>
    </comment>
    <comment ref="R16" authorId="0">
      <text>
        <r>
          <rPr>
            <sz val="9"/>
            <color indexed="81"/>
            <rFont val="Tahoma"/>
            <family val="2"/>
            <charset val="204"/>
          </rPr>
          <t>Возраст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6" authorId="1">
      <text>
        <r>
          <rPr>
            <sz val="8"/>
            <color indexed="81"/>
            <rFont val="Tahoma"/>
            <family val="2"/>
            <charset val="204"/>
          </rPr>
          <t>В ячейке напротив капитана надо поставить букву "к"</t>
        </r>
      </text>
    </comment>
    <comment ref="W16" authorId="1">
      <text>
        <r>
          <rPr>
            <sz val="8"/>
            <color indexed="81"/>
            <rFont val="Tahoma"/>
            <family val="2"/>
            <charset val="204"/>
          </rPr>
          <t xml:space="preserve">выбрать стиль игры команды на матч
</t>
        </r>
      </text>
    </comment>
    <comment ref="B49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62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76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90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04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18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32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  <comment ref="B146" authorId="0">
      <text>
        <r>
          <rPr>
            <sz val="9"/>
            <color indexed="81"/>
            <rFont val="Tahoma"/>
            <family val="2"/>
            <charset val="204"/>
          </rPr>
          <t xml:space="preserve">имеется ввиду пустая ячейка
</t>
        </r>
      </text>
    </comment>
  </commentList>
</comments>
</file>

<file path=xl/sharedStrings.xml><?xml version="1.0" encoding="utf-8"?>
<sst xmlns="http://schemas.openxmlformats.org/spreadsheetml/2006/main" count="385" uniqueCount="134">
  <si>
    <t>Льюис Донован</t>
  </si>
  <si>
    <t>GK</t>
  </si>
  <si>
    <t>4 679к</t>
  </si>
  <si>
    <t>Йоонас Меронен</t>
  </si>
  <si>
    <t>К4 Р</t>
  </si>
  <si>
    <t>10 184к</t>
  </si>
  <si>
    <t>Ка-Хо Ли</t>
  </si>
  <si>
    <t>LD/RD</t>
  </si>
  <si>
    <t>Л</t>
  </si>
  <si>
    <t>2 082к</t>
  </si>
  <si>
    <t>Нико Хокканен</t>
  </si>
  <si>
    <t>LD</t>
  </si>
  <si>
    <t>К4</t>
  </si>
  <si>
    <t>3 736к</t>
  </si>
  <si>
    <t>Айвен Де Ауройо</t>
  </si>
  <si>
    <t>CD</t>
  </si>
  <si>
    <t>3 024к</t>
  </si>
  <si>
    <t>Ги-Виктор Эмильен</t>
  </si>
  <si>
    <t>CD/LD</t>
  </si>
  <si>
    <t>1 568к</t>
  </si>
  <si>
    <t>Юхо Сууронен</t>
  </si>
  <si>
    <t>CD/CM</t>
  </si>
  <si>
    <t>2 692к</t>
  </si>
  <si>
    <t>Френсис Хобб</t>
  </si>
  <si>
    <t>RD/LD</t>
  </si>
  <si>
    <t>2 378к</t>
  </si>
  <si>
    <t>Маркус Кюля-Лаурила</t>
  </si>
  <si>
    <t>3 086к</t>
  </si>
  <si>
    <t>Вили Вянянен</t>
  </si>
  <si>
    <t>3 126к</t>
  </si>
  <si>
    <t>Кристоффер Прикха</t>
  </si>
  <si>
    <t>LM/LD</t>
  </si>
  <si>
    <t>Г4 Ск</t>
  </si>
  <si>
    <t>9 668к</t>
  </si>
  <si>
    <t>Бенуа Банащак</t>
  </si>
  <si>
    <t>CM/CD</t>
  </si>
  <si>
    <t>2 958к</t>
  </si>
  <si>
    <t>Дэвин Крукс</t>
  </si>
  <si>
    <t>Майкол Баланта</t>
  </si>
  <si>
    <t>CM</t>
  </si>
  <si>
    <t>3 131к</t>
  </si>
  <si>
    <t>Эдвард Армильо</t>
  </si>
  <si>
    <t>1 868к</t>
  </si>
  <si>
    <t>Петри Перямяки</t>
  </si>
  <si>
    <t>4 851к</t>
  </si>
  <si>
    <t>Сами Тииттанен</t>
  </si>
  <si>
    <t>3 334к</t>
  </si>
  <si>
    <t>Йонатан Теему</t>
  </si>
  <si>
    <t>11 496к</t>
  </si>
  <si>
    <t>Орас Патронен</t>
  </si>
  <si>
    <t>9 219к</t>
  </si>
  <si>
    <t>Оливье Хуухка</t>
  </si>
  <si>
    <t>Г4 Ск3</t>
  </si>
  <si>
    <t>11 402к</t>
  </si>
  <si>
    <t>Кристиан Мве-Мве</t>
  </si>
  <si>
    <t>RM/CM</t>
  </si>
  <si>
    <t>2 686к</t>
  </si>
  <si>
    <t>Олли Тюнккюнен</t>
  </si>
  <si>
    <t>RM/RF</t>
  </si>
  <si>
    <t>Ат3 Г4</t>
  </si>
  <si>
    <t>11 945к</t>
  </si>
  <si>
    <t>Марио Кулла</t>
  </si>
  <si>
    <t>Элбасан Пурмонен</t>
  </si>
  <si>
    <t>RM/RD</t>
  </si>
  <si>
    <t>Иивари Кильюнен</t>
  </si>
  <si>
    <t>LF/LM</t>
  </si>
  <si>
    <t>2 043к</t>
  </si>
  <si>
    <t>Николай Алхо</t>
  </si>
  <si>
    <t>У4 Шт4 Г4 Пд4</t>
  </si>
  <si>
    <t>35 826к</t>
  </si>
  <si>
    <t>Дардан Садику</t>
  </si>
  <si>
    <t>10 125к</t>
  </si>
  <si>
    <t>Рейо Таипале</t>
  </si>
  <si>
    <t>Г3 Л3</t>
  </si>
  <si>
    <t>10 122к</t>
  </si>
  <si>
    <t>Муленга Ньямбе</t>
  </si>
  <si>
    <t>CF/LF</t>
  </si>
  <si>
    <t>2 963к</t>
  </si>
  <si>
    <t>Йоэл Меро</t>
  </si>
  <si>
    <t>CF/CM</t>
  </si>
  <si>
    <t>5 912к</t>
  </si>
  <si>
    <t>Вилле Химанка</t>
  </si>
  <si>
    <t>Г4 Ат</t>
  </si>
  <si>
    <t>9 768к</t>
  </si>
  <si>
    <t>Ле Тхань Хоай</t>
  </si>
  <si>
    <t>RF/RM</t>
  </si>
  <si>
    <t>Мато Яяло</t>
  </si>
  <si>
    <t>RF</t>
  </si>
  <si>
    <t>3 363к</t>
  </si>
  <si>
    <t>Игрок</t>
  </si>
  <si>
    <t>Поз</t>
  </si>
  <si>
    <t>В</t>
  </si>
  <si>
    <t>С</t>
  </si>
  <si>
    <t>У</t>
  </si>
  <si>
    <t>Ф</t>
  </si>
  <si>
    <t>РС</t>
  </si>
  <si>
    <t>Спецы</t>
  </si>
  <si>
    <t>Цена</t>
  </si>
  <si>
    <t>Игр</t>
  </si>
  <si>
    <t>Р</t>
  </si>
  <si>
    <t>№</t>
  </si>
  <si>
    <t>Стиль</t>
  </si>
  <si>
    <t>Б</t>
  </si>
  <si>
    <t>Растан</t>
  </si>
  <si>
    <t>РСБ</t>
  </si>
  <si>
    <t>РСБокр</t>
  </si>
  <si>
    <t>Спец</t>
  </si>
  <si>
    <t>Бспец</t>
  </si>
  <si>
    <t>%Спец</t>
  </si>
  <si>
    <t>%Лид</t>
  </si>
  <si>
    <t>Блид</t>
  </si>
  <si>
    <t>СВС</t>
  </si>
  <si>
    <t>СВСокр</t>
  </si>
  <si>
    <t>Г4 Ск</t>
  </si>
  <si>
    <t>Г4 Ск3</t>
  </si>
  <si>
    <t>Г4 Ат</t>
  </si>
  <si>
    <t>Ат3 Г4</t>
  </si>
  <si>
    <t>Г3 Л3</t>
  </si>
  <si>
    <t>К4 Р</t>
  </si>
  <si>
    <t>нет</t>
  </si>
  <si>
    <t>опт1</t>
  </si>
  <si>
    <t>опт2</t>
  </si>
  <si>
    <t>Капитан</t>
  </si>
  <si>
    <t>к</t>
  </si>
  <si>
    <t>в/сила</t>
  </si>
  <si>
    <t>бб</t>
  </si>
  <si>
    <t>%</t>
  </si>
  <si>
    <t>???</t>
  </si>
  <si>
    <t>брт</t>
  </si>
  <si>
    <t>кмб</t>
  </si>
  <si>
    <t>спт</t>
  </si>
  <si>
    <t>нрм</t>
  </si>
  <si>
    <t>кат</t>
  </si>
  <si>
    <t>Взаимопонимание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</si>
</sst>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3" xfId="0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Border="1"/>
    <xf numFmtId="0" fontId="0" fillId="0" borderId="14" xfId="0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1" fontId="0" fillId="0" borderId="11" xfId="0" applyNumberFormat="1" applyBorder="1"/>
    <xf numFmtId="164" fontId="0" fillId="0" borderId="8" xfId="0" applyNumberFormat="1" applyBorder="1" applyAlignment="1">
      <alignment horizontal="center" vertical="center"/>
    </xf>
    <xf numFmtId="1" fontId="0" fillId="0" borderId="12" xfId="0" applyNumberFormat="1" applyBorder="1"/>
    <xf numFmtId="0" fontId="0" fillId="2" borderId="9" xfId="0" applyFill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9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$A$2" lockText="1" noThreeD="1"/>
</file>

<file path=xl/ctrlProps/ctrlProp2.xml><?xml version="1.0" encoding="utf-8"?>
<formControlPr xmlns="http://schemas.microsoft.com/office/spreadsheetml/2009/9/main" objectType="CheckBox" fmlaLink="$A$3" lockText="1" noThreeD="1"/>
</file>

<file path=xl/ctrlProps/ctrlProp3.xml><?xml version="1.0" encoding="utf-8"?>
<formControlPr xmlns="http://schemas.microsoft.com/office/spreadsheetml/2009/9/main" objectType="CheckBox" checked="Checked" fmlaLink="$A$4" lockText="1" noThreeD="1"/>
</file>

<file path=xl/ctrlProps/ctrlProp4.xml><?xml version="1.0" encoding="utf-8"?>
<formControlPr xmlns="http://schemas.microsoft.com/office/spreadsheetml/2009/9/main" objectType="CheckBox" fmlaLink="$A$5" lockText="1" noThreeD="1"/>
</file>

<file path=xl/ctrlProps/ctrlProp5.xml><?xml version="1.0" encoding="utf-8"?>
<formControlPr xmlns="http://schemas.microsoft.com/office/spreadsheetml/2009/9/main" objectType="CheckBox" checked="Checked" fmlaLink="$A$6" lockText="1" noThreeD="1"/>
</file>

<file path=xl/ctrlProps/ctrlProp6.xml><?xml version="1.0" encoding="utf-8"?>
<formControlPr xmlns="http://schemas.microsoft.com/office/spreadsheetml/2009/9/main" objectType="CheckBox" checked="Checked" fmlaLink="$A$7" lockText="1" noThreeD="1"/>
</file>

<file path=xl/ctrlProps/ctrlProp7.xml><?xml version="1.0" encoding="utf-8"?>
<formControlPr xmlns="http://schemas.microsoft.com/office/spreadsheetml/2009/9/main" objectType="CheckBox" fmlaLink="$A$8" lockText="1" noThreeD="1"/>
</file>

<file path=xl/ctrlProps/ctrlProp8.xml><?xml version="1.0" encoding="utf-8"?>
<formControlPr xmlns="http://schemas.microsoft.com/office/spreadsheetml/2009/9/main" objectType="CheckBox" checked="Checked" fmlaLink="$A$9" lockText="1" noThreeD="1"/>
</file>

<file path=xl/ctrlProps/ctrlProp9.xml><?xml version="1.0" encoding="utf-8"?>
<formControlPr xmlns="http://schemas.microsoft.com/office/spreadsheetml/2009/9/main" objectType="CheckBox" fmlaLink="$A$10" lockText="1" noThreeD="1"/>
</file>

<file path=xl/ctrlProps/ctrlProp10.xml><?xml version="1.0" encoding="utf-8"?>
<formControlPr xmlns="http://schemas.microsoft.com/office/spreadsheetml/2009/9/main" objectType="CheckBox" fmlaLink="$A$11" lockText="1" noThreeD="1"/>
</file>

<file path=xl/ctrlProps/ctrlProp11.xml><?xml version="1.0" encoding="utf-8"?>
<formControlPr xmlns="http://schemas.microsoft.com/office/spreadsheetml/2009/9/main" objectType="CheckBox" fmlaLink="$A$12" lockText="1" noThreeD="1"/>
</file>

<file path=xl/ctrlProps/ctrlProp12.xml><?xml version="1.0" encoding="utf-8"?>
<formControlPr xmlns="http://schemas.microsoft.com/office/spreadsheetml/2009/9/main" objectType="CheckBox" fmlaLink="$A$13" lockText="1" noThreeD="1"/>
</file>

<file path=xl/ctrlProps/ctrlProp13.xml><?xml version="1.0" encoding="utf-8"?>
<formControlPr xmlns="http://schemas.microsoft.com/office/spreadsheetml/2009/9/main" objectType="CheckBox" checked="Checked" fmlaLink="$A$14" lockText="1" noThreeD="1"/>
</file>

<file path=xl/ctrlProps/ctrlProp14.xml><?xml version="1.0" encoding="utf-8"?>
<formControlPr xmlns="http://schemas.microsoft.com/office/spreadsheetml/2009/9/main" objectType="CheckBox" checked="Checked" fmlaLink="$A$15" lockText="1" noThreeD="1"/>
</file>

<file path=xl/ctrlProps/ctrlProp15.xml><?xml version="1.0" encoding="utf-8"?>
<formControlPr xmlns="http://schemas.microsoft.com/office/spreadsheetml/2009/9/main" objectType="CheckBox" checked="Checked" fmlaLink="$A$16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fmlaLink="$A$19" lockText="1" noThreeD="1"/>
</file>

<file path=xl/ctrlProps/ctrlProp19.xml><?xml version="1.0" encoding="utf-8"?>
<formControlPr xmlns="http://schemas.microsoft.com/office/spreadsheetml/2009/9/main" objectType="CheckBox" fmlaLink="$A$20" lockText="1" noThreeD="1"/>
</file>

<file path=xl/ctrlProps/ctrlProp20.xml><?xml version="1.0" encoding="utf-8"?>
<formControlPr xmlns="http://schemas.microsoft.com/office/spreadsheetml/2009/9/main" objectType="CheckBox" fmlaLink="$A$21" lockText="1" noThreeD="1"/>
</file>

<file path=xl/ctrlProps/ctrlProp21.xml><?xml version="1.0" encoding="utf-8"?>
<formControlPr xmlns="http://schemas.microsoft.com/office/spreadsheetml/2009/9/main" objectType="CheckBox" checked="Checked" fmlaLink="$A$22" lockText="1" noThreeD="1"/>
</file>

<file path=xl/ctrlProps/ctrlProp22.xml><?xml version="1.0" encoding="utf-8"?>
<formControlPr xmlns="http://schemas.microsoft.com/office/spreadsheetml/2009/9/main" objectType="CheckBox" fmlaLink="$A$23" lockText="1" noThreeD="1"/>
</file>

<file path=xl/ctrlProps/ctrlProp23.xml><?xml version="1.0" encoding="utf-8"?>
<formControlPr xmlns="http://schemas.microsoft.com/office/spreadsheetml/2009/9/main" objectType="CheckBox" fmlaLink="$A$24" lockText="1" noThreeD="1"/>
</file>

<file path=xl/ctrlProps/ctrlProp24.xml><?xml version="1.0" encoding="utf-8"?>
<formControlPr xmlns="http://schemas.microsoft.com/office/spreadsheetml/2009/9/main" objectType="CheckBox" fmlaLink="$A$25" lockText="1" noThreeD="1"/>
</file>

<file path=xl/ctrlProps/ctrlProp25.xml><?xml version="1.0" encoding="utf-8"?>
<formControlPr xmlns="http://schemas.microsoft.com/office/spreadsheetml/2009/9/main" objectType="CheckBox" fmlaLink="$A$26" lockText="1" noThreeD="1"/>
</file>

<file path=xl/ctrlProps/ctrlProp26.xml><?xml version="1.0" encoding="utf-8"?>
<formControlPr xmlns="http://schemas.microsoft.com/office/spreadsheetml/2009/9/main" objectType="CheckBox" fmlaLink="$A$27" lockText="1" noThreeD="1"/>
</file>

<file path=xl/ctrlProps/ctrlProp27.xml><?xml version="1.0" encoding="utf-8"?>
<formControlPr xmlns="http://schemas.microsoft.com/office/spreadsheetml/2009/9/main" objectType="CheckBox" fmlaLink="$A$28" lockText="1" noThreeD="1"/>
</file>

<file path=xl/ctrlProps/ctrlProp28.xml><?xml version="1.0" encoding="utf-8"?>
<formControlPr xmlns="http://schemas.microsoft.com/office/spreadsheetml/2009/9/main" objectType="CheckBox" fmlaLink="$A$29" lockText="1" noThreeD="1"/>
</file>

<file path=xl/ctrlProps/ctrlProp29.xml><?xml version="1.0" encoding="utf-8"?>
<formControlPr xmlns="http://schemas.microsoft.com/office/spreadsheetml/2009/9/main" objectType="CheckBox" fmlaLink="$A$30" lockText="1" noThreeD="1"/>
</file>

<file path=xl/ctrlProps/ctrlProp30.xml><?xml version="1.0" encoding="utf-8"?>
<formControlPr xmlns="http://schemas.microsoft.com/office/spreadsheetml/2009/9/main" objectType="CheckBox" fmlaLink="$A$31" lockText="1" noThreeD="1"/>
</file>

<file path=xl/ctrlProps/ctrlProp31.xml><?xml version="1.0" encoding="utf-8"?>
<formControlPr xmlns="http://schemas.microsoft.com/office/spreadsheetml/2009/9/main" objectType="CheckBox" fmlaLink="$A$32" lockText="1" noThreeD="1"/>
</file>

<file path=xl/ctrlProps/ctrlProp32.xml><?xml version="1.0" encoding="utf-8"?>
<formControlPr xmlns="http://schemas.microsoft.com/office/spreadsheetml/2009/9/main" objectType="CheckBox" checked="Checked" fmlaLink="$A$33" lockText="1" noThreeD="1"/>
</file>

<file path=xl/ctrlProps/ctrlProp33.xml><?xml version="1.0" encoding="utf-8"?>
<formControlPr xmlns="http://schemas.microsoft.com/office/spreadsheetml/2009/9/main" objectType="CheckBox" checked="Checked" fmlaLink="$A$3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171450</xdr:rowOff>
        </xdr:from>
        <xdr:to>
          <xdr:col>0</xdr:col>
          <xdr:colOff>447675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</xdr:row>
          <xdr:rowOff>171450</xdr:rowOff>
        </xdr:from>
        <xdr:to>
          <xdr:col>0</xdr:col>
          <xdr:colOff>447675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</xdr:row>
          <xdr:rowOff>171450</xdr:rowOff>
        </xdr:from>
        <xdr:to>
          <xdr:col>0</xdr:col>
          <xdr:colOff>447675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171450</xdr:rowOff>
        </xdr:from>
        <xdr:to>
          <xdr:col>0</xdr:col>
          <xdr:colOff>447675</xdr:colOff>
          <xdr:row>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4</xdr:row>
          <xdr:rowOff>171450</xdr:rowOff>
        </xdr:from>
        <xdr:to>
          <xdr:col>0</xdr:col>
          <xdr:colOff>447675</xdr:colOff>
          <xdr:row>6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5</xdr:row>
          <xdr:rowOff>171450</xdr:rowOff>
        </xdr:from>
        <xdr:to>
          <xdr:col>0</xdr:col>
          <xdr:colOff>447675</xdr:colOff>
          <xdr:row>7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6</xdr:row>
          <xdr:rowOff>171450</xdr:rowOff>
        </xdr:from>
        <xdr:to>
          <xdr:col>0</xdr:col>
          <xdr:colOff>447675</xdr:colOff>
          <xdr:row>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</xdr:row>
          <xdr:rowOff>171450</xdr:rowOff>
        </xdr:from>
        <xdr:to>
          <xdr:col>0</xdr:col>
          <xdr:colOff>447675</xdr:colOff>
          <xdr:row>9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171450</xdr:rowOff>
        </xdr:from>
        <xdr:to>
          <xdr:col>0</xdr:col>
          <xdr:colOff>447675</xdr:colOff>
          <xdr:row>10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9</xdr:row>
          <xdr:rowOff>171450</xdr:rowOff>
        </xdr:from>
        <xdr:to>
          <xdr:col>0</xdr:col>
          <xdr:colOff>447675</xdr:colOff>
          <xdr:row>11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10</xdr:row>
          <xdr:rowOff>171450</xdr:rowOff>
        </xdr:from>
        <xdr:to>
          <xdr:col>0</xdr:col>
          <xdr:colOff>447675</xdr:colOff>
          <xdr:row>12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11</xdr:row>
          <xdr:rowOff>171450</xdr:rowOff>
        </xdr:from>
        <xdr:to>
          <xdr:col>0</xdr:col>
          <xdr:colOff>447675</xdr:colOff>
          <xdr:row>13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171450</xdr:rowOff>
        </xdr:from>
        <xdr:to>
          <xdr:col>0</xdr:col>
          <xdr:colOff>447675</xdr:colOff>
          <xdr:row>14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13</xdr:row>
          <xdr:rowOff>171450</xdr:rowOff>
        </xdr:from>
        <xdr:to>
          <xdr:col>0</xdr:col>
          <xdr:colOff>447675</xdr:colOff>
          <xdr:row>15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14</xdr:row>
          <xdr:rowOff>171450</xdr:rowOff>
        </xdr:from>
        <xdr:to>
          <xdr:col>0</xdr:col>
          <xdr:colOff>447675</xdr:colOff>
          <xdr:row>16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15</xdr:row>
          <xdr:rowOff>171450</xdr:rowOff>
        </xdr:from>
        <xdr:to>
          <xdr:col>0</xdr:col>
          <xdr:colOff>447675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16</xdr:row>
          <xdr:rowOff>171450</xdr:rowOff>
        </xdr:from>
        <xdr:to>
          <xdr:col>0</xdr:col>
          <xdr:colOff>447675</xdr:colOff>
          <xdr:row>18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17</xdr:row>
          <xdr:rowOff>171450</xdr:rowOff>
        </xdr:from>
        <xdr:to>
          <xdr:col>0</xdr:col>
          <xdr:colOff>447675</xdr:colOff>
          <xdr:row>19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18</xdr:row>
          <xdr:rowOff>171450</xdr:rowOff>
        </xdr:from>
        <xdr:to>
          <xdr:col>0</xdr:col>
          <xdr:colOff>447675</xdr:colOff>
          <xdr:row>20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19</xdr:row>
          <xdr:rowOff>171450</xdr:rowOff>
        </xdr:from>
        <xdr:to>
          <xdr:col>0</xdr:col>
          <xdr:colOff>447675</xdr:colOff>
          <xdr:row>21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20</xdr:row>
          <xdr:rowOff>171450</xdr:rowOff>
        </xdr:from>
        <xdr:to>
          <xdr:col>0</xdr:col>
          <xdr:colOff>447675</xdr:colOff>
          <xdr:row>22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21</xdr:row>
          <xdr:rowOff>171450</xdr:rowOff>
        </xdr:from>
        <xdr:to>
          <xdr:col>0</xdr:col>
          <xdr:colOff>447675</xdr:colOff>
          <xdr:row>23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22</xdr:row>
          <xdr:rowOff>171450</xdr:rowOff>
        </xdr:from>
        <xdr:to>
          <xdr:col>0</xdr:col>
          <xdr:colOff>447675</xdr:colOff>
          <xdr:row>24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23</xdr:row>
          <xdr:rowOff>171450</xdr:rowOff>
        </xdr:from>
        <xdr:to>
          <xdr:col>0</xdr:col>
          <xdr:colOff>447675</xdr:colOff>
          <xdr:row>25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24</xdr:row>
          <xdr:rowOff>171450</xdr:rowOff>
        </xdr:from>
        <xdr:to>
          <xdr:col>0</xdr:col>
          <xdr:colOff>447675</xdr:colOff>
          <xdr:row>26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171450</xdr:rowOff>
        </xdr:from>
        <xdr:to>
          <xdr:col>0</xdr:col>
          <xdr:colOff>447675</xdr:colOff>
          <xdr:row>27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171450</xdr:rowOff>
        </xdr:from>
        <xdr:to>
          <xdr:col>0</xdr:col>
          <xdr:colOff>447675</xdr:colOff>
          <xdr:row>28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171450</xdr:rowOff>
        </xdr:from>
        <xdr:to>
          <xdr:col>0</xdr:col>
          <xdr:colOff>447675</xdr:colOff>
          <xdr:row>29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28</xdr:row>
          <xdr:rowOff>171450</xdr:rowOff>
        </xdr:from>
        <xdr:to>
          <xdr:col>0</xdr:col>
          <xdr:colOff>447675</xdr:colOff>
          <xdr:row>30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171450</xdr:rowOff>
        </xdr:from>
        <xdr:to>
          <xdr:col>0</xdr:col>
          <xdr:colOff>447675</xdr:colOff>
          <xdr:row>31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30</xdr:row>
          <xdr:rowOff>171450</xdr:rowOff>
        </xdr:from>
        <xdr:to>
          <xdr:col>0</xdr:col>
          <xdr:colOff>447675</xdr:colOff>
          <xdr:row>32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31</xdr:row>
          <xdr:rowOff>171450</xdr:rowOff>
        </xdr:from>
        <xdr:to>
          <xdr:col>0</xdr:col>
          <xdr:colOff>447675</xdr:colOff>
          <xdr:row>33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32</xdr:row>
          <xdr:rowOff>171450</xdr:rowOff>
        </xdr:from>
        <xdr:to>
          <xdr:col>0</xdr:col>
          <xdr:colOff>447675</xdr:colOff>
          <xdr:row>34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54;&#1051;/&#1087;&#1086;&#1075;&#1086;&#1076;&#1072;/&#1073;-&#1073;%20&#1076;&#1086;&#1078;&#1076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Jugger"/>
      <sheetName val="Петр"/>
      <sheetName val="Лист2"/>
      <sheetName val="Лист3"/>
      <sheetName val="Лист4"/>
    </sheetNames>
    <sheetDataSet>
      <sheetData sheetId="0" refreshError="1"/>
      <sheetData sheetId="1">
        <row r="22">
          <cell r="B22" t="str">
            <v>бб</v>
          </cell>
        </row>
        <row r="23">
          <cell r="B23" t="str">
            <v>спт</v>
          </cell>
        </row>
        <row r="24">
          <cell r="B24" t="str">
            <v>кат</v>
          </cell>
        </row>
        <row r="25">
          <cell r="B25" t="str">
            <v>брт</v>
          </cell>
        </row>
        <row r="26">
          <cell r="B26" t="str">
            <v>кмб</v>
          </cell>
        </row>
        <row r="27">
          <cell r="B27" t="str">
            <v>нрм</v>
          </cell>
        </row>
        <row r="28">
          <cell r="B28" t="str">
            <v>???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9"/>
  <sheetViews>
    <sheetView workbookViewId="0">
      <selection activeCell="N7" sqref="N7"/>
    </sheetView>
  </sheetViews>
  <sheetFormatPr defaultRowHeight="15" x14ac:dyDescent="0.25"/>
  <cols>
    <col min="1" max="1" width="8.5703125" style="3" bestFit="1" customWidth="1"/>
    <col min="2" max="2" width="3.140625" style="2" bestFit="1" customWidth="1"/>
    <col min="3" max="3" width="21.85546875" bestFit="1" customWidth="1"/>
    <col min="4" max="4" width="2.7109375" bestFit="1" customWidth="1"/>
    <col min="5" max="5" width="7.5703125" bestFit="1" customWidth="1"/>
    <col min="6" max="6" width="3" bestFit="1" customWidth="1"/>
    <col min="7" max="7" width="4" bestFit="1" customWidth="1"/>
    <col min="8" max="8" width="3" bestFit="1" customWidth="1"/>
    <col min="9" max="9" width="4" bestFit="1" customWidth="1"/>
    <col min="10" max="10" width="3.28515625" bestFit="1" customWidth="1"/>
    <col min="11" max="11" width="13.5703125" bestFit="1" customWidth="1"/>
    <col min="12" max="12" width="7.42578125" bestFit="1" customWidth="1"/>
    <col min="13" max="13" width="4.5703125" bestFit="1" customWidth="1"/>
    <col min="14" max="14" width="6.28515625" bestFit="1" customWidth="1"/>
    <col min="15" max="15" width="4.5703125" customWidth="1"/>
    <col min="16" max="16" width="6.140625" customWidth="1"/>
    <col min="17" max="30" width="4" bestFit="1" customWidth="1"/>
  </cols>
  <sheetData>
    <row r="1" spans="1:30" x14ac:dyDescent="0.25">
      <c r="B1" s="2" t="s">
        <v>100</v>
      </c>
      <c r="C1" t="s">
        <v>89</v>
      </c>
      <c r="D1" t="s">
        <v>99</v>
      </c>
      <c r="E1" t="s">
        <v>90</v>
      </c>
      <c r="F1" t="s">
        <v>91</v>
      </c>
      <c r="G1" t="s">
        <v>92</v>
      </c>
      <c r="H1" t="s">
        <v>93</v>
      </c>
      <c r="I1" s="5">
        <v>1</v>
      </c>
      <c r="J1" t="s">
        <v>95</v>
      </c>
      <c r="K1" t="s">
        <v>96</v>
      </c>
      <c r="L1" t="s">
        <v>97</v>
      </c>
      <c r="M1" t="s">
        <v>98</v>
      </c>
      <c r="N1" t="s">
        <v>101</v>
      </c>
      <c r="Q1">
        <v>0</v>
      </c>
      <c r="R1">
        <v>1</v>
      </c>
      <c r="S1">
        <v>2</v>
      </c>
      <c r="T1">
        <v>3</v>
      </c>
      <c r="U1">
        <v>4</v>
      </c>
      <c r="V1">
        <v>5</v>
      </c>
      <c r="W1">
        <v>6</v>
      </c>
      <c r="X1">
        <v>7</v>
      </c>
      <c r="Y1">
        <v>8</v>
      </c>
      <c r="Z1">
        <v>9</v>
      </c>
      <c r="AA1">
        <v>10</v>
      </c>
      <c r="AB1">
        <v>11</v>
      </c>
      <c r="AC1">
        <v>12</v>
      </c>
      <c r="AD1">
        <v>13</v>
      </c>
    </row>
    <row r="2" spans="1:30" x14ac:dyDescent="0.25">
      <c r="A2" s="4" t="b">
        <v>1</v>
      </c>
      <c r="B2" s="2">
        <v>1</v>
      </c>
      <c r="C2" t="s">
        <v>0</v>
      </c>
      <c r="E2" t="s">
        <v>1</v>
      </c>
      <c r="F2">
        <v>33</v>
      </c>
      <c r="G2">
        <v>81</v>
      </c>
      <c r="H2">
        <v>0</v>
      </c>
      <c r="I2">
        <f>IF(I$1="Ф",J2,INDEX(Q2:AD2,MATCH(I$1,Q$1:AD$1,)))</f>
        <v>100</v>
      </c>
      <c r="J2">
        <v>71</v>
      </c>
      <c r="K2" t="s">
        <v>119</v>
      </c>
      <c r="L2" t="s">
        <v>2</v>
      </c>
      <c r="M2" s="1">
        <v>0.64</v>
      </c>
      <c r="N2" s="1" t="s">
        <v>127</v>
      </c>
      <c r="O2" s="1"/>
      <c r="Q2">
        <v>100</v>
      </c>
      <c r="R2">
        <v>100</v>
      </c>
      <c r="S2">
        <v>88</v>
      </c>
      <c r="T2">
        <v>79</v>
      </c>
      <c r="U2">
        <v>75</v>
      </c>
      <c r="V2">
        <v>79</v>
      </c>
      <c r="W2">
        <v>88</v>
      </c>
      <c r="X2">
        <v>100</v>
      </c>
      <c r="Y2">
        <v>112</v>
      </c>
      <c r="Z2">
        <v>121</v>
      </c>
      <c r="AA2">
        <v>125</v>
      </c>
      <c r="AB2">
        <v>121</v>
      </c>
      <c r="AC2">
        <v>112</v>
      </c>
      <c r="AD2">
        <v>75</v>
      </c>
    </row>
    <row r="3" spans="1:30" x14ac:dyDescent="0.25">
      <c r="A3" s="4" t="b">
        <v>0</v>
      </c>
      <c r="B3" s="2">
        <v>2</v>
      </c>
      <c r="C3" t="s">
        <v>3</v>
      </c>
      <c r="D3">
        <v>7</v>
      </c>
      <c r="E3" t="s">
        <v>1</v>
      </c>
      <c r="F3">
        <v>29</v>
      </c>
      <c r="G3">
        <v>104</v>
      </c>
      <c r="H3">
        <v>0</v>
      </c>
      <c r="I3">
        <f t="shared" ref="I3:I34" si="0">IF(I$1="Ф",J3,INDEX(Q3:AD3,MATCH(I$1,Q$1:AD$1,)))</f>
        <v>112</v>
      </c>
      <c r="J3">
        <v>78</v>
      </c>
      <c r="K3" t="s">
        <v>4</v>
      </c>
      <c r="L3" t="s">
        <v>5</v>
      </c>
      <c r="M3" s="1">
        <v>0.36</v>
      </c>
      <c r="N3" s="1" t="s">
        <v>129</v>
      </c>
      <c r="O3" s="1"/>
      <c r="Q3">
        <v>100</v>
      </c>
      <c r="R3">
        <v>112</v>
      </c>
      <c r="S3">
        <v>121</v>
      </c>
      <c r="T3">
        <v>125</v>
      </c>
      <c r="U3">
        <v>121</v>
      </c>
      <c r="V3">
        <v>112</v>
      </c>
      <c r="W3">
        <v>100</v>
      </c>
      <c r="X3">
        <v>88</v>
      </c>
      <c r="Y3">
        <v>79</v>
      </c>
      <c r="Z3">
        <v>75</v>
      </c>
      <c r="AA3">
        <v>79</v>
      </c>
      <c r="AB3">
        <v>88</v>
      </c>
      <c r="AC3">
        <v>100</v>
      </c>
      <c r="AD3">
        <v>75</v>
      </c>
    </row>
    <row r="4" spans="1:30" x14ac:dyDescent="0.25">
      <c r="A4" s="4" t="b">
        <v>1</v>
      </c>
      <c r="B4" s="2">
        <v>3</v>
      </c>
      <c r="C4" t="s">
        <v>6</v>
      </c>
      <c r="D4">
        <v>3</v>
      </c>
      <c r="E4" t="s">
        <v>7</v>
      </c>
      <c r="F4">
        <v>30</v>
      </c>
      <c r="G4">
        <v>56</v>
      </c>
      <c r="H4">
        <v>0</v>
      </c>
      <c r="I4">
        <f t="shared" si="0"/>
        <v>75</v>
      </c>
      <c r="J4">
        <v>36</v>
      </c>
      <c r="K4" t="s">
        <v>8</v>
      </c>
      <c r="L4" t="s">
        <v>9</v>
      </c>
      <c r="M4" s="1">
        <v>0.61</v>
      </c>
      <c r="N4" s="1" t="s">
        <v>127</v>
      </c>
      <c r="O4" s="1"/>
      <c r="Q4">
        <v>100</v>
      </c>
      <c r="R4">
        <v>75</v>
      </c>
      <c r="S4">
        <v>79</v>
      </c>
      <c r="T4">
        <v>88</v>
      </c>
      <c r="U4">
        <v>100</v>
      </c>
      <c r="V4">
        <v>112</v>
      </c>
      <c r="W4">
        <v>121</v>
      </c>
      <c r="X4">
        <v>125</v>
      </c>
      <c r="Y4">
        <v>121</v>
      </c>
      <c r="Z4">
        <v>112</v>
      </c>
      <c r="AA4">
        <v>100</v>
      </c>
      <c r="AB4">
        <v>88</v>
      </c>
      <c r="AC4">
        <v>79</v>
      </c>
      <c r="AD4">
        <v>75</v>
      </c>
    </row>
    <row r="5" spans="1:30" x14ac:dyDescent="0.25">
      <c r="A5" s="4" t="b">
        <v>0</v>
      </c>
      <c r="B5" s="2">
        <v>4</v>
      </c>
      <c r="C5" t="s">
        <v>10</v>
      </c>
      <c r="E5" t="s">
        <v>11</v>
      </c>
      <c r="F5">
        <v>29</v>
      </c>
      <c r="G5">
        <v>67</v>
      </c>
      <c r="H5">
        <v>3</v>
      </c>
      <c r="I5">
        <f t="shared" si="0"/>
        <v>88</v>
      </c>
      <c r="J5">
        <v>53</v>
      </c>
      <c r="K5" t="s">
        <v>12</v>
      </c>
      <c r="L5" t="s">
        <v>13</v>
      </c>
      <c r="M5" s="1">
        <v>0.14000000000000001</v>
      </c>
      <c r="N5" s="1" t="s">
        <v>130</v>
      </c>
      <c r="O5" s="1"/>
      <c r="Q5">
        <v>100</v>
      </c>
      <c r="R5">
        <v>88</v>
      </c>
      <c r="S5">
        <v>79</v>
      </c>
      <c r="T5">
        <v>75</v>
      </c>
      <c r="U5">
        <v>79</v>
      </c>
      <c r="V5">
        <v>88</v>
      </c>
      <c r="W5">
        <v>100</v>
      </c>
      <c r="X5">
        <v>112</v>
      </c>
      <c r="Y5">
        <v>121</v>
      </c>
      <c r="Z5">
        <v>125</v>
      </c>
      <c r="AA5">
        <v>121</v>
      </c>
      <c r="AB5">
        <v>112</v>
      </c>
      <c r="AC5">
        <v>100</v>
      </c>
      <c r="AD5">
        <v>75</v>
      </c>
    </row>
    <row r="6" spans="1:30" x14ac:dyDescent="0.25">
      <c r="A6" s="4" t="b">
        <v>1</v>
      </c>
      <c r="B6" s="2">
        <v>5</v>
      </c>
      <c r="C6" t="s">
        <v>14</v>
      </c>
      <c r="E6" t="s">
        <v>15</v>
      </c>
      <c r="F6">
        <v>31</v>
      </c>
      <c r="G6">
        <v>68</v>
      </c>
      <c r="H6">
        <v>4</v>
      </c>
      <c r="I6">
        <f t="shared" si="0"/>
        <v>125</v>
      </c>
      <c r="J6">
        <v>60</v>
      </c>
      <c r="K6" t="s">
        <v>119</v>
      </c>
      <c r="L6" t="s">
        <v>16</v>
      </c>
      <c r="M6" s="1">
        <v>0.59</v>
      </c>
      <c r="N6" s="1" t="s">
        <v>127</v>
      </c>
      <c r="O6" s="1"/>
      <c r="Q6">
        <v>100</v>
      </c>
      <c r="R6">
        <v>125</v>
      </c>
      <c r="S6">
        <v>121</v>
      </c>
      <c r="T6">
        <v>112</v>
      </c>
      <c r="U6">
        <v>100</v>
      </c>
      <c r="V6">
        <v>88</v>
      </c>
      <c r="W6">
        <v>79</v>
      </c>
      <c r="X6">
        <v>75</v>
      </c>
      <c r="Y6">
        <v>79</v>
      </c>
      <c r="Z6">
        <v>88</v>
      </c>
      <c r="AA6">
        <v>100</v>
      </c>
      <c r="AB6">
        <v>112</v>
      </c>
      <c r="AC6">
        <v>121</v>
      </c>
      <c r="AD6">
        <v>75</v>
      </c>
    </row>
    <row r="7" spans="1:30" x14ac:dyDescent="0.25">
      <c r="A7" s="4" t="b">
        <v>1</v>
      </c>
      <c r="B7" s="2">
        <v>6</v>
      </c>
      <c r="C7" t="s">
        <v>17</v>
      </c>
      <c r="E7" t="s">
        <v>18</v>
      </c>
      <c r="F7">
        <v>32</v>
      </c>
      <c r="G7">
        <v>50</v>
      </c>
      <c r="H7">
        <v>0</v>
      </c>
      <c r="I7">
        <f t="shared" si="0"/>
        <v>121</v>
      </c>
      <c r="J7">
        <v>40</v>
      </c>
      <c r="K7" t="s">
        <v>119</v>
      </c>
      <c r="L7" t="s">
        <v>19</v>
      </c>
      <c r="M7" s="1">
        <v>0.59</v>
      </c>
      <c r="N7" s="1" t="s">
        <v>127</v>
      </c>
      <c r="O7" s="1"/>
      <c r="Q7">
        <v>100</v>
      </c>
      <c r="R7">
        <v>121</v>
      </c>
      <c r="S7">
        <v>125</v>
      </c>
      <c r="T7">
        <v>121</v>
      </c>
      <c r="U7">
        <v>112</v>
      </c>
      <c r="V7">
        <v>100</v>
      </c>
      <c r="W7">
        <v>88</v>
      </c>
      <c r="X7">
        <v>79</v>
      </c>
      <c r="Y7">
        <v>75</v>
      </c>
      <c r="Z7">
        <v>79</v>
      </c>
      <c r="AA7">
        <v>88</v>
      </c>
      <c r="AB7">
        <v>100</v>
      </c>
      <c r="AC7">
        <v>112</v>
      </c>
      <c r="AD7">
        <v>75</v>
      </c>
    </row>
    <row r="8" spans="1:30" x14ac:dyDescent="0.25">
      <c r="A8" s="4" t="b">
        <v>0</v>
      </c>
      <c r="B8" s="2">
        <v>7</v>
      </c>
      <c r="C8" t="s">
        <v>20</v>
      </c>
      <c r="E8" t="s">
        <v>21</v>
      </c>
      <c r="F8">
        <v>29</v>
      </c>
      <c r="G8">
        <v>57</v>
      </c>
      <c r="H8">
        <v>0</v>
      </c>
      <c r="I8">
        <f t="shared" si="0"/>
        <v>75</v>
      </c>
      <c r="J8">
        <v>35</v>
      </c>
      <c r="K8" t="s">
        <v>12</v>
      </c>
      <c r="L8" t="s">
        <v>22</v>
      </c>
      <c r="M8" s="1">
        <v>0.14000000000000001</v>
      </c>
      <c r="N8" s="1" t="s">
        <v>129</v>
      </c>
      <c r="O8" s="1"/>
      <c r="Q8">
        <v>100</v>
      </c>
      <c r="R8">
        <v>75</v>
      </c>
      <c r="S8">
        <v>79</v>
      </c>
      <c r="T8">
        <v>88</v>
      </c>
      <c r="U8">
        <v>100</v>
      </c>
      <c r="V8">
        <v>112</v>
      </c>
      <c r="W8">
        <v>121</v>
      </c>
      <c r="X8">
        <v>125</v>
      </c>
      <c r="Y8">
        <v>121</v>
      </c>
      <c r="Z8">
        <v>112</v>
      </c>
      <c r="AA8">
        <v>100</v>
      </c>
      <c r="AB8">
        <v>88</v>
      </c>
      <c r="AC8">
        <v>79</v>
      </c>
      <c r="AD8">
        <v>75</v>
      </c>
    </row>
    <row r="9" spans="1:30" x14ac:dyDescent="0.25">
      <c r="A9" s="4" t="b">
        <v>1</v>
      </c>
      <c r="B9" s="2">
        <v>8</v>
      </c>
      <c r="C9" t="s">
        <v>23</v>
      </c>
      <c r="E9" t="s">
        <v>24</v>
      </c>
      <c r="F9">
        <v>32</v>
      </c>
      <c r="G9">
        <v>59</v>
      </c>
      <c r="H9">
        <v>4</v>
      </c>
      <c r="I9">
        <f t="shared" si="0"/>
        <v>112</v>
      </c>
      <c r="J9">
        <v>55</v>
      </c>
      <c r="K9" t="s">
        <v>119</v>
      </c>
      <c r="L9" t="s">
        <v>25</v>
      </c>
      <c r="M9" s="1">
        <v>0.56999999999999995</v>
      </c>
      <c r="N9" s="1" t="s">
        <v>127</v>
      </c>
      <c r="O9" s="1"/>
      <c r="Q9">
        <v>100</v>
      </c>
      <c r="R9">
        <v>112</v>
      </c>
      <c r="S9">
        <v>100</v>
      </c>
      <c r="T9">
        <v>88</v>
      </c>
      <c r="U9">
        <v>79</v>
      </c>
      <c r="V9">
        <v>75</v>
      </c>
      <c r="W9">
        <v>79</v>
      </c>
      <c r="X9">
        <v>88</v>
      </c>
      <c r="Y9">
        <v>100</v>
      </c>
      <c r="Z9">
        <v>112</v>
      </c>
      <c r="AA9">
        <v>121</v>
      </c>
      <c r="AB9">
        <v>125</v>
      </c>
      <c r="AC9">
        <v>121</v>
      </c>
      <c r="AD9">
        <v>75</v>
      </c>
    </row>
    <row r="10" spans="1:30" x14ac:dyDescent="0.25">
      <c r="A10" s="4" t="b">
        <v>0</v>
      </c>
      <c r="B10" s="2">
        <v>9</v>
      </c>
      <c r="C10" t="s">
        <v>26</v>
      </c>
      <c r="D10">
        <v>-5</v>
      </c>
      <c r="E10" t="s">
        <v>24</v>
      </c>
      <c r="F10">
        <v>29</v>
      </c>
      <c r="G10">
        <v>61</v>
      </c>
      <c r="H10">
        <v>0</v>
      </c>
      <c r="I10">
        <f t="shared" si="0"/>
        <v>79</v>
      </c>
      <c r="J10">
        <v>41</v>
      </c>
      <c r="K10" t="s">
        <v>12</v>
      </c>
      <c r="L10" t="s">
        <v>27</v>
      </c>
      <c r="M10" s="1">
        <v>0.11</v>
      </c>
      <c r="N10" s="1" t="s">
        <v>127</v>
      </c>
      <c r="O10" s="1"/>
      <c r="Q10">
        <v>100</v>
      </c>
      <c r="R10">
        <v>79</v>
      </c>
      <c r="S10">
        <v>75</v>
      </c>
      <c r="T10">
        <v>79</v>
      </c>
      <c r="U10">
        <v>88</v>
      </c>
      <c r="V10">
        <v>100</v>
      </c>
      <c r="W10">
        <v>112</v>
      </c>
      <c r="X10">
        <v>121</v>
      </c>
      <c r="Y10">
        <v>125</v>
      </c>
      <c r="Z10">
        <v>121</v>
      </c>
      <c r="AA10">
        <v>112</v>
      </c>
      <c r="AB10">
        <v>100</v>
      </c>
      <c r="AC10">
        <v>88</v>
      </c>
      <c r="AD10">
        <v>75</v>
      </c>
    </row>
    <row r="11" spans="1:30" x14ac:dyDescent="0.25">
      <c r="A11" s="4" t="b">
        <v>0</v>
      </c>
      <c r="B11" s="2">
        <v>10</v>
      </c>
      <c r="C11" t="s">
        <v>28</v>
      </c>
      <c r="E11" t="s">
        <v>24</v>
      </c>
      <c r="F11">
        <v>28</v>
      </c>
      <c r="G11">
        <v>61</v>
      </c>
      <c r="H11">
        <v>3</v>
      </c>
      <c r="I11">
        <f t="shared" si="0"/>
        <v>79</v>
      </c>
      <c r="J11">
        <v>43</v>
      </c>
      <c r="K11" t="s">
        <v>12</v>
      </c>
      <c r="L11" t="s">
        <v>29</v>
      </c>
      <c r="M11" s="1">
        <v>0.14000000000000001</v>
      </c>
      <c r="N11" s="1" t="s">
        <v>131</v>
      </c>
      <c r="O11" s="1"/>
      <c r="Q11">
        <v>100</v>
      </c>
      <c r="R11">
        <v>79</v>
      </c>
      <c r="S11">
        <v>75</v>
      </c>
      <c r="T11">
        <v>79</v>
      </c>
      <c r="U11">
        <v>88</v>
      </c>
      <c r="V11">
        <v>100</v>
      </c>
      <c r="W11">
        <v>112</v>
      </c>
      <c r="X11">
        <v>121</v>
      </c>
      <c r="Y11">
        <v>125</v>
      </c>
      <c r="Z11">
        <v>121</v>
      </c>
      <c r="AA11">
        <v>112</v>
      </c>
      <c r="AB11">
        <v>100</v>
      </c>
      <c r="AC11">
        <v>88</v>
      </c>
      <c r="AD11">
        <v>75</v>
      </c>
    </row>
    <row r="12" spans="1:30" x14ac:dyDescent="0.25">
      <c r="A12" s="4" t="b">
        <v>0</v>
      </c>
      <c r="B12" s="2">
        <v>11</v>
      </c>
      <c r="C12" t="s">
        <v>30</v>
      </c>
      <c r="E12" t="s">
        <v>31</v>
      </c>
      <c r="F12">
        <v>19</v>
      </c>
      <c r="G12">
        <v>56</v>
      </c>
      <c r="H12">
        <v>0</v>
      </c>
      <c r="I12">
        <f t="shared" si="0"/>
        <v>88</v>
      </c>
      <c r="J12">
        <v>32</v>
      </c>
      <c r="K12" t="s">
        <v>32</v>
      </c>
      <c r="L12" t="s">
        <v>33</v>
      </c>
      <c r="M12" s="1">
        <v>0.11</v>
      </c>
      <c r="N12" s="1" t="s">
        <v>125</v>
      </c>
      <c r="O12" s="1"/>
      <c r="Q12">
        <v>100</v>
      </c>
      <c r="R12">
        <v>88</v>
      </c>
      <c r="S12">
        <v>100</v>
      </c>
      <c r="T12">
        <v>112</v>
      </c>
      <c r="U12">
        <v>121</v>
      </c>
      <c r="V12">
        <v>125</v>
      </c>
      <c r="W12">
        <v>121</v>
      </c>
      <c r="X12">
        <v>112</v>
      </c>
      <c r="Y12">
        <v>100</v>
      </c>
      <c r="Z12">
        <v>88</v>
      </c>
      <c r="AA12">
        <v>79</v>
      </c>
      <c r="AB12">
        <v>75</v>
      </c>
      <c r="AC12">
        <v>79</v>
      </c>
      <c r="AD12">
        <v>75</v>
      </c>
    </row>
    <row r="13" spans="1:30" x14ac:dyDescent="0.25">
      <c r="A13" s="4" t="b">
        <v>0</v>
      </c>
      <c r="B13" s="2">
        <v>12</v>
      </c>
      <c r="C13" t="s">
        <v>34</v>
      </c>
      <c r="E13" t="s">
        <v>35</v>
      </c>
      <c r="F13">
        <v>32</v>
      </c>
      <c r="G13">
        <v>67</v>
      </c>
      <c r="H13">
        <v>4</v>
      </c>
      <c r="I13">
        <f t="shared" si="0"/>
        <v>112</v>
      </c>
      <c r="J13">
        <v>62</v>
      </c>
      <c r="K13" t="s">
        <v>119</v>
      </c>
      <c r="L13" t="s">
        <v>36</v>
      </c>
      <c r="M13" s="1">
        <v>0.59</v>
      </c>
      <c r="N13" s="1" t="s">
        <v>127</v>
      </c>
      <c r="O13" s="1"/>
      <c r="Q13">
        <v>100</v>
      </c>
      <c r="R13">
        <v>112</v>
      </c>
      <c r="S13">
        <v>100</v>
      </c>
      <c r="T13">
        <v>88</v>
      </c>
      <c r="U13">
        <v>79</v>
      </c>
      <c r="V13">
        <v>75</v>
      </c>
      <c r="W13">
        <v>79</v>
      </c>
      <c r="X13">
        <v>88</v>
      </c>
      <c r="Y13">
        <v>100</v>
      </c>
      <c r="Z13">
        <v>112</v>
      </c>
      <c r="AA13">
        <v>121</v>
      </c>
      <c r="AB13">
        <v>125</v>
      </c>
      <c r="AC13">
        <v>121</v>
      </c>
      <c r="AD13">
        <v>75</v>
      </c>
    </row>
    <row r="14" spans="1:30" x14ac:dyDescent="0.25">
      <c r="A14" s="4" t="b">
        <v>1</v>
      </c>
      <c r="B14" s="2">
        <v>13</v>
      </c>
      <c r="C14" t="s">
        <v>37</v>
      </c>
      <c r="E14" t="s">
        <v>35</v>
      </c>
      <c r="F14">
        <v>32</v>
      </c>
      <c r="G14">
        <v>50</v>
      </c>
      <c r="H14">
        <v>4</v>
      </c>
      <c r="I14">
        <f t="shared" si="0"/>
        <v>100</v>
      </c>
      <c r="J14">
        <v>44</v>
      </c>
      <c r="K14" t="s">
        <v>119</v>
      </c>
      <c r="L14" t="s">
        <v>19</v>
      </c>
      <c r="M14" s="1">
        <v>0.57999999999999996</v>
      </c>
      <c r="N14" s="1" t="s">
        <v>125</v>
      </c>
      <c r="O14" s="1"/>
      <c r="Q14">
        <v>100</v>
      </c>
      <c r="R14">
        <v>100</v>
      </c>
      <c r="S14">
        <v>88</v>
      </c>
      <c r="T14">
        <v>79</v>
      </c>
      <c r="U14">
        <v>75</v>
      </c>
      <c r="V14">
        <v>79</v>
      </c>
      <c r="W14">
        <v>88</v>
      </c>
      <c r="X14">
        <v>100</v>
      </c>
      <c r="Y14">
        <v>112</v>
      </c>
      <c r="Z14">
        <v>121</v>
      </c>
      <c r="AA14">
        <v>125</v>
      </c>
      <c r="AB14">
        <v>121</v>
      </c>
      <c r="AC14">
        <v>112</v>
      </c>
      <c r="AD14">
        <v>75</v>
      </c>
    </row>
    <row r="15" spans="1:30" x14ac:dyDescent="0.25">
      <c r="A15" s="4" t="b">
        <v>1</v>
      </c>
      <c r="B15" s="2">
        <v>14</v>
      </c>
      <c r="C15" t="s">
        <v>38</v>
      </c>
      <c r="E15" t="s">
        <v>39</v>
      </c>
      <c r="F15">
        <v>31</v>
      </c>
      <c r="G15">
        <v>69</v>
      </c>
      <c r="H15">
        <v>4</v>
      </c>
      <c r="I15">
        <f t="shared" si="0"/>
        <v>75</v>
      </c>
      <c r="J15">
        <v>43</v>
      </c>
      <c r="K15" t="s">
        <v>119</v>
      </c>
      <c r="L15" t="s">
        <v>40</v>
      </c>
      <c r="M15" s="1">
        <v>0.57999999999999996</v>
      </c>
      <c r="N15" s="1" t="s">
        <v>129</v>
      </c>
      <c r="O15" s="1"/>
      <c r="Q15">
        <v>100</v>
      </c>
      <c r="R15">
        <v>75</v>
      </c>
      <c r="S15">
        <v>79</v>
      </c>
      <c r="T15">
        <v>88</v>
      </c>
      <c r="U15">
        <v>100</v>
      </c>
      <c r="V15">
        <v>112</v>
      </c>
      <c r="W15">
        <v>121</v>
      </c>
      <c r="X15">
        <v>125</v>
      </c>
      <c r="Y15">
        <v>121</v>
      </c>
      <c r="Z15">
        <v>112</v>
      </c>
      <c r="AA15">
        <v>100</v>
      </c>
      <c r="AB15">
        <v>88</v>
      </c>
      <c r="AC15">
        <v>79</v>
      </c>
      <c r="AD15">
        <v>75</v>
      </c>
    </row>
    <row r="16" spans="1:30" x14ac:dyDescent="0.25">
      <c r="A16" s="4" t="b">
        <v>1</v>
      </c>
      <c r="B16" s="2">
        <v>15</v>
      </c>
      <c r="C16" t="s">
        <v>41</v>
      </c>
      <c r="E16" t="s">
        <v>35</v>
      </c>
      <c r="F16">
        <v>30</v>
      </c>
      <c r="G16">
        <v>55</v>
      </c>
      <c r="H16">
        <v>4</v>
      </c>
      <c r="I16">
        <f t="shared" si="0"/>
        <v>100</v>
      </c>
      <c r="J16">
        <v>48</v>
      </c>
      <c r="K16" t="s">
        <v>119</v>
      </c>
      <c r="L16" t="s">
        <v>42</v>
      </c>
      <c r="M16" s="1">
        <v>0.57999999999999996</v>
      </c>
      <c r="N16" s="1" t="s">
        <v>127</v>
      </c>
      <c r="O16" s="1"/>
      <c r="Q16">
        <v>100</v>
      </c>
      <c r="R16">
        <v>100</v>
      </c>
      <c r="S16">
        <v>88</v>
      </c>
      <c r="T16">
        <v>79</v>
      </c>
      <c r="U16">
        <v>75</v>
      </c>
      <c r="V16">
        <v>79</v>
      </c>
      <c r="W16">
        <v>88</v>
      </c>
      <c r="X16">
        <v>100</v>
      </c>
      <c r="Y16">
        <v>112</v>
      </c>
      <c r="Z16">
        <v>121</v>
      </c>
      <c r="AA16">
        <v>125</v>
      </c>
      <c r="AB16">
        <v>121</v>
      </c>
      <c r="AC16">
        <v>112</v>
      </c>
      <c r="AD16">
        <v>75</v>
      </c>
    </row>
    <row r="17" spans="1:30" x14ac:dyDescent="0.25">
      <c r="A17" s="4" t="b">
        <v>0</v>
      </c>
      <c r="B17" s="2">
        <v>16</v>
      </c>
      <c r="C17" t="s">
        <v>43</v>
      </c>
      <c r="E17" t="s">
        <v>35</v>
      </c>
      <c r="F17">
        <v>29</v>
      </c>
      <c r="G17">
        <v>74</v>
      </c>
      <c r="H17">
        <v>4</v>
      </c>
      <c r="I17">
        <f t="shared" si="0"/>
        <v>100</v>
      </c>
      <c r="J17">
        <v>65</v>
      </c>
      <c r="K17" t="s">
        <v>12</v>
      </c>
      <c r="L17" t="s">
        <v>44</v>
      </c>
      <c r="M17" s="1">
        <v>0.17</v>
      </c>
      <c r="N17" s="1" t="s">
        <v>128</v>
      </c>
      <c r="O17" s="1"/>
      <c r="Q17">
        <v>100</v>
      </c>
      <c r="R17">
        <v>100</v>
      </c>
      <c r="S17">
        <v>88</v>
      </c>
      <c r="T17">
        <v>79</v>
      </c>
      <c r="U17">
        <v>75</v>
      </c>
      <c r="V17">
        <v>79</v>
      </c>
      <c r="W17">
        <v>88</v>
      </c>
      <c r="X17">
        <v>100</v>
      </c>
      <c r="Y17">
        <v>112</v>
      </c>
      <c r="Z17">
        <v>121</v>
      </c>
      <c r="AA17">
        <v>125</v>
      </c>
      <c r="AB17">
        <v>121</v>
      </c>
      <c r="AC17">
        <v>112</v>
      </c>
      <c r="AD17">
        <v>75</v>
      </c>
    </row>
    <row r="18" spans="1:30" x14ac:dyDescent="0.25">
      <c r="A18" s="4" t="b">
        <v>0</v>
      </c>
      <c r="B18" s="2">
        <v>17</v>
      </c>
      <c r="C18" t="s">
        <v>45</v>
      </c>
      <c r="D18">
        <v>3</v>
      </c>
      <c r="E18" t="s">
        <v>35</v>
      </c>
      <c r="F18">
        <v>27</v>
      </c>
      <c r="G18">
        <v>62</v>
      </c>
      <c r="H18">
        <v>3</v>
      </c>
      <c r="I18">
        <f t="shared" si="0"/>
        <v>88</v>
      </c>
      <c r="J18">
        <v>51</v>
      </c>
      <c r="K18" t="s">
        <v>12</v>
      </c>
      <c r="L18" t="s">
        <v>46</v>
      </c>
      <c r="M18" s="1">
        <v>0.14000000000000001</v>
      </c>
      <c r="N18" s="1" t="s">
        <v>127</v>
      </c>
      <c r="O18" s="1"/>
      <c r="Q18">
        <v>100</v>
      </c>
      <c r="R18">
        <v>88</v>
      </c>
      <c r="S18">
        <v>79</v>
      </c>
      <c r="T18">
        <v>75</v>
      </c>
      <c r="U18">
        <v>79</v>
      </c>
      <c r="V18">
        <v>88</v>
      </c>
      <c r="W18">
        <v>100</v>
      </c>
      <c r="X18">
        <v>112</v>
      </c>
      <c r="Y18">
        <v>121</v>
      </c>
      <c r="Z18">
        <v>125</v>
      </c>
      <c r="AA18">
        <v>121</v>
      </c>
      <c r="AB18">
        <v>112</v>
      </c>
      <c r="AC18">
        <v>100</v>
      </c>
      <c r="AD18">
        <v>75</v>
      </c>
    </row>
    <row r="19" spans="1:30" x14ac:dyDescent="0.25">
      <c r="A19" s="4" t="b">
        <v>0</v>
      </c>
      <c r="B19" s="2">
        <v>18</v>
      </c>
      <c r="C19" t="s">
        <v>47</v>
      </c>
      <c r="E19" t="s">
        <v>35</v>
      </c>
      <c r="F19">
        <v>19</v>
      </c>
      <c r="G19">
        <v>60</v>
      </c>
      <c r="H19">
        <v>0</v>
      </c>
      <c r="I19">
        <f t="shared" si="0"/>
        <v>125</v>
      </c>
      <c r="J19">
        <v>53</v>
      </c>
      <c r="K19" t="s">
        <v>32</v>
      </c>
      <c r="L19" t="s">
        <v>48</v>
      </c>
      <c r="M19" s="1">
        <v>0.11</v>
      </c>
      <c r="N19" s="1" t="s">
        <v>125</v>
      </c>
      <c r="O19" s="1"/>
      <c r="Q19">
        <v>100</v>
      </c>
      <c r="R19">
        <v>125</v>
      </c>
      <c r="S19">
        <v>121</v>
      </c>
      <c r="T19">
        <v>112</v>
      </c>
      <c r="U19">
        <v>100</v>
      </c>
      <c r="V19">
        <v>88</v>
      </c>
      <c r="W19">
        <v>79</v>
      </c>
      <c r="X19">
        <v>75</v>
      </c>
      <c r="Y19">
        <v>79</v>
      </c>
      <c r="Z19">
        <v>88</v>
      </c>
      <c r="AA19">
        <v>100</v>
      </c>
      <c r="AB19">
        <v>112</v>
      </c>
      <c r="AC19">
        <v>121</v>
      </c>
      <c r="AD19">
        <v>75</v>
      </c>
    </row>
    <row r="20" spans="1:30" x14ac:dyDescent="0.25">
      <c r="A20" s="4" t="b">
        <v>0</v>
      </c>
      <c r="B20" s="2">
        <v>19</v>
      </c>
      <c r="C20" t="s">
        <v>49</v>
      </c>
      <c r="E20" t="s">
        <v>35</v>
      </c>
      <c r="F20">
        <v>19</v>
      </c>
      <c r="G20">
        <v>55</v>
      </c>
      <c r="H20">
        <v>0</v>
      </c>
      <c r="I20">
        <f t="shared" si="0"/>
        <v>75</v>
      </c>
      <c r="J20">
        <v>34</v>
      </c>
      <c r="K20" t="s">
        <v>32</v>
      </c>
      <c r="L20" t="s">
        <v>50</v>
      </c>
      <c r="M20" s="1">
        <v>0.11</v>
      </c>
      <c r="N20" s="1" t="s">
        <v>125</v>
      </c>
      <c r="O20" s="1"/>
      <c r="Q20">
        <v>100</v>
      </c>
      <c r="R20">
        <v>75</v>
      </c>
      <c r="S20">
        <v>79</v>
      </c>
      <c r="T20">
        <v>88</v>
      </c>
      <c r="U20">
        <v>100</v>
      </c>
      <c r="V20">
        <v>112</v>
      </c>
      <c r="W20">
        <v>121</v>
      </c>
      <c r="X20">
        <v>125</v>
      </c>
      <c r="Y20">
        <v>121</v>
      </c>
      <c r="Z20">
        <v>112</v>
      </c>
      <c r="AA20">
        <v>100</v>
      </c>
      <c r="AB20">
        <v>88</v>
      </c>
      <c r="AC20">
        <v>79</v>
      </c>
      <c r="AD20">
        <v>75</v>
      </c>
    </row>
    <row r="21" spans="1:30" x14ac:dyDescent="0.25">
      <c r="A21" s="4" t="b">
        <v>0</v>
      </c>
      <c r="B21" s="2">
        <v>20</v>
      </c>
      <c r="C21" t="s">
        <v>51</v>
      </c>
      <c r="D21">
        <v>7</v>
      </c>
      <c r="E21" t="s">
        <v>35</v>
      </c>
      <c r="F21">
        <v>18</v>
      </c>
      <c r="G21">
        <v>51</v>
      </c>
      <c r="H21">
        <v>0</v>
      </c>
      <c r="I21">
        <f t="shared" si="0"/>
        <v>121</v>
      </c>
      <c r="J21">
        <v>51</v>
      </c>
      <c r="K21" t="s">
        <v>52</v>
      </c>
      <c r="L21" t="s">
        <v>53</v>
      </c>
      <c r="M21" s="1">
        <v>0.11</v>
      </c>
      <c r="N21" s="1" t="s">
        <v>125</v>
      </c>
      <c r="O21" s="1"/>
      <c r="Q21">
        <v>100</v>
      </c>
      <c r="R21">
        <v>121</v>
      </c>
      <c r="S21">
        <v>112</v>
      </c>
      <c r="T21">
        <v>100</v>
      </c>
      <c r="U21">
        <v>88</v>
      </c>
      <c r="V21">
        <v>79</v>
      </c>
      <c r="W21">
        <v>75</v>
      </c>
      <c r="X21">
        <v>79</v>
      </c>
      <c r="Y21">
        <v>88</v>
      </c>
      <c r="Z21">
        <v>100</v>
      </c>
      <c r="AA21">
        <v>112</v>
      </c>
      <c r="AB21">
        <v>121</v>
      </c>
      <c r="AC21">
        <v>125</v>
      </c>
      <c r="AD21">
        <v>75</v>
      </c>
    </row>
    <row r="22" spans="1:30" x14ac:dyDescent="0.25">
      <c r="A22" s="4" t="b">
        <v>1</v>
      </c>
      <c r="B22" s="2">
        <v>21</v>
      </c>
      <c r="C22" t="s">
        <v>54</v>
      </c>
      <c r="E22" t="s">
        <v>55</v>
      </c>
      <c r="F22">
        <v>31</v>
      </c>
      <c r="G22">
        <v>64</v>
      </c>
      <c r="H22">
        <v>4</v>
      </c>
      <c r="I22">
        <f t="shared" si="0"/>
        <v>112</v>
      </c>
      <c r="J22">
        <v>45</v>
      </c>
      <c r="K22" t="s">
        <v>119</v>
      </c>
      <c r="L22" t="s">
        <v>56</v>
      </c>
      <c r="M22" s="1">
        <v>0.56999999999999995</v>
      </c>
      <c r="N22" s="1" t="s">
        <v>127</v>
      </c>
      <c r="O22" s="1"/>
      <c r="Q22">
        <v>100</v>
      </c>
      <c r="R22">
        <v>112</v>
      </c>
      <c r="S22">
        <v>121</v>
      </c>
      <c r="T22">
        <v>125</v>
      </c>
      <c r="U22">
        <v>121</v>
      </c>
      <c r="V22">
        <v>112</v>
      </c>
      <c r="W22">
        <v>100</v>
      </c>
      <c r="X22">
        <v>88</v>
      </c>
      <c r="Y22">
        <v>79</v>
      </c>
      <c r="Z22">
        <v>75</v>
      </c>
      <c r="AA22">
        <v>79</v>
      </c>
      <c r="AB22">
        <v>88</v>
      </c>
      <c r="AC22">
        <v>100</v>
      </c>
      <c r="AD22">
        <v>75</v>
      </c>
    </row>
    <row r="23" spans="1:30" x14ac:dyDescent="0.25">
      <c r="A23" s="4" t="b">
        <v>0</v>
      </c>
      <c r="B23" s="2">
        <v>22</v>
      </c>
      <c r="C23" t="s">
        <v>57</v>
      </c>
      <c r="D23">
        <v>7</v>
      </c>
      <c r="E23" t="s">
        <v>58</v>
      </c>
      <c r="F23">
        <v>19</v>
      </c>
      <c r="G23">
        <v>57</v>
      </c>
      <c r="H23">
        <v>0</v>
      </c>
      <c r="I23">
        <f t="shared" si="0"/>
        <v>75</v>
      </c>
      <c r="J23">
        <v>38</v>
      </c>
      <c r="K23" t="s">
        <v>59</v>
      </c>
      <c r="L23" t="s">
        <v>60</v>
      </c>
      <c r="M23" s="1">
        <v>0.13</v>
      </c>
      <c r="N23" s="1" t="s">
        <v>128</v>
      </c>
      <c r="O23" s="1"/>
      <c r="Q23">
        <v>100</v>
      </c>
      <c r="R23">
        <v>75</v>
      </c>
      <c r="S23">
        <v>79</v>
      </c>
      <c r="T23">
        <v>88</v>
      </c>
      <c r="U23">
        <v>100</v>
      </c>
      <c r="V23">
        <v>112</v>
      </c>
      <c r="W23">
        <v>121</v>
      </c>
      <c r="X23">
        <v>125</v>
      </c>
      <c r="Y23">
        <v>121</v>
      </c>
      <c r="Z23">
        <v>112</v>
      </c>
      <c r="AA23">
        <v>100</v>
      </c>
      <c r="AB23">
        <v>88</v>
      </c>
      <c r="AC23">
        <v>79</v>
      </c>
      <c r="AD23">
        <v>75</v>
      </c>
    </row>
    <row r="24" spans="1:30" x14ac:dyDescent="0.25">
      <c r="A24" s="4" t="b">
        <v>0</v>
      </c>
      <c r="B24" s="2">
        <v>23</v>
      </c>
      <c r="C24" t="s">
        <v>61</v>
      </c>
      <c r="E24" t="s">
        <v>58</v>
      </c>
      <c r="F24">
        <v>19</v>
      </c>
      <c r="G24">
        <v>56</v>
      </c>
      <c r="H24">
        <v>0</v>
      </c>
      <c r="I24">
        <f t="shared" si="0"/>
        <v>125</v>
      </c>
      <c r="J24">
        <v>49</v>
      </c>
      <c r="K24" t="s">
        <v>32</v>
      </c>
      <c r="L24" t="s">
        <v>33</v>
      </c>
      <c r="M24" s="1">
        <v>0.16</v>
      </c>
      <c r="N24" s="1" t="s">
        <v>128</v>
      </c>
      <c r="O24" s="1"/>
      <c r="Q24">
        <v>100</v>
      </c>
      <c r="R24">
        <v>125</v>
      </c>
      <c r="S24">
        <v>121</v>
      </c>
      <c r="T24">
        <v>112</v>
      </c>
      <c r="U24">
        <v>100</v>
      </c>
      <c r="V24">
        <v>88</v>
      </c>
      <c r="W24">
        <v>79</v>
      </c>
      <c r="X24">
        <v>75</v>
      </c>
      <c r="Y24">
        <v>79</v>
      </c>
      <c r="Z24">
        <v>88</v>
      </c>
      <c r="AA24">
        <v>100</v>
      </c>
      <c r="AB24">
        <v>112</v>
      </c>
      <c r="AC24">
        <v>121</v>
      </c>
      <c r="AD24">
        <v>75</v>
      </c>
    </row>
    <row r="25" spans="1:30" x14ac:dyDescent="0.25">
      <c r="A25" s="4" t="b">
        <v>0</v>
      </c>
      <c r="B25" s="2">
        <v>24</v>
      </c>
      <c r="C25" t="s">
        <v>62</v>
      </c>
      <c r="E25" t="s">
        <v>63</v>
      </c>
      <c r="F25">
        <v>19</v>
      </c>
      <c r="G25">
        <v>55</v>
      </c>
      <c r="H25">
        <v>0</v>
      </c>
      <c r="I25">
        <f t="shared" si="0"/>
        <v>100</v>
      </c>
      <c r="J25">
        <v>34</v>
      </c>
      <c r="K25" t="s">
        <v>32</v>
      </c>
      <c r="L25" t="s">
        <v>50</v>
      </c>
      <c r="M25" s="1">
        <v>0.11</v>
      </c>
      <c r="N25" s="1" t="s">
        <v>125</v>
      </c>
      <c r="O25" s="1"/>
      <c r="Q25">
        <v>100</v>
      </c>
      <c r="R25">
        <v>100</v>
      </c>
      <c r="S25">
        <v>112</v>
      </c>
      <c r="T25">
        <v>121</v>
      </c>
      <c r="U25">
        <v>125</v>
      </c>
      <c r="V25">
        <v>121</v>
      </c>
      <c r="W25">
        <v>112</v>
      </c>
      <c r="X25">
        <v>100</v>
      </c>
      <c r="Y25">
        <v>88</v>
      </c>
      <c r="Z25">
        <v>79</v>
      </c>
      <c r="AA25">
        <v>75</v>
      </c>
      <c r="AB25">
        <v>79</v>
      </c>
      <c r="AC25">
        <v>88</v>
      </c>
      <c r="AD25">
        <v>75</v>
      </c>
    </row>
    <row r="26" spans="1:30" x14ac:dyDescent="0.25">
      <c r="A26" s="4" t="b">
        <v>0</v>
      </c>
      <c r="B26" s="2">
        <v>25</v>
      </c>
      <c r="C26" t="s">
        <v>64</v>
      </c>
      <c r="E26" t="s">
        <v>65</v>
      </c>
      <c r="F26">
        <v>30</v>
      </c>
      <c r="G26">
        <v>57</v>
      </c>
      <c r="H26">
        <v>8</v>
      </c>
      <c r="I26">
        <f t="shared" si="0"/>
        <v>88</v>
      </c>
      <c r="J26">
        <v>32</v>
      </c>
      <c r="K26" t="s">
        <v>119</v>
      </c>
      <c r="L26" t="s">
        <v>66</v>
      </c>
      <c r="M26" s="1">
        <v>0.57999999999999996</v>
      </c>
      <c r="N26" s="1" t="s">
        <v>127</v>
      </c>
      <c r="O26" s="1"/>
      <c r="Q26">
        <v>100</v>
      </c>
      <c r="R26">
        <v>88</v>
      </c>
      <c r="S26">
        <v>100</v>
      </c>
      <c r="T26">
        <v>112</v>
      </c>
      <c r="U26">
        <v>121</v>
      </c>
      <c r="V26">
        <v>125</v>
      </c>
      <c r="W26">
        <v>121</v>
      </c>
      <c r="X26">
        <v>112</v>
      </c>
      <c r="Y26">
        <v>100</v>
      </c>
      <c r="Z26">
        <v>88</v>
      </c>
      <c r="AA26">
        <v>79</v>
      </c>
      <c r="AB26">
        <v>75</v>
      </c>
      <c r="AC26">
        <v>79</v>
      </c>
      <c r="AD26">
        <v>75</v>
      </c>
    </row>
    <row r="27" spans="1:30" x14ac:dyDescent="0.25">
      <c r="A27" s="4" t="b">
        <v>0</v>
      </c>
      <c r="B27" s="2">
        <v>26</v>
      </c>
      <c r="C27" t="s">
        <v>67</v>
      </c>
      <c r="D27">
        <v>5</v>
      </c>
      <c r="E27" t="s">
        <v>65</v>
      </c>
      <c r="F27">
        <v>22</v>
      </c>
      <c r="G27">
        <v>101</v>
      </c>
      <c r="H27">
        <v>5</v>
      </c>
      <c r="I27">
        <f t="shared" si="0"/>
        <v>100</v>
      </c>
      <c r="J27">
        <v>93</v>
      </c>
      <c r="K27" t="s">
        <v>68</v>
      </c>
      <c r="L27" t="s">
        <v>69</v>
      </c>
      <c r="M27" s="1">
        <v>0.26</v>
      </c>
      <c r="N27" s="1" t="s">
        <v>131</v>
      </c>
      <c r="O27" s="1"/>
      <c r="Q27">
        <v>100</v>
      </c>
      <c r="R27">
        <v>100</v>
      </c>
      <c r="S27">
        <v>112</v>
      </c>
      <c r="T27">
        <v>121</v>
      </c>
      <c r="U27">
        <v>125</v>
      </c>
      <c r="V27">
        <v>121</v>
      </c>
      <c r="W27">
        <v>112</v>
      </c>
      <c r="X27">
        <v>100</v>
      </c>
      <c r="Y27">
        <v>88</v>
      </c>
      <c r="Z27">
        <v>79</v>
      </c>
      <c r="AA27">
        <v>75</v>
      </c>
      <c r="AB27">
        <v>79</v>
      </c>
      <c r="AC27">
        <v>88</v>
      </c>
      <c r="AD27">
        <v>75</v>
      </c>
    </row>
    <row r="28" spans="1:30" x14ac:dyDescent="0.25">
      <c r="A28" s="4" t="b">
        <v>0</v>
      </c>
      <c r="B28" s="2">
        <v>27</v>
      </c>
      <c r="C28" t="s">
        <v>70</v>
      </c>
      <c r="D28">
        <v>3</v>
      </c>
      <c r="E28" t="s">
        <v>65</v>
      </c>
      <c r="F28">
        <v>19</v>
      </c>
      <c r="G28">
        <v>57</v>
      </c>
      <c r="H28">
        <v>0</v>
      </c>
      <c r="I28">
        <f t="shared" si="0"/>
        <v>75</v>
      </c>
      <c r="J28">
        <v>37</v>
      </c>
      <c r="K28" t="s">
        <v>32</v>
      </c>
      <c r="L28" t="s">
        <v>71</v>
      </c>
      <c r="M28" s="1">
        <v>0.11</v>
      </c>
      <c r="N28" s="1" t="s">
        <v>125</v>
      </c>
      <c r="O28" s="1"/>
      <c r="Q28">
        <v>100</v>
      </c>
      <c r="R28">
        <v>75</v>
      </c>
      <c r="S28">
        <v>79</v>
      </c>
      <c r="T28">
        <v>88</v>
      </c>
      <c r="U28">
        <v>100</v>
      </c>
      <c r="V28">
        <v>112</v>
      </c>
      <c r="W28">
        <v>121</v>
      </c>
      <c r="X28">
        <v>125</v>
      </c>
      <c r="Y28">
        <v>121</v>
      </c>
      <c r="Z28">
        <v>112</v>
      </c>
      <c r="AA28">
        <v>100</v>
      </c>
      <c r="AB28">
        <v>88</v>
      </c>
      <c r="AC28">
        <v>79</v>
      </c>
      <c r="AD28">
        <v>75</v>
      </c>
    </row>
    <row r="29" spans="1:30" x14ac:dyDescent="0.25">
      <c r="A29" s="4" t="b">
        <v>0</v>
      </c>
      <c r="B29" s="2">
        <v>28</v>
      </c>
      <c r="C29" t="s">
        <v>72</v>
      </c>
      <c r="E29" t="s">
        <v>65</v>
      </c>
      <c r="F29">
        <v>18</v>
      </c>
      <c r="G29">
        <v>51</v>
      </c>
      <c r="H29">
        <v>0</v>
      </c>
      <c r="I29">
        <f t="shared" si="0"/>
        <v>79</v>
      </c>
      <c r="J29">
        <v>29</v>
      </c>
      <c r="K29" t="s">
        <v>73</v>
      </c>
      <c r="L29" t="s">
        <v>74</v>
      </c>
      <c r="M29" s="1">
        <v>0.08</v>
      </c>
      <c r="N29" s="1" t="s">
        <v>128</v>
      </c>
      <c r="O29" s="1"/>
      <c r="Q29">
        <v>100</v>
      </c>
      <c r="R29">
        <v>79</v>
      </c>
      <c r="S29">
        <v>88</v>
      </c>
      <c r="T29">
        <v>100</v>
      </c>
      <c r="U29">
        <v>112</v>
      </c>
      <c r="V29">
        <v>121</v>
      </c>
      <c r="W29">
        <v>125</v>
      </c>
      <c r="X29">
        <v>121</v>
      </c>
      <c r="Y29">
        <v>112</v>
      </c>
      <c r="Z29">
        <v>100</v>
      </c>
      <c r="AA29">
        <v>88</v>
      </c>
      <c r="AB29">
        <v>79</v>
      </c>
      <c r="AC29">
        <v>75</v>
      </c>
      <c r="AD29">
        <v>75</v>
      </c>
    </row>
    <row r="30" spans="1:30" x14ac:dyDescent="0.25">
      <c r="A30" s="4" t="b">
        <v>0</v>
      </c>
      <c r="B30" s="2">
        <v>29</v>
      </c>
      <c r="C30" t="s">
        <v>75</v>
      </c>
      <c r="E30" t="s">
        <v>76</v>
      </c>
      <c r="F30">
        <v>31</v>
      </c>
      <c r="G30">
        <v>67</v>
      </c>
      <c r="H30">
        <v>4</v>
      </c>
      <c r="I30">
        <f t="shared" si="0"/>
        <v>121</v>
      </c>
      <c r="J30">
        <v>62</v>
      </c>
      <c r="K30" t="s">
        <v>119</v>
      </c>
      <c r="L30" t="s">
        <v>77</v>
      </c>
      <c r="M30" s="1">
        <v>0.6</v>
      </c>
      <c r="N30" s="1" t="s">
        <v>127</v>
      </c>
      <c r="O30" s="1"/>
      <c r="Q30">
        <v>100</v>
      </c>
      <c r="R30">
        <v>121</v>
      </c>
      <c r="S30">
        <v>112</v>
      </c>
      <c r="T30">
        <v>100</v>
      </c>
      <c r="U30">
        <v>88</v>
      </c>
      <c r="V30">
        <v>79</v>
      </c>
      <c r="W30">
        <v>75</v>
      </c>
      <c r="X30">
        <v>79</v>
      </c>
      <c r="Y30">
        <v>88</v>
      </c>
      <c r="Z30">
        <v>100</v>
      </c>
      <c r="AA30">
        <v>112</v>
      </c>
      <c r="AB30">
        <v>121</v>
      </c>
      <c r="AC30">
        <v>125</v>
      </c>
      <c r="AD30">
        <v>75</v>
      </c>
    </row>
    <row r="31" spans="1:30" x14ac:dyDescent="0.25">
      <c r="A31" s="4" t="b">
        <v>0</v>
      </c>
      <c r="B31" s="2">
        <v>30</v>
      </c>
      <c r="C31" t="s">
        <v>78</v>
      </c>
      <c r="D31">
        <v>5</v>
      </c>
      <c r="E31" t="s">
        <v>79</v>
      </c>
      <c r="F31">
        <v>26</v>
      </c>
      <c r="G31">
        <v>72</v>
      </c>
      <c r="H31">
        <v>3</v>
      </c>
      <c r="I31">
        <f t="shared" si="0"/>
        <v>121</v>
      </c>
      <c r="J31">
        <v>70</v>
      </c>
      <c r="K31" t="s">
        <v>12</v>
      </c>
      <c r="L31" t="s">
        <v>80</v>
      </c>
      <c r="M31" s="1">
        <v>0.14000000000000001</v>
      </c>
      <c r="N31" s="1" t="s">
        <v>127</v>
      </c>
      <c r="O31" s="1"/>
      <c r="Q31">
        <v>100</v>
      </c>
      <c r="R31">
        <v>121</v>
      </c>
      <c r="S31">
        <v>112</v>
      </c>
      <c r="T31">
        <v>100</v>
      </c>
      <c r="U31">
        <v>88</v>
      </c>
      <c r="V31">
        <v>79</v>
      </c>
      <c r="W31">
        <v>75</v>
      </c>
      <c r="X31">
        <v>79</v>
      </c>
      <c r="Y31">
        <v>88</v>
      </c>
      <c r="Z31">
        <v>100</v>
      </c>
      <c r="AA31">
        <v>112</v>
      </c>
      <c r="AB31">
        <v>121</v>
      </c>
      <c r="AC31">
        <v>125</v>
      </c>
      <c r="AD31">
        <v>75</v>
      </c>
    </row>
    <row r="32" spans="1:30" x14ac:dyDescent="0.25">
      <c r="A32" s="4" t="b">
        <v>0</v>
      </c>
      <c r="B32" s="2">
        <v>31</v>
      </c>
      <c r="C32" t="s">
        <v>81</v>
      </c>
      <c r="D32">
        <v>3</v>
      </c>
      <c r="E32" t="s">
        <v>79</v>
      </c>
      <c r="F32">
        <v>20</v>
      </c>
      <c r="G32">
        <v>61</v>
      </c>
      <c r="H32">
        <v>0</v>
      </c>
      <c r="I32">
        <f t="shared" si="0"/>
        <v>75</v>
      </c>
      <c r="J32">
        <v>39</v>
      </c>
      <c r="K32" t="s">
        <v>82</v>
      </c>
      <c r="L32" t="s">
        <v>83</v>
      </c>
      <c r="M32" s="1">
        <v>0.14000000000000001</v>
      </c>
      <c r="N32" s="1" t="s">
        <v>128</v>
      </c>
      <c r="O32" s="1"/>
      <c r="Q32">
        <v>100</v>
      </c>
      <c r="R32">
        <v>75</v>
      </c>
      <c r="S32">
        <v>79</v>
      </c>
      <c r="T32">
        <v>88</v>
      </c>
      <c r="U32">
        <v>100</v>
      </c>
      <c r="V32">
        <v>112</v>
      </c>
      <c r="W32">
        <v>121</v>
      </c>
      <c r="X32">
        <v>125</v>
      </c>
      <c r="Y32">
        <v>121</v>
      </c>
      <c r="Z32">
        <v>112</v>
      </c>
      <c r="AA32">
        <v>100</v>
      </c>
      <c r="AB32">
        <v>88</v>
      </c>
      <c r="AC32">
        <v>79</v>
      </c>
      <c r="AD32">
        <v>75</v>
      </c>
    </row>
    <row r="33" spans="1:30" x14ac:dyDescent="0.25">
      <c r="A33" s="4" t="b">
        <v>1</v>
      </c>
      <c r="B33" s="2">
        <v>32</v>
      </c>
      <c r="C33" t="s">
        <v>84</v>
      </c>
      <c r="E33" t="s">
        <v>85</v>
      </c>
      <c r="F33">
        <v>32</v>
      </c>
      <c r="G33">
        <v>50</v>
      </c>
      <c r="H33">
        <v>0</v>
      </c>
      <c r="I33">
        <f t="shared" si="0"/>
        <v>79</v>
      </c>
      <c r="J33">
        <v>29</v>
      </c>
      <c r="K33" t="s">
        <v>119</v>
      </c>
      <c r="L33" t="s">
        <v>19</v>
      </c>
      <c r="M33" s="1">
        <v>0.59</v>
      </c>
      <c r="N33" s="1" t="s">
        <v>127</v>
      </c>
      <c r="O33" s="1"/>
      <c r="Q33">
        <v>100</v>
      </c>
      <c r="R33">
        <v>79</v>
      </c>
      <c r="S33">
        <v>88</v>
      </c>
      <c r="T33">
        <v>100</v>
      </c>
      <c r="U33">
        <v>112</v>
      </c>
      <c r="V33">
        <v>121</v>
      </c>
      <c r="W33">
        <v>125</v>
      </c>
      <c r="X33">
        <v>121</v>
      </c>
      <c r="Y33">
        <v>112</v>
      </c>
      <c r="Z33">
        <v>100</v>
      </c>
      <c r="AA33">
        <v>88</v>
      </c>
      <c r="AB33">
        <v>79</v>
      </c>
      <c r="AC33">
        <v>75</v>
      </c>
      <c r="AD33">
        <v>75</v>
      </c>
    </row>
    <row r="34" spans="1:30" x14ac:dyDescent="0.25">
      <c r="A34" s="4" t="b">
        <v>1</v>
      </c>
      <c r="B34" s="2">
        <v>33</v>
      </c>
      <c r="C34" t="s">
        <v>86</v>
      </c>
      <c r="D34">
        <v>3</v>
      </c>
      <c r="E34" t="s">
        <v>87</v>
      </c>
      <c r="F34">
        <v>31</v>
      </c>
      <c r="G34">
        <v>71</v>
      </c>
      <c r="H34">
        <v>0</v>
      </c>
      <c r="I34">
        <f t="shared" si="0"/>
        <v>125</v>
      </c>
      <c r="J34">
        <v>64</v>
      </c>
      <c r="K34" t="s">
        <v>119</v>
      </c>
      <c r="L34" t="s">
        <v>88</v>
      </c>
      <c r="M34" s="1">
        <v>0.61</v>
      </c>
      <c r="N34" s="1" t="s">
        <v>127</v>
      </c>
      <c r="O34" s="1"/>
      <c r="Q34">
        <v>100</v>
      </c>
      <c r="R34">
        <v>125</v>
      </c>
      <c r="S34">
        <v>121</v>
      </c>
      <c r="T34">
        <v>112</v>
      </c>
      <c r="U34">
        <v>100</v>
      </c>
      <c r="V34">
        <v>88</v>
      </c>
      <c r="W34">
        <v>79</v>
      </c>
      <c r="X34">
        <v>75</v>
      </c>
      <c r="Y34">
        <v>79</v>
      </c>
      <c r="Z34">
        <v>88</v>
      </c>
      <c r="AA34">
        <v>100</v>
      </c>
      <c r="AB34">
        <v>112</v>
      </c>
      <c r="AC34">
        <v>121</v>
      </c>
      <c r="AD34">
        <v>75</v>
      </c>
    </row>
    <row r="37" spans="1:30" x14ac:dyDescent="0.25">
      <c r="B37" s="2">
        <v>1</v>
      </c>
      <c r="C37" t="str">
        <f t="array" ref="C37">IFERROR(INDEX(C$2:C$34,SMALL(IF($A$2:$A$34,ROW($A$2:$A$34)-1),ROW(A1))),"")</f>
        <v>Льюис Донован</v>
      </c>
      <c r="D37">
        <f t="array" ref="D37">IFERROR(INDEX(D$2:D$34,SMALL(IF($A$2:$A$34,ROW($A$2:$A$34)-1),ROW(B1))),"")</f>
        <v>0</v>
      </c>
      <c r="E37" t="str">
        <f t="array" ref="E37">IFERROR(INDEX(E$2:E$34,SMALL(IF($A$2:$A$34,ROW($A$2:$A$34)-1),ROW(C1))),"")</f>
        <v>GK</v>
      </c>
      <c r="F37">
        <f t="array" ref="F37">IFERROR(INDEX(F$2:F$34,SMALL(IF($A$2:$A$34,ROW($A$2:$A$34)-1),ROW(D1))),"")</f>
        <v>33</v>
      </c>
      <c r="G37">
        <f t="array" ref="G37">IFERROR(INDEX(G$2:G$34,SMALL(IF($A$2:$A$34,ROW($A$2:$A$34)-1),ROW(D1))),"")</f>
        <v>81</v>
      </c>
      <c r="H37">
        <f t="array" ref="H37">IFERROR(INDEX(H$2:H$34,SMALL(IF($A$2:$A$34,ROW($A$2:$A$34)-1),ROW(E1))),"")</f>
        <v>0</v>
      </c>
      <c r="I37">
        <f t="array" ref="I37">IFERROR(INDEX(I$2:I$34,SMALL(IF($A$2:$A$34,ROW($A$2:$A$34)-1),ROW(F1))),"")</f>
        <v>100</v>
      </c>
      <c r="K37" t="str">
        <f t="array" ref="K37">IFERROR(INDEX(K$2:K$34,SMALL(IF($A$2:$A$34,ROW($A$2:$A$34)-1),ROW(G1))),"")</f>
        <v>нет</v>
      </c>
      <c r="N37" t="str">
        <f t="array" ref="N37">IFERROR(INDEX(N$2:N$34,SMALL(IF($A$2:$A$34,ROW($A$2:$A$34)-1),ROW(H1))),"")</f>
        <v>???</v>
      </c>
    </row>
    <row r="38" spans="1:30" x14ac:dyDescent="0.25">
      <c r="B38" s="2">
        <v>2</v>
      </c>
      <c r="C38" t="str">
        <f t="array" ref="C38">IFERROR(INDEX(C$2:C$34,SMALL(IF($A$2:$A$34,ROW($A$2:$A$34)-1),ROW(A2))),"")</f>
        <v>Ка-Хо Ли</v>
      </c>
      <c r="D38">
        <f t="array" ref="D38">IFERROR(INDEX(D$2:D$34,SMALL(IF($A$2:$A$34,ROW($A$2:$A$34)-1),ROW(B2))),"")</f>
        <v>3</v>
      </c>
      <c r="E38" t="str">
        <f t="array" ref="E38">IFERROR(INDEX(E$2:E$34,SMALL(IF($A$2:$A$34,ROW($A$2:$A$34)-1),ROW(C2))),"")</f>
        <v>LD/RD</v>
      </c>
      <c r="F38">
        <f t="array" ref="F38">IFERROR(INDEX(F$2:F$34,SMALL(IF($A$2:$A$34,ROW($A$2:$A$34)-1),ROW(D2))),"")</f>
        <v>30</v>
      </c>
      <c r="G38">
        <f t="array" ref="G38">IFERROR(INDEX(G$2:G$34,SMALL(IF($A$2:$A$34,ROW($A$2:$A$34)-1),ROW(D2))),"")</f>
        <v>56</v>
      </c>
      <c r="H38">
        <f t="array" ref="H38">IFERROR(INDEX(H$2:H$34,SMALL(IF($A$2:$A$34,ROW($A$2:$A$34)-1),ROW(E2))),"")</f>
        <v>0</v>
      </c>
      <c r="I38">
        <f t="array" ref="I38">IFERROR(INDEX(I$2:I$34,SMALL(IF($A$2:$A$34,ROW($A$2:$A$34)-1),ROW(F2))),"")</f>
        <v>75</v>
      </c>
      <c r="K38" t="str">
        <f t="array" ref="K38">IFERROR(INDEX(K$2:K$34,SMALL(IF($A$2:$A$34,ROW($A$2:$A$34)-1),ROW(G2))),"")</f>
        <v>Л</v>
      </c>
      <c r="N38" t="str">
        <f t="array" ref="N38">IFERROR(INDEX(N$2:N$34,SMALL(IF($A$2:$A$34,ROW($A$2:$A$34)-1),ROW(H2))),"")</f>
        <v>???</v>
      </c>
    </row>
    <row r="39" spans="1:30" x14ac:dyDescent="0.25">
      <c r="B39" s="2">
        <v>3</v>
      </c>
      <c r="C39" t="str">
        <f t="array" ref="C39">IFERROR(INDEX(C$2:C$34,SMALL(IF($A$2:$A$34,ROW($A$2:$A$34)-1),ROW(A3))),"")</f>
        <v>Айвен Де Ауройо</v>
      </c>
      <c r="D39">
        <f t="array" ref="D39">IFERROR(INDEX(D$2:D$34,SMALL(IF($A$2:$A$34,ROW($A$2:$A$34)-1),ROW(B3))),"")</f>
        <v>0</v>
      </c>
      <c r="E39" t="str">
        <f t="array" ref="E39">IFERROR(INDEX(E$2:E$34,SMALL(IF($A$2:$A$34,ROW($A$2:$A$34)-1),ROW(C3))),"")</f>
        <v>CD</v>
      </c>
      <c r="F39">
        <f t="array" ref="F39">IFERROR(INDEX(F$2:F$34,SMALL(IF($A$2:$A$34,ROW($A$2:$A$34)-1),ROW(D3))),"")</f>
        <v>31</v>
      </c>
      <c r="G39">
        <f t="array" ref="G39">IFERROR(INDEX(G$2:G$34,SMALL(IF($A$2:$A$34,ROW($A$2:$A$34)-1),ROW(D3))),"")</f>
        <v>68</v>
      </c>
      <c r="H39">
        <f t="array" ref="H39">IFERROR(INDEX(H$2:H$34,SMALL(IF($A$2:$A$34,ROW($A$2:$A$34)-1),ROW(E3))),"")</f>
        <v>4</v>
      </c>
      <c r="I39">
        <f t="array" ref="I39">IFERROR(INDEX(I$2:I$34,SMALL(IF($A$2:$A$34,ROW($A$2:$A$34)-1),ROW(F3))),"")</f>
        <v>125</v>
      </c>
      <c r="K39" t="str">
        <f t="array" ref="K39">IFERROR(INDEX(K$2:K$34,SMALL(IF($A$2:$A$34,ROW($A$2:$A$34)-1),ROW(G3))),"")</f>
        <v>нет</v>
      </c>
      <c r="N39" t="str">
        <f t="array" ref="N39">IFERROR(INDEX(N$2:N$34,SMALL(IF($A$2:$A$34,ROW($A$2:$A$34)-1),ROW(H3))),"")</f>
        <v>???</v>
      </c>
    </row>
    <row r="40" spans="1:30" x14ac:dyDescent="0.25">
      <c r="B40" s="2">
        <v>4</v>
      </c>
      <c r="C40" t="str">
        <f t="array" ref="C40">IFERROR(INDEX(C$2:C$34,SMALL(IF($A$2:$A$34,ROW($A$2:$A$34)-1),ROW(A4))),"")</f>
        <v>Ги-Виктор Эмильен</v>
      </c>
      <c r="D40">
        <f t="array" ref="D40">IFERROR(INDEX(D$2:D$34,SMALL(IF($A$2:$A$34,ROW($A$2:$A$34)-1),ROW(B4))),"")</f>
        <v>0</v>
      </c>
      <c r="E40" t="str">
        <f t="array" ref="E40">IFERROR(INDEX(E$2:E$34,SMALL(IF($A$2:$A$34,ROW($A$2:$A$34)-1),ROW(C4))),"")</f>
        <v>CD/LD</v>
      </c>
      <c r="F40">
        <f t="array" ref="F40">IFERROR(INDEX(F$2:F$34,SMALL(IF($A$2:$A$34,ROW($A$2:$A$34)-1),ROW(D4))),"")</f>
        <v>32</v>
      </c>
      <c r="G40">
        <f t="array" ref="G40">IFERROR(INDEX(G$2:G$34,SMALL(IF($A$2:$A$34,ROW($A$2:$A$34)-1),ROW(D4))),"")</f>
        <v>50</v>
      </c>
      <c r="H40">
        <f t="array" ref="H40">IFERROR(INDEX(H$2:H$34,SMALL(IF($A$2:$A$34,ROW($A$2:$A$34)-1),ROW(E4))),"")</f>
        <v>0</v>
      </c>
      <c r="I40">
        <f t="array" ref="I40">IFERROR(INDEX(I$2:I$34,SMALL(IF($A$2:$A$34,ROW($A$2:$A$34)-1),ROW(F4))),"")</f>
        <v>121</v>
      </c>
      <c r="K40" t="str">
        <f t="array" ref="K40">IFERROR(INDEX(K$2:K$34,SMALL(IF($A$2:$A$34,ROW($A$2:$A$34)-1),ROW(G4))),"")</f>
        <v>нет</v>
      </c>
      <c r="N40" t="str">
        <f t="array" ref="N40">IFERROR(INDEX(N$2:N$34,SMALL(IF($A$2:$A$34,ROW($A$2:$A$34)-1),ROW(H4))),"")</f>
        <v>???</v>
      </c>
    </row>
    <row r="41" spans="1:30" x14ac:dyDescent="0.25">
      <c r="B41" s="2">
        <v>5</v>
      </c>
      <c r="C41" t="str">
        <f t="array" ref="C41">IFERROR(INDEX(C$2:C$34,SMALL(IF($A$2:$A$34,ROW($A$2:$A$34)-1),ROW(A5))),"")</f>
        <v>Френсис Хобб</v>
      </c>
      <c r="D41">
        <f t="array" ref="D41">IFERROR(INDEX(D$2:D$34,SMALL(IF($A$2:$A$34,ROW($A$2:$A$34)-1),ROW(B5))),"")</f>
        <v>0</v>
      </c>
      <c r="E41" t="str">
        <f t="array" ref="E41">IFERROR(INDEX(E$2:E$34,SMALL(IF($A$2:$A$34,ROW($A$2:$A$34)-1),ROW(C5))),"")</f>
        <v>RD/LD</v>
      </c>
      <c r="F41">
        <f t="array" ref="F41">IFERROR(INDEX(F$2:F$34,SMALL(IF($A$2:$A$34,ROW($A$2:$A$34)-1),ROW(D5))),"")</f>
        <v>32</v>
      </c>
      <c r="G41">
        <f t="array" ref="G41">IFERROR(INDEX(G$2:G$34,SMALL(IF($A$2:$A$34,ROW($A$2:$A$34)-1),ROW(D5))),"")</f>
        <v>59</v>
      </c>
      <c r="H41">
        <f t="array" ref="H41">IFERROR(INDEX(H$2:H$34,SMALL(IF($A$2:$A$34,ROW($A$2:$A$34)-1),ROW(E5))),"")</f>
        <v>4</v>
      </c>
      <c r="I41">
        <f t="array" ref="I41">IFERROR(INDEX(I$2:I$34,SMALL(IF($A$2:$A$34,ROW($A$2:$A$34)-1),ROW(F5))),"")</f>
        <v>112</v>
      </c>
      <c r="K41" t="str">
        <f t="array" ref="K41">IFERROR(INDEX(K$2:K$34,SMALL(IF($A$2:$A$34,ROW($A$2:$A$34)-1),ROW(G5))),"")</f>
        <v>нет</v>
      </c>
      <c r="N41" t="str">
        <f t="array" ref="N41">IFERROR(INDEX(N$2:N$34,SMALL(IF($A$2:$A$34,ROW($A$2:$A$34)-1),ROW(H5))),"")</f>
        <v>???</v>
      </c>
    </row>
    <row r="42" spans="1:30" x14ac:dyDescent="0.25">
      <c r="B42" s="2">
        <v>6</v>
      </c>
      <c r="C42" t="str">
        <f t="array" ref="C42">IFERROR(INDEX(C$2:C$34,SMALL(IF($A$2:$A$34,ROW($A$2:$A$34)-1),ROW(A6))),"")</f>
        <v>Дэвин Крукс</v>
      </c>
      <c r="D42">
        <f t="array" ref="D42">IFERROR(INDEX(D$2:D$34,SMALL(IF($A$2:$A$34,ROW($A$2:$A$34)-1),ROW(B6))),"")</f>
        <v>0</v>
      </c>
      <c r="E42" t="str">
        <f t="array" ref="E42">IFERROR(INDEX(E$2:E$34,SMALL(IF($A$2:$A$34,ROW($A$2:$A$34)-1),ROW(C6))),"")</f>
        <v>CM/CD</v>
      </c>
      <c r="F42">
        <f t="array" ref="F42">IFERROR(INDEX(F$2:F$34,SMALL(IF($A$2:$A$34,ROW($A$2:$A$34)-1),ROW(D6))),"")</f>
        <v>32</v>
      </c>
      <c r="G42">
        <f t="array" ref="G42">IFERROR(INDEX(G$2:G$34,SMALL(IF($A$2:$A$34,ROW($A$2:$A$34)-1),ROW(D6))),"")</f>
        <v>50</v>
      </c>
      <c r="H42">
        <f t="array" ref="H42">IFERROR(INDEX(H$2:H$34,SMALL(IF($A$2:$A$34,ROW($A$2:$A$34)-1),ROW(E6))),"")</f>
        <v>4</v>
      </c>
      <c r="I42">
        <f t="array" ref="I42">IFERROR(INDEX(I$2:I$34,SMALL(IF($A$2:$A$34,ROW($A$2:$A$34)-1),ROW(F6))),"")</f>
        <v>100</v>
      </c>
      <c r="K42" t="str">
        <f t="array" ref="K42">IFERROR(INDEX(K$2:K$34,SMALL(IF($A$2:$A$34,ROW($A$2:$A$34)-1),ROW(G6))),"")</f>
        <v>нет</v>
      </c>
      <c r="N42" t="str">
        <f t="array" ref="N42">IFERROR(INDEX(N$2:N$34,SMALL(IF($A$2:$A$34,ROW($A$2:$A$34)-1),ROW(H6))),"")</f>
        <v>бб</v>
      </c>
    </row>
    <row r="43" spans="1:30" x14ac:dyDescent="0.25">
      <c r="B43" s="2">
        <v>7</v>
      </c>
      <c r="C43" t="str">
        <f t="array" ref="C43">IFERROR(INDEX(C$2:C$34,SMALL(IF($A$2:$A$34,ROW($A$2:$A$34)-1),ROW(A7))),"")</f>
        <v>Майкол Баланта</v>
      </c>
      <c r="D43">
        <f t="array" ref="D43">IFERROR(INDEX(D$2:D$34,SMALL(IF($A$2:$A$34,ROW($A$2:$A$34)-1),ROW(B7))),"")</f>
        <v>0</v>
      </c>
      <c r="E43" t="str">
        <f t="array" ref="E43">IFERROR(INDEX(E$2:E$34,SMALL(IF($A$2:$A$34,ROW($A$2:$A$34)-1),ROW(C7))),"")</f>
        <v>CM</v>
      </c>
      <c r="F43">
        <f t="array" ref="F43">IFERROR(INDEX(F$2:F$34,SMALL(IF($A$2:$A$34,ROW($A$2:$A$34)-1),ROW(D7))),"")</f>
        <v>31</v>
      </c>
      <c r="G43">
        <f t="array" ref="G43">IFERROR(INDEX(G$2:G$34,SMALL(IF($A$2:$A$34,ROW($A$2:$A$34)-1),ROW(D7))),"")</f>
        <v>69</v>
      </c>
      <c r="H43">
        <f t="array" ref="H43">IFERROR(INDEX(H$2:H$34,SMALL(IF($A$2:$A$34,ROW($A$2:$A$34)-1),ROW(E7))),"")</f>
        <v>4</v>
      </c>
      <c r="I43">
        <f t="array" ref="I43">IFERROR(INDEX(I$2:I$34,SMALL(IF($A$2:$A$34,ROW($A$2:$A$34)-1),ROW(F7))),"")</f>
        <v>75</v>
      </c>
      <c r="K43" t="str">
        <f t="array" ref="K43">IFERROR(INDEX(K$2:K$34,SMALL(IF($A$2:$A$34,ROW($A$2:$A$34)-1),ROW(G7))),"")</f>
        <v>нет</v>
      </c>
      <c r="N43" t="str">
        <f t="array" ref="N43">IFERROR(INDEX(N$2:N$34,SMALL(IF($A$2:$A$34,ROW($A$2:$A$34)-1),ROW(H7))),"")</f>
        <v>кмб</v>
      </c>
    </row>
    <row r="44" spans="1:30" x14ac:dyDescent="0.25">
      <c r="B44" s="2">
        <v>8</v>
      </c>
      <c r="C44" t="str">
        <f t="array" ref="C44">IFERROR(INDEX(C$2:C$34,SMALL(IF($A$2:$A$34,ROW($A$2:$A$34)-1),ROW(A8))),"")</f>
        <v>Эдвард Армильо</v>
      </c>
      <c r="D44">
        <f t="array" ref="D44">IFERROR(INDEX(D$2:D$34,SMALL(IF($A$2:$A$34,ROW($A$2:$A$34)-1),ROW(B8))),"")</f>
        <v>0</v>
      </c>
      <c r="E44" t="str">
        <f t="array" ref="E44">IFERROR(INDEX(E$2:E$34,SMALL(IF($A$2:$A$34,ROW($A$2:$A$34)-1),ROW(C8))),"")</f>
        <v>CM/CD</v>
      </c>
      <c r="F44">
        <f t="array" ref="F44">IFERROR(INDEX(F$2:F$34,SMALL(IF($A$2:$A$34,ROW($A$2:$A$34)-1),ROW(D8))),"")</f>
        <v>30</v>
      </c>
      <c r="G44">
        <f t="array" ref="G44">IFERROR(INDEX(G$2:G$34,SMALL(IF($A$2:$A$34,ROW($A$2:$A$34)-1),ROW(D8))),"")</f>
        <v>55</v>
      </c>
      <c r="H44">
        <f t="array" ref="H44">IFERROR(INDEX(H$2:H$34,SMALL(IF($A$2:$A$34,ROW($A$2:$A$34)-1),ROW(E8))),"")</f>
        <v>4</v>
      </c>
      <c r="I44">
        <f t="array" ref="I44">IFERROR(INDEX(I$2:I$34,SMALL(IF($A$2:$A$34,ROW($A$2:$A$34)-1),ROW(F8))),"")</f>
        <v>100</v>
      </c>
      <c r="K44" t="str">
        <f t="array" ref="K44">IFERROR(INDEX(K$2:K$34,SMALL(IF($A$2:$A$34,ROW($A$2:$A$34)-1),ROW(G8))),"")</f>
        <v>нет</v>
      </c>
      <c r="N44" t="str">
        <f t="array" ref="N44">IFERROR(INDEX(N$2:N$34,SMALL(IF($A$2:$A$34,ROW($A$2:$A$34)-1),ROW(H8))),"")</f>
        <v>???</v>
      </c>
    </row>
    <row r="45" spans="1:30" x14ac:dyDescent="0.25">
      <c r="B45" s="2">
        <v>9</v>
      </c>
      <c r="C45" t="str">
        <f t="array" ref="C45">IFERROR(INDEX(C$2:C$34,SMALL(IF($A$2:$A$34,ROW($A$2:$A$34)-1),ROW(A9))),"")</f>
        <v>Кристиан Мве-Мве</v>
      </c>
      <c r="D45">
        <f t="array" ref="D45">IFERROR(INDEX(D$2:D$34,SMALL(IF($A$2:$A$34,ROW($A$2:$A$34)-1),ROW(B9))),"")</f>
        <v>0</v>
      </c>
      <c r="E45" t="str">
        <f t="array" ref="E45">IFERROR(INDEX(E$2:E$34,SMALL(IF($A$2:$A$34,ROW($A$2:$A$34)-1),ROW(C9))),"")</f>
        <v>RM/CM</v>
      </c>
      <c r="F45">
        <f t="array" ref="F45">IFERROR(INDEX(F$2:F$34,SMALL(IF($A$2:$A$34,ROW($A$2:$A$34)-1),ROW(D9))),"")</f>
        <v>31</v>
      </c>
      <c r="G45">
        <f t="array" ref="G45">IFERROR(INDEX(G$2:G$34,SMALL(IF($A$2:$A$34,ROW($A$2:$A$34)-1),ROW(D9))),"")</f>
        <v>64</v>
      </c>
      <c r="H45">
        <f t="array" ref="H45">IFERROR(INDEX(H$2:H$34,SMALL(IF($A$2:$A$34,ROW($A$2:$A$34)-1),ROW(E9))),"")</f>
        <v>4</v>
      </c>
      <c r="I45">
        <f t="array" ref="I45">IFERROR(INDEX(I$2:I$34,SMALL(IF($A$2:$A$34,ROW($A$2:$A$34)-1),ROW(F9))),"")</f>
        <v>112</v>
      </c>
      <c r="K45" t="str">
        <f t="array" ref="K45">IFERROR(INDEX(K$2:K$34,SMALL(IF($A$2:$A$34,ROW($A$2:$A$34)-1),ROW(G9))),"")</f>
        <v>нет</v>
      </c>
      <c r="N45" t="str">
        <f t="array" ref="N45">IFERROR(INDEX(N$2:N$34,SMALL(IF($A$2:$A$34,ROW($A$2:$A$34)-1),ROW(H9))),"")</f>
        <v>???</v>
      </c>
    </row>
    <row r="46" spans="1:30" x14ac:dyDescent="0.25">
      <c r="B46" s="2">
        <v>10</v>
      </c>
      <c r="C46" t="str">
        <f t="array" ref="C46">IFERROR(INDEX(C$2:C$34,SMALL(IF($A$2:$A$34,ROW($A$2:$A$34)-1),ROW(A10))),"")</f>
        <v>Ле Тхань Хоай</v>
      </c>
      <c r="D46">
        <f t="array" ref="D46">IFERROR(INDEX(D$2:D$34,SMALL(IF($A$2:$A$34,ROW($A$2:$A$34)-1),ROW(B10))),"")</f>
        <v>0</v>
      </c>
      <c r="E46" t="str">
        <f t="array" ref="E46">IFERROR(INDEX(E$2:E$34,SMALL(IF($A$2:$A$34,ROW($A$2:$A$34)-1),ROW(C10))),"")</f>
        <v>RF/RM</v>
      </c>
      <c r="F46">
        <f t="array" ref="F46">IFERROR(INDEX(F$2:F$34,SMALL(IF($A$2:$A$34,ROW($A$2:$A$34)-1),ROW(D10))),"")</f>
        <v>32</v>
      </c>
      <c r="G46">
        <f t="array" ref="G46">IFERROR(INDEX(G$2:G$34,SMALL(IF($A$2:$A$34,ROW($A$2:$A$34)-1),ROW(D10))),"")</f>
        <v>50</v>
      </c>
      <c r="H46">
        <f t="array" ref="H46">IFERROR(INDEX(H$2:H$34,SMALL(IF($A$2:$A$34,ROW($A$2:$A$34)-1),ROW(E10))),"")</f>
        <v>0</v>
      </c>
      <c r="I46">
        <f t="array" ref="I46">IFERROR(INDEX(I$2:I$34,SMALL(IF($A$2:$A$34,ROW($A$2:$A$34)-1),ROW(F10))),"")</f>
        <v>79</v>
      </c>
      <c r="K46" t="str">
        <f t="array" ref="K46">IFERROR(INDEX(K$2:K$34,SMALL(IF($A$2:$A$34,ROW($A$2:$A$34)-1),ROW(G10))),"")</f>
        <v>нет</v>
      </c>
      <c r="N46" t="str">
        <f t="array" ref="N46">IFERROR(INDEX(N$2:N$34,SMALL(IF($A$2:$A$34,ROW($A$2:$A$34)-1),ROW(H10))),"")</f>
        <v>???</v>
      </c>
    </row>
    <row r="47" spans="1:30" x14ac:dyDescent="0.25">
      <c r="B47" s="2">
        <v>11</v>
      </c>
      <c r="C47" t="str">
        <f t="array" ref="C47">IFERROR(INDEX(C$2:C$34,SMALL(IF($A$2:$A$34,ROW($A$2:$A$34)-1),ROW(A11))),"")</f>
        <v>Мато Яяло</v>
      </c>
      <c r="D47">
        <f t="array" ref="D47">IFERROR(INDEX(D$2:D$34,SMALL(IF($A$2:$A$34,ROW($A$2:$A$34)-1),ROW(B11))),"")</f>
        <v>3</v>
      </c>
      <c r="E47" t="str">
        <f t="array" ref="E47">IFERROR(INDEX(E$2:E$34,SMALL(IF($A$2:$A$34,ROW($A$2:$A$34)-1),ROW(C11))),"")</f>
        <v>RF</v>
      </c>
      <c r="F47">
        <f t="array" ref="F47">IFERROR(INDEX(F$2:F$34,SMALL(IF($A$2:$A$34,ROW($A$2:$A$34)-1),ROW(D11))),"")</f>
        <v>31</v>
      </c>
      <c r="G47">
        <f t="array" ref="G47">IFERROR(INDEX(G$2:G$34,SMALL(IF($A$2:$A$34,ROW($A$2:$A$34)-1),ROW(D11))),"")</f>
        <v>71</v>
      </c>
      <c r="H47">
        <f t="array" ref="H47">IFERROR(INDEX(H$2:H$34,SMALL(IF($A$2:$A$34,ROW($A$2:$A$34)-1),ROW(E11))),"")</f>
        <v>0</v>
      </c>
      <c r="I47">
        <f t="array" ref="I47">IFERROR(INDEX(I$2:I$34,SMALL(IF($A$2:$A$34,ROW($A$2:$A$34)-1),ROW(F11))),"")</f>
        <v>125</v>
      </c>
      <c r="K47" t="str">
        <f t="array" ref="K47">IFERROR(INDEX(K$2:K$34,SMALL(IF($A$2:$A$34,ROW($A$2:$A$34)-1),ROW(G11))),"")</f>
        <v>нет</v>
      </c>
      <c r="N47" t="str">
        <f t="array" ref="N47">IFERROR(INDEX(N$2:N$34,SMALL(IF($A$2:$A$34,ROW($A$2:$A$34)-1),ROW(H11))),"")</f>
        <v>???</v>
      </c>
    </row>
    <row r="48" spans="1:30" x14ac:dyDescent="0.25">
      <c r="B48" s="2">
        <v>12</v>
      </c>
      <c r="C48" t="str">
        <f t="array" ref="C48">IFERROR(INDEX(C$2:C$34,SMALL(IF($A$2:$A$34,ROW($A$2:$A$34)-1),ROW(A12))),"")</f>
        <v/>
      </c>
      <c r="D48" t="str">
        <f t="array" ref="D48">IFERROR(INDEX(D$2:D$34,SMALL(IF($A$2:$A$34,ROW($A$2:$A$34)-1),ROW(B12))),"")</f>
        <v/>
      </c>
      <c r="E48" t="str">
        <f t="array" ref="E48">IFERROR(INDEX(E$2:E$34,SMALL(IF($A$2:$A$34,ROW($A$2:$A$34)-1),ROW(C12))),"")</f>
        <v/>
      </c>
      <c r="G48" t="str">
        <f t="array" ref="G48">IFERROR(INDEX(G$2:G$34,SMALL(IF($A$2:$A$34,ROW($A$2:$A$34)-1),ROW(D12))),"")</f>
        <v/>
      </c>
      <c r="H48" t="str">
        <f t="array" ref="H48">IFERROR(INDEX(H$2:H$34,SMALL(IF($A$2:$A$34,ROW($A$2:$A$34)-1),ROW(E12))),"")</f>
        <v/>
      </c>
      <c r="I48" t="str">
        <f t="array" ref="I48">IFERROR(INDEX(I$2:I$34,SMALL(IF($A$2:$A$34,ROW($A$2:$A$34)-1),ROW(F12))),"")</f>
        <v/>
      </c>
      <c r="K48" t="str">
        <f t="array" ref="K48">IFERROR(INDEX(K$2:K$34,SMALL(IF($A$2:$A$34,ROW($A$2:$A$34)-1),ROW(G12))),"")</f>
        <v/>
      </c>
      <c r="N48" t="str">
        <f t="array" ref="N48">IFERROR(INDEX(N$2:N$34,SMALL(IF($A$2:$A$34,ROW($A$2:$A$34)-1),ROW(H12))),"")</f>
        <v/>
      </c>
    </row>
    <row r="49" spans="2:14" x14ac:dyDescent="0.25">
      <c r="B49" s="2">
        <v>13</v>
      </c>
      <c r="C49" t="str">
        <f t="array" ref="C49">IFERROR(INDEX(C$2:C$34,SMALL(IF($A$2:$A$34,ROW($A$2:$A$34)-1),ROW(A13))),"")</f>
        <v/>
      </c>
      <c r="D49" t="str">
        <f t="array" ref="D49">IFERROR(INDEX(D$2:D$34,SMALL(IF($A$2:$A$34,ROW($A$2:$A$34)-1),ROW(B13))),"")</f>
        <v/>
      </c>
      <c r="E49" t="str">
        <f t="array" ref="E49">IFERROR(INDEX(E$2:E$34,SMALL(IF($A$2:$A$34,ROW($A$2:$A$34)-1),ROW(C13))),"")</f>
        <v/>
      </c>
      <c r="G49" t="str">
        <f t="array" ref="G49">IFERROR(INDEX(G$2:G$34,SMALL(IF($A$2:$A$34,ROW($A$2:$A$34)-1),ROW(D13))),"")</f>
        <v/>
      </c>
      <c r="H49" t="str">
        <f t="array" ref="H49">IFERROR(INDEX(H$2:H$34,SMALL(IF($A$2:$A$34,ROW($A$2:$A$34)-1),ROW(E13))),"")</f>
        <v/>
      </c>
      <c r="I49" t="str">
        <f t="array" ref="I49">IFERROR(INDEX(I$2:I$34,SMALL(IF($A$2:$A$34,ROW($A$2:$A$34)-1),ROW(F13))),"")</f>
        <v/>
      </c>
      <c r="K49" t="str">
        <f t="array" ref="K49">IFERROR(INDEX(K$2:K$34,SMALL(IF($A$2:$A$34,ROW($A$2:$A$34)-1),ROW(G13))),"")</f>
        <v/>
      </c>
      <c r="N49" t="str">
        <f t="array" ref="N49">IFERROR(INDEX(N$2:N$34,SMALL(IF($A$2:$A$34,ROW($A$2:$A$34)-1),ROW(H13))),"")</f>
        <v/>
      </c>
    </row>
    <row r="50" spans="2:14" x14ac:dyDescent="0.25">
      <c r="B50" s="2">
        <v>14</v>
      </c>
      <c r="C50" t="str">
        <f t="array" ref="C50">IFERROR(INDEX(C$2:C$34,SMALL(IF($A$2:$A$34,ROW($A$2:$A$34)-1),ROW(A14))),"")</f>
        <v/>
      </c>
      <c r="D50" t="str">
        <f t="array" ref="D50">IFERROR(INDEX(D$2:D$34,SMALL(IF($A$2:$A$34,ROW($A$2:$A$34)-1),ROW(B14))),"")</f>
        <v/>
      </c>
      <c r="E50" t="str">
        <f t="array" ref="E50">IFERROR(INDEX(E$2:E$34,SMALL(IF($A$2:$A$34,ROW($A$2:$A$34)-1),ROW(C14))),"")</f>
        <v/>
      </c>
      <c r="G50" t="str">
        <f t="array" ref="G50">IFERROR(INDEX(G$2:G$34,SMALL(IF($A$2:$A$34,ROW($A$2:$A$34)-1),ROW(D14))),"")</f>
        <v/>
      </c>
      <c r="H50" t="str">
        <f t="array" ref="H50">IFERROR(INDEX(H$2:H$34,SMALL(IF($A$2:$A$34,ROW($A$2:$A$34)-1),ROW(E14))),"")</f>
        <v/>
      </c>
      <c r="I50" t="str">
        <f t="array" ref="I50">IFERROR(INDEX(I$2:I$34,SMALL(IF($A$2:$A$34,ROW($A$2:$A$34)-1),ROW(F14))),"")</f>
        <v/>
      </c>
      <c r="K50" t="str">
        <f t="array" ref="K50">IFERROR(INDEX(K$2:K$34,SMALL(IF($A$2:$A$34,ROW($A$2:$A$34)-1),ROW(G14))),"")</f>
        <v/>
      </c>
      <c r="N50" t="str">
        <f t="array" ref="N50">IFERROR(INDEX(N$2:N$34,SMALL(IF($A$2:$A$34,ROW($A$2:$A$34)-1),ROW(H14))),"")</f>
        <v/>
      </c>
    </row>
    <row r="51" spans="2:14" x14ac:dyDescent="0.25">
      <c r="B51" s="2">
        <v>15</v>
      </c>
      <c r="C51" t="str">
        <f t="array" ref="C51">IFERROR(INDEX(C$2:C$34,SMALL(IF($A$2:$A$34,ROW($A$2:$A$34)-1),ROW(A15))),"")</f>
        <v/>
      </c>
      <c r="D51" t="str">
        <f t="array" ref="D51">IFERROR(INDEX(D$2:D$34,SMALL(IF($A$2:$A$34,ROW($A$2:$A$34)-1),ROW(B15))),"")</f>
        <v/>
      </c>
      <c r="E51" t="str">
        <f t="array" ref="E51">IFERROR(INDEX(E$2:E$34,SMALL(IF($A$2:$A$34,ROW($A$2:$A$34)-1),ROW(C15))),"")</f>
        <v/>
      </c>
      <c r="G51" t="str">
        <f t="array" ref="G51">IFERROR(INDEX(G$2:G$34,SMALL(IF($A$2:$A$34,ROW($A$2:$A$34)-1),ROW(D15))),"")</f>
        <v/>
      </c>
      <c r="H51" t="str">
        <f t="array" ref="H51">IFERROR(INDEX(H$2:H$34,SMALL(IF($A$2:$A$34,ROW($A$2:$A$34)-1),ROW(E15))),"")</f>
        <v/>
      </c>
      <c r="I51" t="str">
        <f t="array" ref="I51">IFERROR(INDEX(I$2:I$34,SMALL(IF($A$2:$A$34,ROW($A$2:$A$34)-1),ROW(F15))),"")</f>
        <v/>
      </c>
      <c r="K51" t="str">
        <f t="array" ref="K51">IFERROR(INDEX(K$2:K$34,SMALL(IF($A$2:$A$34,ROW($A$2:$A$34)-1),ROW(G15))),"")</f>
        <v/>
      </c>
      <c r="N51" t="str">
        <f t="array" ref="N51">IFERROR(INDEX(N$2:N$34,SMALL(IF($A$2:$A$34,ROW($A$2:$A$34)-1),ROW(H15))),"")</f>
        <v/>
      </c>
    </row>
    <row r="52" spans="2:14" x14ac:dyDescent="0.25">
      <c r="B52" s="2">
        <v>16</v>
      </c>
      <c r="C52" t="str">
        <f t="array" ref="C52">IFERROR(INDEX(C$2:C$34,SMALL(IF($A$2:$A$34,ROW($A$2:$A$34)-1),ROW(A16))),"")</f>
        <v/>
      </c>
      <c r="D52" t="str">
        <f t="array" ref="D52">IFERROR(INDEX(D$2:D$34,SMALL(IF($A$2:$A$34,ROW($A$2:$A$34)-1),ROW(B16))),"")</f>
        <v/>
      </c>
      <c r="E52" t="str">
        <f t="array" ref="E52">IFERROR(INDEX(E$2:E$34,SMALL(IF($A$2:$A$34,ROW($A$2:$A$34)-1),ROW(C16))),"")</f>
        <v/>
      </c>
      <c r="G52" t="str">
        <f t="array" ref="G52">IFERROR(INDEX(G$2:G$34,SMALL(IF($A$2:$A$34,ROW($A$2:$A$34)-1),ROW(D16))),"")</f>
        <v/>
      </c>
      <c r="H52" t="str">
        <f t="array" ref="H52">IFERROR(INDEX(H$2:H$34,SMALL(IF($A$2:$A$34,ROW($A$2:$A$34)-1),ROW(E16))),"")</f>
        <v/>
      </c>
      <c r="I52" t="str">
        <f t="array" ref="I52">IFERROR(INDEX(I$2:I$34,SMALL(IF($A$2:$A$34,ROW($A$2:$A$34)-1),ROW(F16))),"")</f>
        <v/>
      </c>
      <c r="K52" t="str">
        <f t="array" ref="K52">IFERROR(INDEX(K$2:K$34,SMALL(IF($A$2:$A$34,ROW($A$2:$A$34)-1),ROW(G16))),"")</f>
        <v/>
      </c>
      <c r="N52" t="str">
        <f t="array" ref="N52">IFERROR(INDEX(N$2:N$34,SMALL(IF($A$2:$A$34,ROW($A$2:$A$34)-1),ROW(H16))),"")</f>
        <v/>
      </c>
    </row>
    <row r="53" spans="2:14" x14ac:dyDescent="0.25">
      <c r="B53" s="2">
        <v>17</v>
      </c>
      <c r="C53" t="str">
        <f t="array" ref="C53">IFERROR(INDEX(C$2:C$34,SMALL(IF($A$2:$A$34,ROW($A$2:$A$34)-1),ROW(A17))),"")</f>
        <v/>
      </c>
      <c r="D53" t="str">
        <f t="array" ref="D53">IFERROR(INDEX(D$2:D$34,SMALL(IF($A$2:$A$34,ROW($A$2:$A$34)-1),ROW(B17))),"")</f>
        <v/>
      </c>
      <c r="E53" t="str">
        <f t="array" ref="E53">IFERROR(INDEX(E$2:E$34,SMALL(IF($A$2:$A$34,ROW($A$2:$A$34)-1),ROW(C17))),"")</f>
        <v/>
      </c>
      <c r="G53" t="str">
        <f t="array" ref="G53">IFERROR(INDEX(G$2:G$34,SMALL(IF($A$2:$A$34,ROW($A$2:$A$34)-1),ROW(D17))),"")</f>
        <v/>
      </c>
      <c r="H53" t="str">
        <f t="array" ref="H53">IFERROR(INDEX(H$2:H$34,SMALL(IF($A$2:$A$34,ROW($A$2:$A$34)-1),ROW(E17))),"")</f>
        <v/>
      </c>
      <c r="I53" t="str">
        <f t="array" ref="I53">IFERROR(INDEX(I$2:I$34,SMALL(IF($A$2:$A$34,ROW($A$2:$A$34)-1),ROW(F17))),"")</f>
        <v/>
      </c>
      <c r="K53" t="str">
        <f t="array" ref="K53">IFERROR(INDEX(K$2:K$34,SMALL(IF($A$2:$A$34,ROW($A$2:$A$34)-1),ROW(G17))),"")</f>
        <v/>
      </c>
      <c r="N53" t="str">
        <f t="array" ref="N53">IFERROR(INDEX(N$2:N$34,SMALL(IF($A$2:$A$34,ROW($A$2:$A$34)-1),ROW(H17))),"")</f>
        <v/>
      </c>
    </row>
    <row r="54" spans="2:14" x14ac:dyDescent="0.25">
      <c r="B54" s="2">
        <v>18</v>
      </c>
      <c r="C54" t="str">
        <f t="array" ref="C54">IFERROR(INDEX(C$2:C$34,SMALL(IF($A$2:$A$34,ROW($A$2:$A$34)-1),ROW(A18))),"")</f>
        <v/>
      </c>
      <c r="D54" t="str">
        <f t="array" ref="D54">IFERROR(INDEX(D$2:D$34,SMALL(IF($A$2:$A$34,ROW($A$2:$A$34)-1),ROW(B18))),"")</f>
        <v/>
      </c>
      <c r="E54" t="str">
        <f t="array" ref="E54">IFERROR(INDEX(E$2:E$34,SMALL(IF($A$2:$A$34,ROW($A$2:$A$34)-1),ROW(C18))),"")</f>
        <v/>
      </c>
      <c r="G54" t="str">
        <f t="array" ref="G54">IFERROR(INDEX(G$2:G$34,SMALL(IF($A$2:$A$34,ROW($A$2:$A$34)-1),ROW(D18))),"")</f>
        <v/>
      </c>
      <c r="H54" t="str">
        <f t="array" ref="H54">IFERROR(INDEX(H$2:H$34,SMALL(IF($A$2:$A$34,ROW($A$2:$A$34)-1),ROW(E18))),"")</f>
        <v/>
      </c>
      <c r="I54" t="str">
        <f t="array" ref="I54">IFERROR(INDEX(I$2:I$34,SMALL(IF($A$2:$A$34,ROW($A$2:$A$34)-1),ROW(F18))),"")</f>
        <v/>
      </c>
      <c r="K54" t="str">
        <f t="array" ref="K54">IFERROR(INDEX(K$2:K$34,SMALL(IF($A$2:$A$34,ROW($A$2:$A$34)-1),ROW(G18))),"")</f>
        <v/>
      </c>
      <c r="N54" t="str">
        <f t="array" ref="N54">IFERROR(INDEX(N$2:N$34,SMALL(IF($A$2:$A$34,ROW($A$2:$A$34)-1),ROW(H18))),"")</f>
        <v/>
      </c>
    </row>
    <row r="55" spans="2:14" x14ac:dyDescent="0.25">
      <c r="B55" s="2">
        <v>19</v>
      </c>
      <c r="C55" t="str">
        <f t="array" ref="C55">IFERROR(INDEX(C$2:C$34,SMALL(IF($A$2:$A$34,ROW($A$2:$A$34)-1),ROW(A19))),"")</f>
        <v/>
      </c>
      <c r="D55" t="str">
        <f t="array" ref="D55">IFERROR(INDEX(D$2:D$34,SMALL(IF($A$2:$A$34,ROW($A$2:$A$34)-1),ROW(B19))),"")</f>
        <v/>
      </c>
      <c r="E55" t="str">
        <f t="array" ref="E55">IFERROR(INDEX(E$2:E$34,SMALL(IF($A$2:$A$34,ROW($A$2:$A$34)-1),ROW(C19))),"")</f>
        <v/>
      </c>
      <c r="G55" t="str">
        <f t="array" ref="G55">IFERROR(INDEX(G$2:G$34,SMALL(IF($A$2:$A$34,ROW($A$2:$A$34)-1),ROW(D19))),"")</f>
        <v/>
      </c>
      <c r="H55" t="str">
        <f t="array" ref="H55">IFERROR(INDEX(H$2:H$34,SMALL(IF($A$2:$A$34,ROW($A$2:$A$34)-1),ROW(E19))),"")</f>
        <v/>
      </c>
      <c r="I55" t="str">
        <f t="array" ref="I55">IFERROR(INDEX(I$2:I$34,SMALL(IF($A$2:$A$34,ROW($A$2:$A$34)-1),ROW(F19))),"")</f>
        <v/>
      </c>
      <c r="K55" t="str">
        <f t="array" ref="K55">IFERROR(INDEX(K$2:K$34,SMALL(IF($A$2:$A$34,ROW($A$2:$A$34)-1),ROW(G19))),"")</f>
        <v/>
      </c>
      <c r="N55" t="str">
        <f t="array" ref="N55">IFERROR(INDEX(N$2:N$34,SMALL(IF($A$2:$A$34,ROW($A$2:$A$34)-1),ROW(H19))),"")</f>
        <v/>
      </c>
    </row>
    <row r="56" spans="2:14" x14ac:dyDescent="0.25">
      <c r="B56" s="2">
        <v>20</v>
      </c>
      <c r="C56" t="str">
        <f t="array" ref="C56">IFERROR(INDEX(C$2:C$34,SMALL(IF($A$2:$A$34,ROW($A$2:$A$34)-1),ROW(A20))),"")</f>
        <v/>
      </c>
      <c r="D56" t="str">
        <f t="array" ref="D56">IFERROR(INDEX(D$2:D$34,SMALL(IF($A$2:$A$34,ROW($A$2:$A$34)-1),ROW(B20))),"")</f>
        <v/>
      </c>
      <c r="E56" t="str">
        <f t="array" ref="E56">IFERROR(INDEX(E$2:E$34,SMALL(IF($A$2:$A$34,ROW($A$2:$A$34)-1),ROW(C20))),"")</f>
        <v/>
      </c>
      <c r="G56" t="str">
        <f t="array" ref="G56">IFERROR(INDEX(G$2:G$34,SMALL(IF($A$2:$A$34,ROW($A$2:$A$34)-1),ROW(D20))),"")</f>
        <v/>
      </c>
      <c r="H56" t="str">
        <f t="array" ref="H56">IFERROR(INDEX(H$2:H$34,SMALL(IF($A$2:$A$34,ROW($A$2:$A$34)-1),ROW(E20))),"")</f>
        <v/>
      </c>
      <c r="I56" t="str">
        <f t="array" ref="I56">IFERROR(INDEX(I$2:I$34,SMALL(IF($A$2:$A$34,ROW($A$2:$A$34)-1),ROW(F20))),"")</f>
        <v/>
      </c>
      <c r="K56" t="str">
        <f t="array" ref="K56">IFERROR(INDEX(K$2:K$34,SMALL(IF($A$2:$A$34,ROW($A$2:$A$34)-1),ROW(G20))),"")</f>
        <v/>
      </c>
      <c r="N56" t="str">
        <f t="array" ref="N56">IFERROR(INDEX(N$2:N$34,SMALL(IF($A$2:$A$34,ROW($A$2:$A$34)-1),ROW(H20))),"")</f>
        <v/>
      </c>
    </row>
    <row r="57" spans="2:14" x14ac:dyDescent="0.25">
      <c r="B57" s="2">
        <v>21</v>
      </c>
      <c r="C57" t="str">
        <f t="array" ref="C57">IFERROR(INDEX(C$2:C$34,SMALL(IF($A$2:$A$34,ROW($A$2:$A$34)-1),ROW(A21))),"")</f>
        <v/>
      </c>
      <c r="D57" t="str">
        <f t="array" ref="D57">IFERROR(INDEX(D$2:D$34,SMALL(IF($A$2:$A$34,ROW($A$2:$A$34)-1),ROW(B21))),"")</f>
        <v/>
      </c>
      <c r="E57" t="str">
        <f t="array" ref="E57">IFERROR(INDEX(E$2:E$34,SMALL(IF($A$2:$A$34,ROW($A$2:$A$34)-1),ROW(C21))),"")</f>
        <v/>
      </c>
      <c r="G57" t="str">
        <f t="array" ref="G57">IFERROR(INDEX(G$2:G$34,SMALL(IF($A$2:$A$34,ROW($A$2:$A$34)-1),ROW(D21))),"")</f>
        <v/>
      </c>
      <c r="H57" t="str">
        <f t="array" ref="H57">IFERROR(INDEX(H$2:H$34,SMALL(IF($A$2:$A$34,ROW($A$2:$A$34)-1),ROW(E21))),"")</f>
        <v/>
      </c>
      <c r="I57" t="str">
        <f t="array" ref="I57">IFERROR(INDEX(I$2:I$34,SMALL(IF($A$2:$A$34,ROW($A$2:$A$34)-1),ROW(F21))),"")</f>
        <v/>
      </c>
      <c r="K57" t="str">
        <f t="array" ref="K57">IFERROR(INDEX(K$2:K$34,SMALL(IF($A$2:$A$34,ROW($A$2:$A$34)-1),ROW(G21))),"")</f>
        <v/>
      </c>
      <c r="N57" t="str">
        <f t="array" ref="N57">IFERROR(INDEX(N$2:N$34,SMALL(IF($A$2:$A$34,ROW($A$2:$A$34)-1),ROW(H21))),"")</f>
        <v/>
      </c>
    </row>
    <row r="58" spans="2:14" x14ac:dyDescent="0.25">
      <c r="B58" s="2">
        <v>22</v>
      </c>
      <c r="C58" t="str">
        <f t="array" ref="C58">IFERROR(INDEX(C$2:C$34,SMALL(IF($A$2:$A$34,ROW($A$2:$A$34)-1),ROW(A22))),"")</f>
        <v/>
      </c>
      <c r="D58" t="str">
        <f t="array" ref="D58">IFERROR(INDEX(D$2:D$34,SMALL(IF($A$2:$A$34,ROW($A$2:$A$34)-1),ROW(B22))),"")</f>
        <v/>
      </c>
      <c r="E58" t="str">
        <f t="array" ref="E58">IFERROR(INDEX(E$2:E$34,SMALL(IF($A$2:$A$34,ROW($A$2:$A$34)-1),ROW(C22))),"")</f>
        <v/>
      </c>
      <c r="G58" t="str">
        <f t="array" ref="G58">IFERROR(INDEX(G$2:G$34,SMALL(IF($A$2:$A$34,ROW($A$2:$A$34)-1),ROW(D22))),"")</f>
        <v/>
      </c>
      <c r="H58" t="str">
        <f t="array" ref="H58">IFERROR(INDEX(H$2:H$34,SMALL(IF($A$2:$A$34,ROW($A$2:$A$34)-1),ROW(E22))),"")</f>
        <v/>
      </c>
      <c r="I58" t="str">
        <f t="array" ref="I58">IFERROR(INDEX(I$2:I$34,SMALL(IF($A$2:$A$34,ROW($A$2:$A$34)-1),ROW(F22))),"")</f>
        <v/>
      </c>
      <c r="K58" t="str">
        <f t="array" ref="K58">IFERROR(INDEX(K$2:K$34,SMALL(IF($A$2:$A$34,ROW($A$2:$A$34)-1),ROW(G22))),"")</f>
        <v/>
      </c>
      <c r="N58" t="str">
        <f t="array" ref="N58">IFERROR(INDEX(N$2:N$34,SMALL(IF($A$2:$A$34,ROW($A$2:$A$34)-1),ROW(H22))),"")</f>
        <v/>
      </c>
    </row>
    <row r="59" spans="2:14" x14ac:dyDescent="0.25">
      <c r="B59" s="2">
        <v>23</v>
      </c>
      <c r="C59" t="str">
        <f t="array" ref="C59">IFERROR(INDEX(C$2:C$34,SMALL(IF($A$2:$A$34,ROW($A$2:$A$34)-1),ROW(A23))),"")</f>
        <v/>
      </c>
      <c r="D59" t="str">
        <f t="array" ref="D59">IFERROR(INDEX(D$2:D$34,SMALL(IF($A$2:$A$34,ROW($A$2:$A$34)-1),ROW(B23))),"")</f>
        <v/>
      </c>
      <c r="E59" t="str">
        <f t="array" ref="E59">IFERROR(INDEX(E$2:E$34,SMALL(IF($A$2:$A$34,ROW($A$2:$A$34)-1),ROW(C23))),"")</f>
        <v/>
      </c>
      <c r="G59" t="str">
        <f t="array" ref="G59">IFERROR(INDEX(G$2:G$34,SMALL(IF($A$2:$A$34,ROW($A$2:$A$34)-1),ROW(D23))),"")</f>
        <v/>
      </c>
      <c r="H59" t="str">
        <f t="array" ref="H59">IFERROR(INDEX(H$2:H$34,SMALL(IF($A$2:$A$34,ROW($A$2:$A$34)-1),ROW(E23))),"")</f>
        <v/>
      </c>
      <c r="I59" t="str">
        <f t="array" ref="I59">IFERROR(INDEX(I$2:I$34,SMALL(IF($A$2:$A$34,ROW($A$2:$A$34)-1),ROW(F23))),"")</f>
        <v/>
      </c>
      <c r="K59" t="str">
        <f t="array" ref="K59">IFERROR(INDEX(K$2:K$34,SMALL(IF($A$2:$A$34,ROW($A$2:$A$34)-1),ROW(G23))),"")</f>
        <v/>
      </c>
      <c r="N59" t="str">
        <f t="array" ref="N59">IFERROR(INDEX(N$2:N$34,SMALL(IF($A$2:$A$34,ROW($A$2:$A$34)-1),ROW(H23))),"")</f>
        <v/>
      </c>
    </row>
    <row r="60" spans="2:14" x14ac:dyDescent="0.25">
      <c r="B60" s="2">
        <v>24</v>
      </c>
      <c r="C60" t="str">
        <f t="array" ref="C60">IFERROR(INDEX(C$2:C$34,SMALL(IF($A$2:$A$34,ROW($A$2:$A$34)-1),ROW(A24))),"")</f>
        <v/>
      </c>
      <c r="D60" t="str">
        <f t="array" ref="D60">IFERROR(INDEX(D$2:D$34,SMALL(IF($A$2:$A$34,ROW($A$2:$A$34)-1),ROW(B24))),"")</f>
        <v/>
      </c>
      <c r="E60" t="str">
        <f t="array" ref="E60">IFERROR(INDEX(E$2:E$34,SMALL(IF($A$2:$A$34,ROW($A$2:$A$34)-1),ROW(C24))),"")</f>
        <v/>
      </c>
      <c r="G60" t="str">
        <f t="array" ref="G60">IFERROR(INDEX(G$2:G$34,SMALL(IF($A$2:$A$34,ROW($A$2:$A$34)-1),ROW(D24))),"")</f>
        <v/>
      </c>
      <c r="H60" t="str">
        <f t="array" ref="H60">IFERROR(INDEX(H$2:H$34,SMALL(IF($A$2:$A$34,ROW($A$2:$A$34)-1),ROW(E24))),"")</f>
        <v/>
      </c>
      <c r="I60" t="str">
        <f t="array" ref="I60">IFERROR(INDEX(I$2:I$34,SMALL(IF($A$2:$A$34,ROW($A$2:$A$34)-1),ROW(F24))),"")</f>
        <v/>
      </c>
      <c r="K60" t="str">
        <f t="array" ref="K60">IFERROR(INDEX(K$2:K$34,SMALL(IF($A$2:$A$34,ROW($A$2:$A$34)-1),ROW(G24))),"")</f>
        <v/>
      </c>
      <c r="N60" t="str">
        <f t="array" ref="N60">IFERROR(INDEX(N$2:N$34,SMALL(IF($A$2:$A$34,ROW($A$2:$A$34)-1),ROW(H24))),"")</f>
        <v/>
      </c>
    </row>
    <row r="61" spans="2:14" x14ac:dyDescent="0.25">
      <c r="B61" s="2">
        <v>25</v>
      </c>
      <c r="C61" t="str">
        <f t="array" ref="C61">IFERROR(INDEX(C$2:C$34,SMALL(IF($A$2:$A$34,ROW($A$2:$A$34)-1),ROW(A25))),"")</f>
        <v/>
      </c>
      <c r="D61" t="str">
        <f t="array" ref="D61">IFERROR(INDEX(D$2:D$34,SMALL(IF($A$2:$A$34,ROW($A$2:$A$34)-1),ROW(B25))),"")</f>
        <v/>
      </c>
      <c r="E61" t="str">
        <f t="array" ref="E61">IFERROR(INDEX(E$2:E$34,SMALL(IF($A$2:$A$34,ROW($A$2:$A$34)-1),ROW(C25))),"")</f>
        <v/>
      </c>
      <c r="G61" t="str">
        <f t="array" ref="G61">IFERROR(INDEX(G$2:G$34,SMALL(IF($A$2:$A$34,ROW($A$2:$A$34)-1),ROW(D25))),"")</f>
        <v/>
      </c>
      <c r="H61" t="str">
        <f t="array" ref="H61">IFERROR(INDEX(H$2:H$34,SMALL(IF($A$2:$A$34,ROW($A$2:$A$34)-1),ROW(E25))),"")</f>
        <v/>
      </c>
      <c r="I61" t="str">
        <f t="array" ref="I61">IFERROR(INDEX(I$2:I$34,SMALL(IF($A$2:$A$34,ROW($A$2:$A$34)-1),ROW(F25))),"")</f>
        <v/>
      </c>
      <c r="K61" t="str">
        <f t="array" ref="K61">IFERROR(INDEX(K$2:K$34,SMALL(IF($A$2:$A$34,ROW($A$2:$A$34)-1),ROW(G25))),"")</f>
        <v/>
      </c>
      <c r="N61" t="str">
        <f t="array" ref="N61">IFERROR(INDEX(N$2:N$34,SMALL(IF($A$2:$A$34,ROW($A$2:$A$34)-1),ROW(H25))),"")</f>
        <v/>
      </c>
    </row>
    <row r="62" spans="2:14" x14ac:dyDescent="0.25">
      <c r="B62" s="2">
        <v>26</v>
      </c>
      <c r="C62" t="str">
        <f t="array" ref="C62">IFERROR(INDEX(C$2:C$34,SMALL(IF($A$2:$A$34,ROW($A$2:$A$34)-1),ROW(A26))),"")</f>
        <v/>
      </c>
      <c r="D62" t="str">
        <f t="array" ref="D62">IFERROR(INDEX(D$2:D$34,SMALL(IF($A$2:$A$34,ROW($A$2:$A$34)-1),ROW(B26))),"")</f>
        <v/>
      </c>
      <c r="E62" t="str">
        <f t="array" ref="E62">IFERROR(INDEX(E$2:E$34,SMALL(IF($A$2:$A$34,ROW($A$2:$A$34)-1),ROW(C26))),"")</f>
        <v/>
      </c>
      <c r="G62" t="str">
        <f t="array" ref="G62">IFERROR(INDEX(G$2:G$34,SMALL(IF($A$2:$A$34,ROW($A$2:$A$34)-1),ROW(D26))),"")</f>
        <v/>
      </c>
      <c r="H62" t="str">
        <f t="array" ref="H62">IFERROR(INDEX(H$2:H$34,SMALL(IF($A$2:$A$34,ROW($A$2:$A$34)-1),ROW(E26))),"")</f>
        <v/>
      </c>
      <c r="I62" t="str">
        <f t="array" ref="I62">IFERROR(INDEX(I$2:I$34,SMALL(IF($A$2:$A$34,ROW($A$2:$A$34)-1),ROW(F26))),"")</f>
        <v/>
      </c>
      <c r="K62" t="str">
        <f t="array" ref="K62">IFERROR(INDEX(K$2:K$34,SMALL(IF($A$2:$A$34,ROW($A$2:$A$34)-1),ROW(G26))),"")</f>
        <v/>
      </c>
      <c r="N62" t="str">
        <f t="array" ref="N62">IFERROR(INDEX(N$2:N$34,SMALL(IF($A$2:$A$34,ROW($A$2:$A$34)-1),ROW(H26))),"")</f>
        <v/>
      </c>
    </row>
    <row r="63" spans="2:14" x14ac:dyDescent="0.25">
      <c r="B63" s="2">
        <v>27</v>
      </c>
      <c r="C63" t="str">
        <f t="array" ref="C63">IFERROR(INDEX(C$2:C$34,SMALL(IF($A$2:$A$34,ROW($A$2:$A$34)-1),ROW(A27))),"")</f>
        <v/>
      </c>
      <c r="D63" t="str">
        <f t="array" ref="D63">IFERROR(INDEX(D$2:D$34,SMALL(IF($A$2:$A$34,ROW($A$2:$A$34)-1),ROW(B27))),"")</f>
        <v/>
      </c>
      <c r="E63" t="str">
        <f t="array" ref="E63">IFERROR(INDEX(E$2:E$34,SMALL(IF($A$2:$A$34,ROW($A$2:$A$34)-1),ROW(C27))),"")</f>
        <v/>
      </c>
      <c r="G63" t="str">
        <f t="array" ref="G63">IFERROR(INDEX(G$2:G$34,SMALL(IF($A$2:$A$34,ROW($A$2:$A$34)-1),ROW(D27))),"")</f>
        <v/>
      </c>
      <c r="H63" t="str">
        <f t="array" ref="H63">IFERROR(INDEX(H$2:H$34,SMALL(IF($A$2:$A$34,ROW($A$2:$A$34)-1),ROW(E27))),"")</f>
        <v/>
      </c>
      <c r="I63" t="str">
        <f t="array" ref="I63">IFERROR(INDEX(I$2:I$34,SMALL(IF($A$2:$A$34,ROW($A$2:$A$34)-1),ROW(F27))),"")</f>
        <v/>
      </c>
      <c r="K63" t="str">
        <f t="array" ref="K63">IFERROR(INDEX(K$2:K$34,SMALL(IF($A$2:$A$34,ROW($A$2:$A$34)-1),ROW(G27))),"")</f>
        <v/>
      </c>
      <c r="N63" t="str">
        <f t="array" ref="N63">IFERROR(INDEX(N$2:N$34,SMALL(IF($A$2:$A$34,ROW($A$2:$A$34)-1),ROW(H27))),"")</f>
        <v/>
      </c>
    </row>
    <row r="64" spans="2:14" x14ac:dyDescent="0.25">
      <c r="B64" s="2">
        <v>28</v>
      </c>
      <c r="C64" t="str">
        <f t="array" ref="C64">IFERROR(INDEX(C$2:C$34,SMALL(IF($A$2:$A$34,ROW($A$2:$A$34)-1),ROW(A28))),"")</f>
        <v/>
      </c>
      <c r="D64" t="str">
        <f t="array" ref="D64">IFERROR(INDEX(D$2:D$34,SMALL(IF($A$2:$A$34,ROW($A$2:$A$34)-1),ROW(B28))),"")</f>
        <v/>
      </c>
      <c r="E64" t="str">
        <f t="array" ref="E64">IFERROR(INDEX(E$2:E$34,SMALL(IF($A$2:$A$34,ROW($A$2:$A$34)-1),ROW(C28))),"")</f>
        <v/>
      </c>
      <c r="G64" t="str">
        <f t="array" ref="G64">IFERROR(INDEX(G$2:G$34,SMALL(IF($A$2:$A$34,ROW($A$2:$A$34)-1),ROW(D28))),"")</f>
        <v/>
      </c>
      <c r="H64" t="str">
        <f t="array" ref="H64">IFERROR(INDEX(H$2:H$34,SMALL(IF($A$2:$A$34,ROW($A$2:$A$34)-1),ROW(E28))),"")</f>
        <v/>
      </c>
      <c r="I64" t="str">
        <f t="array" ref="I64">IFERROR(INDEX(I$2:I$34,SMALL(IF($A$2:$A$34,ROW($A$2:$A$34)-1),ROW(F28))),"")</f>
        <v/>
      </c>
      <c r="K64" t="str">
        <f t="array" ref="K64">IFERROR(INDEX(K$2:K$34,SMALL(IF($A$2:$A$34,ROW($A$2:$A$34)-1),ROW(G28))),"")</f>
        <v/>
      </c>
      <c r="N64" t="str">
        <f t="array" ref="N64">IFERROR(INDEX(N$2:N$34,SMALL(IF($A$2:$A$34,ROW($A$2:$A$34)-1),ROW(H28))),"")</f>
        <v/>
      </c>
    </row>
    <row r="65" spans="2:14" x14ac:dyDescent="0.25">
      <c r="B65" s="2">
        <v>29</v>
      </c>
      <c r="C65" t="str">
        <f t="array" ref="C65">IFERROR(INDEX(C$2:C$34,SMALL(IF($A$2:$A$34,ROW($A$2:$A$34)-1),ROW(A29))),"")</f>
        <v/>
      </c>
      <c r="D65" t="str">
        <f t="array" ref="D65">IFERROR(INDEX(D$2:D$34,SMALL(IF($A$2:$A$34,ROW($A$2:$A$34)-1),ROW(B29))),"")</f>
        <v/>
      </c>
      <c r="E65" t="str">
        <f t="array" ref="E65">IFERROR(INDEX(E$2:E$34,SMALL(IF($A$2:$A$34,ROW($A$2:$A$34)-1),ROW(C29))),"")</f>
        <v/>
      </c>
      <c r="G65" t="str">
        <f t="array" ref="G65">IFERROR(INDEX(G$2:G$34,SMALL(IF($A$2:$A$34,ROW($A$2:$A$34)-1),ROW(D29))),"")</f>
        <v/>
      </c>
      <c r="H65" t="str">
        <f t="array" ref="H65">IFERROR(INDEX(H$2:H$34,SMALL(IF($A$2:$A$34,ROW($A$2:$A$34)-1),ROW(E29))),"")</f>
        <v/>
      </c>
      <c r="I65" t="str">
        <f t="array" ref="I65">IFERROR(INDEX(I$2:I$34,SMALL(IF($A$2:$A$34,ROW($A$2:$A$34)-1),ROW(F29))),"")</f>
        <v/>
      </c>
      <c r="K65" t="str">
        <f t="array" ref="K65">IFERROR(INDEX(K$2:K$34,SMALL(IF($A$2:$A$34,ROW($A$2:$A$34)-1),ROW(G29))),"")</f>
        <v/>
      </c>
      <c r="N65" t="str">
        <f t="array" ref="N65">IFERROR(INDEX(N$2:N$34,SMALL(IF($A$2:$A$34,ROW($A$2:$A$34)-1),ROW(H29))),"")</f>
        <v/>
      </c>
    </row>
    <row r="66" spans="2:14" x14ac:dyDescent="0.25">
      <c r="B66" s="2">
        <v>30</v>
      </c>
      <c r="C66" t="str">
        <f t="array" ref="C66">IFERROR(INDEX(C$2:C$34,SMALL(IF($A$2:$A$34,ROW($A$2:$A$34)-1),ROW(A30))),"")</f>
        <v/>
      </c>
      <c r="D66" t="str">
        <f t="array" ref="D66">IFERROR(INDEX(D$2:D$34,SMALL(IF($A$2:$A$34,ROW($A$2:$A$34)-1),ROW(B30))),"")</f>
        <v/>
      </c>
      <c r="E66" t="str">
        <f t="array" ref="E66">IFERROR(INDEX(E$2:E$34,SMALL(IF($A$2:$A$34,ROW($A$2:$A$34)-1),ROW(C30))),"")</f>
        <v/>
      </c>
      <c r="G66" t="str">
        <f t="array" ref="G66">IFERROR(INDEX(G$2:G$34,SMALL(IF($A$2:$A$34,ROW($A$2:$A$34)-1),ROW(D30))),"")</f>
        <v/>
      </c>
      <c r="H66" t="str">
        <f t="array" ref="H66">IFERROR(INDEX(H$2:H$34,SMALL(IF($A$2:$A$34,ROW($A$2:$A$34)-1),ROW(E30))),"")</f>
        <v/>
      </c>
      <c r="I66" t="str">
        <f t="array" ref="I66">IFERROR(INDEX(I$2:I$34,SMALL(IF($A$2:$A$34,ROW($A$2:$A$34)-1),ROW(F30))),"")</f>
        <v/>
      </c>
      <c r="K66" t="str">
        <f t="array" ref="K66">IFERROR(INDEX(K$2:K$34,SMALL(IF($A$2:$A$34,ROW($A$2:$A$34)-1),ROW(G30))),"")</f>
        <v/>
      </c>
      <c r="N66" t="str">
        <f t="array" ref="N66">IFERROR(INDEX(N$2:N$34,SMALL(IF($A$2:$A$34,ROW($A$2:$A$34)-1),ROW(H30))),"")</f>
        <v/>
      </c>
    </row>
    <row r="67" spans="2:14" x14ac:dyDescent="0.25">
      <c r="B67" s="2">
        <v>31</v>
      </c>
      <c r="C67" t="str">
        <f t="array" ref="C67">IFERROR(INDEX(C$2:C$34,SMALL(IF($A$2:$A$34,ROW($A$2:$A$34)-1),ROW(A31))),"")</f>
        <v/>
      </c>
      <c r="D67" t="str">
        <f t="array" ref="D67">IFERROR(INDEX(D$2:D$34,SMALL(IF($A$2:$A$34,ROW($A$2:$A$34)-1),ROW(B31))),"")</f>
        <v/>
      </c>
      <c r="E67" t="str">
        <f t="array" ref="E67">IFERROR(INDEX(E$2:E$34,SMALL(IF($A$2:$A$34,ROW($A$2:$A$34)-1),ROW(C31))),"")</f>
        <v/>
      </c>
      <c r="G67" t="str">
        <f t="array" ref="G67">IFERROR(INDEX(G$2:G$34,SMALL(IF($A$2:$A$34,ROW($A$2:$A$34)-1),ROW(D31))),"")</f>
        <v/>
      </c>
      <c r="H67" t="str">
        <f t="array" ref="H67">IFERROR(INDEX(H$2:H$34,SMALL(IF($A$2:$A$34,ROW($A$2:$A$34)-1),ROW(E31))),"")</f>
        <v/>
      </c>
      <c r="I67" t="str">
        <f t="array" ref="I67">IFERROR(INDEX(I$2:I$34,SMALL(IF($A$2:$A$34,ROW($A$2:$A$34)-1),ROW(F31))),"")</f>
        <v/>
      </c>
      <c r="K67" t="str">
        <f t="array" ref="K67">IFERROR(INDEX(K$2:K$34,SMALL(IF($A$2:$A$34,ROW($A$2:$A$34)-1),ROW(G31))),"")</f>
        <v/>
      </c>
      <c r="N67" t="str">
        <f t="array" ref="N67">IFERROR(INDEX(N$2:N$34,SMALL(IF($A$2:$A$34,ROW($A$2:$A$34)-1),ROW(H31))),"")</f>
        <v/>
      </c>
    </row>
    <row r="68" spans="2:14" x14ac:dyDescent="0.25">
      <c r="B68" s="2">
        <v>32</v>
      </c>
      <c r="C68" t="str">
        <f t="array" ref="C68">IFERROR(INDEX(C$2:C$34,SMALL(IF($A$2:$A$34,ROW($A$2:$A$34)-1),ROW(A32))),"")</f>
        <v/>
      </c>
      <c r="D68" t="str">
        <f t="array" ref="D68">IFERROR(INDEX(D$2:D$34,SMALL(IF($A$2:$A$34,ROW($A$2:$A$34)-1),ROW(B32))),"")</f>
        <v/>
      </c>
      <c r="E68" t="str">
        <f t="array" ref="E68">IFERROR(INDEX(E$2:E$34,SMALL(IF($A$2:$A$34,ROW($A$2:$A$34)-1),ROW(C32))),"")</f>
        <v/>
      </c>
      <c r="G68" t="str">
        <f t="array" ref="G68">IFERROR(INDEX(G$2:G$34,SMALL(IF($A$2:$A$34,ROW($A$2:$A$34)-1),ROW(D32))),"")</f>
        <v/>
      </c>
      <c r="H68" t="str">
        <f t="array" ref="H68">IFERROR(INDEX(H$2:H$34,SMALL(IF($A$2:$A$34,ROW($A$2:$A$34)-1),ROW(E32))),"")</f>
        <v/>
      </c>
      <c r="I68" t="str">
        <f t="array" ref="I68">IFERROR(INDEX(I$2:I$34,SMALL(IF($A$2:$A$34,ROW($A$2:$A$34)-1),ROW(F32))),"")</f>
        <v/>
      </c>
      <c r="K68" t="str">
        <f t="array" ref="K68">IFERROR(INDEX(K$2:K$34,SMALL(IF($A$2:$A$34,ROW($A$2:$A$34)-1),ROW(G32))),"")</f>
        <v/>
      </c>
      <c r="N68" t="str">
        <f t="array" ref="N68">IFERROR(INDEX(N$2:N$34,SMALL(IF($A$2:$A$34,ROW($A$2:$A$34)-1),ROW(H32))),"")</f>
        <v/>
      </c>
    </row>
    <row r="69" spans="2:14" x14ac:dyDescent="0.25">
      <c r="B69" s="2">
        <v>33</v>
      </c>
      <c r="C69" t="str">
        <f t="array" ref="C69">IFERROR(INDEX(C$2:C$34,SMALL(IF($A$2:$A$34,ROW($A$2:$A$34)-1),ROW(A33))),"")</f>
        <v/>
      </c>
      <c r="D69" t="str">
        <f t="array" ref="D69">IFERROR(INDEX(D$2:D$34,SMALL(IF($A$2:$A$34,ROW($A$2:$A$34)-1),ROW(B33))),"")</f>
        <v/>
      </c>
      <c r="E69" t="str">
        <f t="array" ref="E69">IFERROR(INDEX(E$2:E$34,SMALL(IF($A$2:$A$34,ROW($A$2:$A$34)-1),ROW(C33))),"")</f>
        <v/>
      </c>
      <c r="G69" t="str">
        <f t="array" ref="G69">IFERROR(INDEX(G$2:G$34,SMALL(IF($A$2:$A$34,ROW($A$2:$A$34)-1),ROW(D33))),"")</f>
        <v/>
      </c>
      <c r="H69" t="str">
        <f t="array" ref="H69">IFERROR(INDEX(H$2:H$34,SMALL(IF($A$2:$A$34,ROW($A$2:$A$34)-1),ROW(E33))),"")</f>
        <v/>
      </c>
      <c r="I69" t="str">
        <f t="array" ref="I69">IFERROR(INDEX(I$2:I$34,SMALL(IF($A$2:$A$34,ROW($A$2:$A$34)-1),ROW(F33))),"")</f>
        <v/>
      </c>
      <c r="K69" t="str">
        <f t="array" ref="K69">IFERROR(INDEX(K$2:K$34,SMALL(IF($A$2:$A$34,ROW($A$2:$A$34)-1),ROW(G33))),"")</f>
        <v/>
      </c>
      <c r="N69" t="str">
        <f t="array" ref="N69">IFERROR(INDEX(N$2:N$34,SMALL(IF($A$2:$A$34,ROW($A$2:$A$34)-1),ROW(H33))),"")</f>
        <v/>
      </c>
    </row>
  </sheetData>
  <dataValidations count="1">
    <dataValidation type="list" allowBlank="1" showInputMessage="1" showErrorMessage="1" sqref="I1">
      <formula1>$Q$1:$AD$1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0</xdr:col>
                    <xdr:colOff>142875</xdr:colOff>
                    <xdr:row>0</xdr:row>
                    <xdr:rowOff>171450</xdr:rowOff>
                  </from>
                  <to>
                    <xdr:col>0</xdr:col>
                    <xdr:colOff>447675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142875</xdr:colOff>
                    <xdr:row>1</xdr:row>
                    <xdr:rowOff>171450</xdr:rowOff>
                  </from>
                  <to>
                    <xdr:col>0</xdr:col>
                    <xdr:colOff>447675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142875</xdr:colOff>
                    <xdr:row>2</xdr:row>
                    <xdr:rowOff>171450</xdr:rowOff>
                  </from>
                  <to>
                    <xdr:col>0</xdr:col>
                    <xdr:colOff>447675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142875</xdr:colOff>
                    <xdr:row>3</xdr:row>
                    <xdr:rowOff>171450</xdr:rowOff>
                  </from>
                  <to>
                    <xdr:col>0</xdr:col>
                    <xdr:colOff>447675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4</xdr:row>
                    <xdr:rowOff>171450</xdr:rowOff>
                  </from>
                  <to>
                    <xdr:col>0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142875</xdr:colOff>
                    <xdr:row>5</xdr:row>
                    <xdr:rowOff>171450</xdr:rowOff>
                  </from>
                  <to>
                    <xdr:col>0</xdr:col>
                    <xdr:colOff>447675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6</xdr:row>
                    <xdr:rowOff>171450</xdr:rowOff>
                  </from>
                  <to>
                    <xdr:col>0</xdr:col>
                    <xdr:colOff>447675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142875</xdr:colOff>
                    <xdr:row>7</xdr:row>
                    <xdr:rowOff>171450</xdr:rowOff>
                  </from>
                  <to>
                    <xdr:col>0</xdr:col>
                    <xdr:colOff>447675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171450</xdr:rowOff>
                  </from>
                  <to>
                    <xdr:col>0</xdr:col>
                    <xdr:colOff>447675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142875</xdr:colOff>
                    <xdr:row>9</xdr:row>
                    <xdr:rowOff>171450</xdr:rowOff>
                  </from>
                  <to>
                    <xdr:col>0</xdr:col>
                    <xdr:colOff>447675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142875</xdr:colOff>
                    <xdr:row>10</xdr:row>
                    <xdr:rowOff>171450</xdr:rowOff>
                  </from>
                  <to>
                    <xdr:col>0</xdr:col>
                    <xdr:colOff>447675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142875</xdr:colOff>
                    <xdr:row>11</xdr:row>
                    <xdr:rowOff>171450</xdr:rowOff>
                  </from>
                  <to>
                    <xdr:col>0</xdr:col>
                    <xdr:colOff>447675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171450</xdr:rowOff>
                  </from>
                  <to>
                    <xdr:col>0</xdr:col>
                    <xdr:colOff>447675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142875</xdr:colOff>
                    <xdr:row>13</xdr:row>
                    <xdr:rowOff>171450</xdr:rowOff>
                  </from>
                  <to>
                    <xdr:col>0</xdr:col>
                    <xdr:colOff>447675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142875</xdr:colOff>
                    <xdr:row>14</xdr:row>
                    <xdr:rowOff>171450</xdr:rowOff>
                  </from>
                  <to>
                    <xdr:col>0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142875</xdr:colOff>
                    <xdr:row>15</xdr:row>
                    <xdr:rowOff>171450</xdr:rowOff>
                  </from>
                  <to>
                    <xdr:col>0</xdr:col>
                    <xdr:colOff>447675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142875</xdr:colOff>
                    <xdr:row>16</xdr:row>
                    <xdr:rowOff>171450</xdr:rowOff>
                  </from>
                  <to>
                    <xdr:col>0</xdr:col>
                    <xdr:colOff>447675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142875</xdr:colOff>
                    <xdr:row>17</xdr:row>
                    <xdr:rowOff>171450</xdr:rowOff>
                  </from>
                  <to>
                    <xdr:col>0</xdr:col>
                    <xdr:colOff>447675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142875</xdr:colOff>
                    <xdr:row>18</xdr:row>
                    <xdr:rowOff>171450</xdr:rowOff>
                  </from>
                  <to>
                    <xdr:col>0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0</xdr:col>
                    <xdr:colOff>142875</xdr:colOff>
                    <xdr:row>19</xdr:row>
                    <xdr:rowOff>171450</xdr:rowOff>
                  </from>
                  <to>
                    <xdr:col>0</xdr:col>
                    <xdr:colOff>447675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0</xdr:col>
                    <xdr:colOff>142875</xdr:colOff>
                    <xdr:row>20</xdr:row>
                    <xdr:rowOff>171450</xdr:rowOff>
                  </from>
                  <to>
                    <xdr:col>0</xdr:col>
                    <xdr:colOff>447675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0</xdr:col>
                    <xdr:colOff>142875</xdr:colOff>
                    <xdr:row>21</xdr:row>
                    <xdr:rowOff>171450</xdr:rowOff>
                  </from>
                  <to>
                    <xdr:col>0</xdr:col>
                    <xdr:colOff>447675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0</xdr:col>
                    <xdr:colOff>142875</xdr:colOff>
                    <xdr:row>22</xdr:row>
                    <xdr:rowOff>171450</xdr:rowOff>
                  </from>
                  <to>
                    <xdr:col>0</xdr:col>
                    <xdr:colOff>447675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0</xdr:col>
                    <xdr:colOff>142875</xdr:colOff>
                    <xdr:row>23</xdr:row>
                    <xdr:rowOff>171450</xdr:rowOff>
                  </from>
                  <to>
                    <xdr:col>0</xdr:col>
                    <xdr:colOff>447675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0</xdr:col>
                    <xdr:colOff>142875</xdr:colOff>
                    <xdr:row>24</xdr:row>
                    <xdr:rowOff>171450</xdr:rowOff>
                  </from>
                  <to>
                    <xdr:col>0</xdr:col>
                    <xdr:colOff>447675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171450</xdr:rowOff>
                  </from>
                  <to>
                    <xdr:col>0</xdr:col>
                    <xdr:colOff>447675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171450</xdr:rowOff>
                  </from>
                  <to>
                    <xdr:col>0</xdr:col>
                    <xdr:colOff>447675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171450</xdr:rowOff>
                  </from>
                  <to>
                    <xdr:col>0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171450</xdr:rowOff>
                  </from>
                  <to>
                    <xdr:col>0</xdr:col>
                    <xdr:colOff>447675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171450</xdr:rowOff>
                  </from>
                  <to>
                    <xdr:col>0</xdr:col>
                    <xdr:colOff>447675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171450</xdr:rowOff>
                  </from>
                  <to>
                    <xdr:col>0</xdr:col>
                    <xdr:colOff>447675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0</xdr:col>
                    <xdr:colOff>142875</xdr:colOff>
                    <xdr:row>31</xdr:row>
                    <xdr:rowOff>171450</xdr:rowOff>
                  </from>
                  <to>
                    <xdr:col>0</xdr:col>
                    <xdr:colOff>447675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0</xdr:col>
                    <xdr:colOff>142875</xdr:colOff>
                    <xdr:row>32</xdr:row>
                    <xdr:rowOff>171450</xdr:rowOff>
                  </from>
                  <to>
                    <xdr:col>0</xdr:col>
                    <xdr:colOff>447675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9"/>
  <sheetViews>
    <sheetView workbookViewId="0">
      <selection activeCell="N2" sqref="N2"/>
    </sheetView>
  </sheetViews>
  <sheetFormatPr defaultRowHeight="15" x14ac:dyDescent="0.25"/>
  <cols>
    <col min="1" max="1" width="7.140625" bestFit="1" customWidth="1"/>
    <col min="2" max="2" width="21.85546875" bestFit="1" customWidth="1"/>
    <col min="3" max="3" width="7.140625" bestFit="1" customWidth="1"/>
    <col min="4" max="4" width="6.140625" bestFit="1" customWidth="1"/>
    <col min="5" max="5" width="4" bestFit="1" customWidth="1"/>
    <col min="6" max="6" width="3" bestFit="1" customWidth="1"/>
    <col min="7" max="7" width="4" bestFit="1" customWidth="1"/>
    <col min="8" max="8" width="4" customWidth="1"/>
    <col min="9" max="9" width="6.5703125" bestFit="1" customWidth="1"/>
    <col min="10" max="10" width="3.7109375" bestFit="1" customWidth="1"/>
    <col min="11" max="11" width="6.5703125" bestFit="1" customWidth="1"/>
    <col min="12" max="12" width="7.7109375" bestFit="1" customWidth="1"/>
    <col min="13" max="13" width="7" bestFit="1" customWidth="1"/>
    <col min="14" max="14" width="8.5703125" bestFit="1" customWidth="1"/>
    <col min="15" max="15" width="7.140625" bestFit="1" customWidth="1"/>
    <col min="16" max="16" width="6.42578125" bestFit="1" customWidth="1"/>
    <col min="17" max="17" width="6.140625" bestFit="1" customWidth="1"/>
    <col min="18" max="18" width="5.5703125" bestFit="1" customWidth="1"/>
    <col min="19" max="19" width="7.5703125" bestFit="1" customWidth="1"/>
    <col min="20" max="20" width="7.7109375" bestFit="1" customWidth="1"/>
  </cols>
  <sheetData>
    <row r="1" spans="1:20" x14ac:dyDescent="0.25">
      <c r="A1" s="3" t="s">
        <v>100</v>
      </c>
      <c r="B1" s="2" t="s">
        <v>89</v>
      </c>
      <c r="C1" s="2" t="s">
        <v>90</v>
      </c>
      <c r="D1" s="3" t="s">
        <v>99</v>
      </c>
      <c r="E1" s="2" t="s">
        <v>92</v>
      </c>
      <c r="F1" s="2" t="s">
        <v>93</v>
      </c>
      <c r="G1" s="2" t="s">
        <v>94</v>
      </c>
      <c r="H1" s="3" t="s">
        <v>91</v>
      </c>
      <c r="I1" s="2"/>
      <c r="J1" s="2"/>
      <c r="K1" s="2"/>
      <c r="L1" s="2"/>
      <c r="M1" s="2" t="s">
        <v>96</v>
      </c>
      <c r="N1" s="2" t="s">
        <v>101</v>
      </c>
    </row>
    <row r="2" spans="1:20" x14ac:dyDescent="0.25">
      <c r="A2" s="3">
        <v>1</v>
      </c>
      <c r="B2" s="2" t="str">
        <f>старт!C37</f>
        <v>Льюис Донован</v>
      </c>
      <c r="C2" s="2" t="str">
        <f>старт!E37</f>
        <v>GK</v>
      </c>
      <c r="D2" s="3">
        <f>старт!D37</f>
        <v>0</v>
      </c>
      <c r="E2" s="2">
        <f>старт!G37</f>
        <v>81</v>
      </c>
      <c r="F2" s="2">
        <f>старт!H37</f>
        <v>0</v>
      </c>
      <c r="G2" s="2">
        <f>старт!I37</f>
        <v>100</v>
      </c>
      <c r="H2" s="3">
        <f>старт!F37</f>
        <v>33</v>
      </c>
      <c r="I2" s="2"/>
      <c r="J2" s="2"/>
      <c r="K2" s="2"/>
      <c r="L2" s="2"/>
      <c r="M2" s="2" t="str">
        <f>старт!K37</f>
        <v>нет</v>
      </c>
      <c r="N2" s="2" t="str">
        <f>старт!N37</f>
        <v>???</v>
      </c>
    </row>
    <row r="3" spans="1:20" x14ac:dyDescent="0.25">
      <c r="A3" s="3">
        <v>2</v>
      </c>
      <c r="B3" s="2" t="str">
        <f>старт!C41</f>
        <v>Френсис Хобб</v>
      </c>
      <c r="C3" s="2" t="str">
        <f>старт!E41</f>
        <v>RD/LD</v>
      </c>
      <c r="D3" s="3">
        <f>старт!D41</f>
        <v>0</v>
      </c>
      <c r="E3" s="2">
        <f>старт!G41</f>
        <v>59</v>
      </c>
      <c r="F3" s="2">
        <f>старт!H41</f>
        <v>4</v>
      </c>
      <c r="G3" s="2">
        <f>старт!I41</f>
        <v>112</v>
      </c>
      <c r="H3" s="3">
        <f>старт!F43</f>
        <v>31</v>
      </c>
      <c r="I3" s="2"/>
      <c r="J3" s="2"/>
      <c r="K3" s="2"/>
      <c r="L3" s="2"/>
      <c r="M3" s="2" t="str">
        <f>старт!K41</f>
        <v>нет</v>
      </c>
      <c r="N3" s="2" t="str">
        <f>старт!N41</f>
        <v>???</v>
      </c>
    </row>
    <row r="4" spans="1:20" x14ac:dyDescent="0.25">
      <c r="A4" s="3">
        <v>3</v>
      </c>
      <c r="B4" s="2" t="str">
        <f>старт!C40</f>
        <v>Ги-Виктор Эмильен</v>
      </c>
      <c r="C4" s="2" t="str">
        <f>старт!E40</f>
        <v>CD/LD</v>
      </c>
      <c r="D4" s="3">
        <f>старт!D40</f>
        <v>0</v>
      </c>
      <c r="E4" s="2">
        <f>старт!G40</f>
        <v>50</v>
      </c>
      <c r="F4" s="2">
        <f>старт!H40</f>
        <v>0</v>
      </c>
      <c r="G4" s="2">
        <f>старт!I40</f>
        <v>121</v>
      </c>
      <c r="H4" s="3">
        <f>старт!F42</f>
        <v>32</v>
      </c>
      <c r="I4" s="2"/>
      <c r="J4" s="2"/>
      <c r="K4" s="2"/>
      <c r="L4" s="2"/>
      <c r="M4" s="2" t="str">
        <f>старт!K40</f>
        <v>нет</v>
      </c>
      <c r="N4" s="2" t="str">
        <f>старт!N40</f>
        <v>???</v>
      </c>
    </row>
    <row r="5" spans="1:20" x14ac:dyDescent="0.25">
      <c r="A5" s="3">
        <v>4</v>
      </c>
      <c r="B5" s="2" t="str">
        <f>старт!C39</f>
        <v>Айвен Де Ауройо</v>
      </c>
      <c r="C5" s="2" t="str">
        <f>старт!E39</f>
        <v>CD</v>
      </c>
      <c r="D5" s="3">
        <f>старт!D39</f>
        <v>0</v>
      </c>
      <c r="E5" s="2">
        <f>старт!G39</f>
        <v>68</v>
      </c>
      <c r="F5" s="2">
        <f>старт!H39</f>
        <v>4</v>
      </c>
      <c r="G5" s="2">
        <f>старт!I39</f>
        <v>125</v>
      </c>
      <c r="H5" s="3">
        <f>старт!F39</f>
        <v>31</v>
      </c>
      <c r="I5" s="2"/>
      <c r="J5" s="2"/>
      <c r="K5" s="2"/>
      <c r="L5" s="2"/>
      <c r="M5" s="2" t="str">
        <f>старт!K39</f>
        <v>нет</v>
      </c>
      <c r="N5" s="2" t="str">
        <f>старт!N39</f>
        <v>???</v>
      </c>
    </row>
    <row r="6" spans="1:20" x14ac:dyDescent="0.25">
      <c r="A6" s="3">
        <v>5</v>
      </c>
      <c r="B6" s="2" t="str">
        <f>старт!C38</f>
        <v>Ка-Хо Ли</v>
      </c>
      <c r="C6" s="2" t="str">
        <f>старт!E38</f>
        <v>LD/RD</v>
      </c>
      <c r="D6" s="3">
        <f>старт!D38</f>
        <v>3</v>
      </c>
      <c r="E6" s="2">
        <f>старт!G38</f>
        <v>56</v>
      </c>
      <c r="F6" s="2">
        <f>старт!H38</f>
        <v>0</v>
      </c>
      <c r="G6" s="2">
        <f>старт!I38</f>
        <v>75</v>
      </c>
      <c r="H6" s="3">
        <f>старт!F38</f>
        <v>30</v>
      </c>
      <c r="I6" s="2"/>
      <c r="J6" s="2"/>
      <c r="K6" s="2"/>
      <c r="L6" s="2"/>
      <c r="M6" s="2" t="str">
        <f>старт!K38</f>
        <v>Л</v>
      </c>
      <c r="N6" s="2" t="str">
        <f>старт!N38</f>
        <v>???</v>
      </c>
    </row>
    <row r="7" spans="1:20" x14ac:dyDescent="0.25">
      <c r="A7" s="3">
        <v>6</v>
      </c>
      <c r="B7" s="2" t="str">
        <f>старт!C45</f>
        <v>Кристиан Мве-Мве</v>
      </c>
      <c r="C7" s="2" t="str">
        <f>старт!E45</f>
        <v>RM/CM</v>
      </c>
      <c r="D7" s="3">
        <f>старт!D45</f>
        <v>0</v>
      </c>
      <c r="E7" s="2">
        <f>старт!G45</f>
        <v>64</v>
      </c>
      <c r="F7" s="2">
        <f>старт!H45</f>
        <v>4</v>
      </c>
      <c r="G7" s="2">
        <f>старт!I45</f>
        <v>112</v>
      </c>
      <c r="H7" s="3">
        <f>старт!F41</f>
        <v>32</v>
      </c>
      <c r="I7" s="2"/>
      <c r="J7" s="2"/>
      <c r="K7" s="2"/>
      <c r="L7" s="2"/>
      <c r="M7" s="2" t="str">
        <f>старт!K45</f>
        <v>нет</v>
      </c>
      <c r="N7" s="2" t="str">
        <f>старт!N45</f>
        <v>???</v>
      </c>
    </row>
    <row r="8" spans="1:20" x14ac:dyDescent="0.25">
      <c r="A8" s="3">
        <v>7</v>
      </c>
      <c r="B8" s="2" t="str">
        <f>старт!C44</f>
        <v>Эдвард Армильо</v>
      </c>
      <c r="C8" s="2" t="str">
        <f>старт!E44</f>
        <v>CM/CD</v>
      </c>
      <c r="D8" s="3">
        <f>старт!D44</f>
        <v>0</v>
      </c>
      <c r="E8" s="2">
        <f>старт!G44</f>
        <v>55</v>
      </c>
      <c r="F8" s="2">
        <f>старт!H44</f>
        <v>4</v>
      </c>
      <c r="G8" s="2">
        <f>старт!I44</f>
        <v>100</v>
      </c>
      <c r="H8" s="3">
        <f>старт!F40</f>
        <v>32</v>
      </c>
      <c r="I8" s="2"/>
      <c r="J8" s="2"/>
      <c r="K8" s="2"/>
      <c r="L8" s="2"/>
      <c r="M8" s="2" t="str">
        <f>старт!K44</f>
        <v>нет</v>
      </c>
      <c r="N8" s="2" t="str">
        <f>старт!N44</f>
        <v>???</v>
      </c>
    </row>
    <row r="9" spans="1:20" x14ac:dyDescent="0.25">
      <c r="A9" s="3">
        <v>8</v>
      </c>
      <c r="B9" s="2" t="str">
        <f>старт!C42</f>
        <v>Дэвин Крукс</v>
      </c>
      <c r="C9" s="2" t="str">
        <f>старт!E42</f>
        <v>CM/CD</v>
      </c>
      <c r="D9" s="3">
        <f>старт!D42</f>
        <v>0</v>
      </c>
      <c r="E9" s="2">
        <f>старт!G42</f>
        <v>50</v>
      </c>
      <c r="F9" s="2">
        <f>старт!H42</f>
        <v>4</v>
      </c>
      <c r="G9" s="2">
        <f>старт!I42</f>
        <v>100</v>
      </c>
      <c r="H9" s="3">
        <f>старт!F45</f>
        <v>31</v>
      </c>
      <c r="I9" s="2"/>
      <c r="J9" s="2"/>
      <c r="K9" s="2"/>
      <c r="L9" s="2"/>
      <c r="M9" s="2" t="str">
        <f>старт!K42</f>
        <v>нет</v>
      </c>
      <c r="N9" s="2" t="str">
        <f>старт!N42</f>
        <v>бб</v>
      </c>
    </row>
    <row r="10" spans="1:20" x14ac:dyDescent="0.25">
      <c r="A10" s="3">
        <v>9</v>
      </c>
      <c r="B10" s="2" t="str">
        <f>старт!C43</f>
        <v>Майкол Баланта</v>
      </c>
      <c r="C10" s="2" t="str">
        <f>старт!E43</f>
        <v>CM</v>
      </c>
      <c r="D10" s="3">
        <f>старт!D43</f>
        <v>0</v>
      </c>
      <c r="E10" s="2">
        <f>старт!G43</f>
        <v>69</v>
      </c>
      <c r="F10" s="2">
        <f>старт!H43</f>
        <v>4</v>
      </c>
      <c r="G10" s="2">
        <f>старт!I43</f>
        <v>75</v>
      </c>
      <c r="H10" s="3">
        <f>старт!F47</f>
        <v>31</v>
      </c>
      <c r="I10" s="2"/>
      <c r="J10" s="2"/>
      <c r="K10" s="2"/>
      <c r="L10" s="2"/>
      <c r="M10" s="2" t="str">
        <f>старт!K43</f>
        <v>нет</v>
      </c>
      <c r="N10" s="2" t="str">
        <f>старт!N43</f>
        <v>кмб</v>
      </c>
    </row>
    <row r="11" spans="1:20" x14ac:dyDescent="0.25">
      <c r="A11" s="3">
        <v>10</v>
      </c>
      <c r="B11" s="2" t="str">
        <f>старт!C46</f>
        <v>Ле Тхань Хоай</v>
      </c>
      <c r="C11" s="2" t="str">
        <f>старт!E46</f>
        <v>RF/RM</v>
      </c>
      <c r="D11" s="3">
        <f>старт!D46</f>
        <v>0</v>
      </c>
      <c r="E11" s="2">
        <f>старт!G46</f>
        <v>50</v>
      </c>
      <c r="F11" s="2">
        <f>старт!H46</f>
        <v>0</v>
      </c>
      <c r="G11" s="2">
        <f>старт!I46</f>
        <v>79</v>
      </c>
      <c r="H11" s="3">
        <f>старт!F46</f>
        <v>32</v>
      </c>
      <c r="I11" s="2"/>
      <c r="J11" s="2"/>
      <c r="K11" s="2"/>
      <c r="L11" s="2"/>
      <c r="M11" s="2" t="str">
        <f>старт!K46</f>
        <v>нет</v>
      </c>
      <c r="N11" s="2" t="str">
        <f>старт!N46</f>
        <v>???</v>
      </c>
    </row>
    <row r="12" spans="1:20" x14ac:dyDescent="0.25">
      <c r="A12" s="3">
        <v>11</v>
      </c>
      <c r="B12" s="2" t="str">
        <f>старт!C47</f>
        <v>Мато Яяло</v>
      </c>
      <c r="C12" s="2" t="str">
        <f>старт!E47</f>
        <v>RF</v>
      </c>
      <c r="D12" s="3">
        <f>старт!D47</f>
        <v>3</v>
      </c>
      <c r="E12" s="2">
        <f>старт!G47</f>
        <v>71</v>
      </c>
      <c r="F12" s="2">
        <f>старт!H47</f>
        <v>0</v>
      </c>
      <c r="G12" s="2">
        <f>старт!I47</f>
        <v>125</v>
      </c>
      <c r="H12" s="3">
        <f>старт!F44</f>
        <v>30</v>
      </c>
      <c r="I12" s="2"/>
      <c r="J12" s="2"/>
      <c r="K12" s="2"/>
      <c r="L12" s="2"/>
      <c r="M12" s="2" t="str">
        <f>старт!K47</f>
        <v>нет</v>
      </c>
      <c r="N12" s="2" t="str">
        <f>старт!N47</f>
        <v>???</v>
      </c>
    </row>
    <row r="13" spans="1:20" x14ac:dyDescent="0.25">
      <c r="M13" s="2"/>
    </row>
    <row r="14" spans="1:20" x14ac:dyDescent="0.25">
      <c r="A14" t="s">
        <v>103</v>
      </c>
      <c r="B14" t="s">
        <v>89</v>
      </c>
      <c r="C14" t="s">
        <v>90</v>
      </c>
      <c r="D14" t="s">
        <v>99</v>
      </c>
      <c r="E14" t="s">
        <v>92</v>
      </c>
      <c r="F14" t="s">
        <v>93</v>
      </c>
      <c r="G14" t="s">
        <v>94</v>
      </c>
      <c r="H14" t="s">
        <v>91</v>
      </c>
      <c r="I14" s="6" t="s">
        <v>95</v>
      </c>
      <c r="J14" t="s">
        <v>102</v>
      </c>
      <c r="K14" t="s">
        <v>104</v>
      </c>
      <c r="L14" t="s">
        <v>105</v>
      </c>
      <c r="M14" s="2" t="s">
        <v>106</v>
      </c>
      <c r="N14" t="s">
        <v>101</v>
      </c>
      <c r="O14" t="s">
        <v>108</v>
      </c>
      <c r="P14" t="s">
        <v>107</v>
      </c>
      <c r="Q14" t="s">
        <v>109</v>
      </c>
      <c r="R14" t="s">
        <v>110</v>
      </c>
      <c r="S14" t="s">
        <v>111</v>
      </c>
      <c r="T14" s="9" t="s">
        <v>112</v>
      </c>
    </row>
    <row r="15" spans="1:20" x14ac:dyDescent="0.25">
      <c r="A15" t="s">
        <v>1</v>
      </c>
      <c r="B15" t="str">
        <f t="shared" ref="B15:G15" si="0">B2</f>
        <v>Льюис Донован</v>
      </c>
      <c r="C15" t="str">
        <f t="shared" si="0"/>
        <v>GK</v>
      </c>
      <c r="D15">
        <f t="shared" si="0"/>
        <v>0</v>
      </c>
      <c r="E15">
        <f t="shared" si="0"/>
        <v>81</v>
      </c>
      <c r="F15">
        <f t="shared" si="0"/>
        <v>0</v>
      </c>
      <c r="G15">
        <f t="shared" si="0"/>
        <v>100</v>
      </c>
      <c r="H15">
        <f>H2</f>
        <v>33</v>
      </c>
      <c r="I15" s="8">
        <f t="shared" ref="I15:I25" si="1">E15*(G15/100)*(100-F15)/100*(100+D15)/100</f>
        <v>81</v>
      </c>
      <c r="J15">
        <v>0</v>
      </c>
      <c r="K15" s="8">
        <f>I15*(100+J15)/100</f>
        <v>81</v>
      </c>
      <c r="L15" s="6">
        <f t="shared" ref="L15:L25" si="2">ROUND(K15,0)</f>
        <v>81</v>
      </c>
      <c r="M15" s="2" t="str">
        <f>M2</f>
        <v>нет</v>
      </c>
      <c r="N15" s="2" t="str">
        <f>N2</f>
        <v>???</v>
      </c>
      <c r="O15">
        <f t="shared" ref="O15:O25" si="3">VLOOKUP(SUBSTITUTE(M15,CHAR(160),CHAR(32)),B$29:C$38,2,0)</f>
        <v>0</v>
      </c>
      <c r="P15" s="7">
        <f t="shared" ref="P15:P25" si="4">L15*O15/100</f>
        <v>0</v>
      </c>
      <c r="Q15">
        <f t="shared" ref="Q15:Q25" si="5">VLOOKUP(SUBSTITUTE(M15,CHAR(160),CHAR(32)),B$40:C$49,2,0)</f>
        <v>0</v>
      </c>
      <c r="R15" s="7">
        <f t="shared" ref="R15:R25" si="6">L15*$Q$26/100</f>
        <v>0.40500000000000003</v>
      </c>
      <c r="S15" s="8">
        <f>R15+P15+K15</f>
        <v>81.405000000000001</v>
      </c>
      <c r="T15" s="10">
        <f>L15+P15+R15</f>
        <v>81.405000000000001</v>
      </c>
    </row>
    <row r="16" spans="1:20" x14ac:dyDescent="0.25">
      <c r="A16" t="s">
        <v>31</v>
      </c>
      <c r="B16" t="str">
        <f>B3</f>
        <v>Френсис Хобб</v>
      </c>
      <c r="C16" t="str">
        <f>C3</f>
        <v>RD/LD</v>
      </c>
      <c r="D16">
        <f>D3</f>
        <v>0</v>
      </c>
      <c r="E16">
        <f t="shared" ref="E16:H25" si="7">E3</f>
        <v>59</v>
      </c>
      <c r="F16">
        <f t="shared" si="7"/>
        <v>4</v>
      </c>
      <c r="G16">
        <f t="shared" si="7"/>
        <v>112</v>
      </c>
      <c r="H16">
        <f t="shared" si="7"/>
        <v>31</v>
      </c>
      <c r="I16" s="8">
        <f t="shared" si="1"/>
        <v>63.436800000000012</v>
      </c>
      <c r="J16">
        <v>0</v>
      </c>
      <c r="K16" s="8">
        <f t="shared" ref="K16:K25" si="8">I16*(100+J16)/100</f>
        <v>63.436800000000012</v>
      </c>
      <c r="L16" s="6">
        <f>ROUND(K16,0)</f>
        <v>63</v>
      </c>
      <c r="M16" s="2" t="str">
        <f>M3</f>
        <v>нет</v>
      </c>
      <c r="N16" s="2" t="str">
        <f t="shared" ref="M16:N25" si="9">N3</f>
        <v>???</v>
      </c>
      <c r="O16">
        <f t="shared" si="3"/>
        <v>0</v>
      </c>
      <c r="P16" s="7">
        <f>L16*O16/100</f>
        <v>0</v>
      </c>
      <c r="Q16">
        <f t="shared" si="5"/>
        <v>0</v>
      </c>
      <c r="R16" s="7">
        <f t="shared" si="6"/>
        <v>0.315</v>
      </c>
      <c r="S16" s="8">
        <f t="shared" ref="S16:S25" si="10">R16+P16+K16</f>
        <v>63.75180000000001</v>
      </c>
      <c r="T16" s="10">
        <f t="shared" ref="T16:T25" si="11">L16+P16+R16</f>
        <v>63.314999999999998</v>
      </c>
    </row>
    <row r="17" spans="1:21" x14ac:dyDescent="0.25">
      <c r="A17" t="s">
        <v>35</v>
      </c>
      <c r="B17" t="str">
        <f t="shared" ref="B17:C25" si="12">B4</f>
        <v>Ги-Виктор Эмильен</v>
      </c>
      <c r="C17" t="str">
        <f t="shared" si="12"/>
        <v>CD/LD</v>
      </c>
      <c r="D17">
        <f t="shared" ref="D17:D25" si="13">D4</f>
        <v>0</v>
      </c>
      <c r="E17">
        <f t="shared" si="7"/>
        <v>50</v>
      </c>
      <c r="F17">
        <f t="shared" si="7"/>
        <v>0</v>
      </c>
      <c r="G17">
        <f t="shared" si="7"/>
        <v>121</v>
      </c>
      <c r="H17">
        <f t="shared" si="7"/>
        <v>32</v>
      </c>
      <c r="I17" s="8">
        <f t="shared" si="1"/>
        <v>60.5</v>
      </c>
      <c r="J17">
        <v>0</v>
      </c>
      <c r="K17" s="8">
        <f t="shared" si="8"/>
        <v>60.5</v>
      </c>
      <c r="L17" s="6">
        <f t="shared" si="2"/>
        <v>61</v>
      </c>
      <c r="M17" s="2" t="str">
        <f t="shared" si="9"/>
        <v>нет</v>
      </c>
      <c r="N17" s="2" t="str">
        <f t="shared" si="9"/>
        <v>???</v>
      </c>
      <c r="O17">
        <f t="shared" si="3"/>
        <v>0</v>
      </c>
      <c r="P17" s="7">
        <f t="shared" si="4"/>
        <v>0</v>
      </c>
      <c r="Q17">
        <f t="shared" si="5"/>
        <v>0</v>
      </c>
      <c r="R17" s="7">
        <f t="shared" si="6"/>
        <v>0.30499999999999999</v>
      </c>
      <c r="S17" s="8">
        <f t="shared" si="10"/>
        <v>60.805</v>
      </c>
      <c r="T17" s="10">
        <f t="shared" si="11"/>
        <v>61.305</v>
      </c>
    </row>
    <row r="18" spans="1:21" x14ac:dyDescent="0.25">
      <c r="A18" t="s">
        <v>63</v>
      </c>
      <c r="B18" t="str">
        <f t="shared" si="12"/>
        <v>Айвен Де Ауройо</v>
      </c>
      <c r="C18" t="str">
        <f t="shared" si="12"/>
        <v>CD</v>
      </c>
      <c r="D18">
        <f t="shared" si="13"/>
        <v>0</v>
      </c>
      <c r="E18">
        <f t="shared" si="7"/>
        <v>68</v>
      </c>
      <c r="F18">
        <f t="shared" si="7"/>
        <v>4</v>
      </c>
      <c r="G18">
        <f t="shared" si="7"/>
        <v>125</v>
      </c>
      <c r="H18">
        <f t="shared" si="7"/>
        <v>31</v>
      </c>
      <c r="I18" s="8">
        <f t="shared" si="1"/>
        <v>81.599999999999994</v>
      </c>
      <c r="J18">
        <v>0</v>
      </c>
      <c r="K18" s="8">
        <f t="shared" si="8"/>
        <v>81.599999999999994</v>
      </c>
      <c r="L18" s="6">
        <f t="shared" si="2"/>
        <v>82</v>
      </c>
      <c r="M18" s="2" t="str">
        <f t="shared" si="9"/>
        <v>нет</v>
      </c>
      <c r="N18" s="2" t="str">
        <f t="shared" si="9"/>
        <v>???</v>
      </c>
      <c r="O18">
        <f t="shared" si="3"/>
        <v>0</v>
      </c>
      <c r="P18" s="7">
        <f t="shared" si="4"/>
        <v>0</v>
      </c>
      <c r="Q18">
        <f t="shared" si="5"/>
        <v>0</v>
      </c>
      <c r="R18" s="7">
        <f t="shared" si="6"/>
        <v>0.41</v>
      </c>
      <c r="S18" s="8">
        <f t="shared" si="10"/>
        <v>82.009999999999991</v>
      </c>
      <c r="T18" s="10">
        <f t="shared" si="11"/>
        <v>82.41</v>
      </c>
    </row>
    <row r="19" spans="1:21" x14ac:dyDescent="0.25">
      <c r="A19" t="s">
        <v>65</v>
      </c>
      <c r="B19" t="str">
        <f t="shared" si="12"/>
        <v>Ка-Хо Ли</v>
      </c>
      <c r="C19" t="str">
        <f t="shared" si="12"/>
        <v>LD/RD</v>
      </c>
      <c r="D19">
        <f t="shared" si="13"/>
        <v>3</v>
      </c>
      <c r="E19">
        <f t="shared" si="7"/>
        <v>56</v>
      </c>
      <c r="F19">
        <f t="shared" si="7"/>
        <v>0</v>
      </c>
      <c r="G19">
        <f t="shared" si="7"/>
        <v>75</v>
      </c>
      <c r="H19">
        <f t="shared" si="7"/>
        <v>30</v>
      </c>
      <c r="I19" s="8">
        <f t="shared" si="1"/>
        <v>43.26</v>
      </c>
      <c r="J19">
        <v>0</v>
      </c>
      <c r="K19" s="8">
        <f t="shared" si="8"/>
        <v>43.26</v>
      </c>
      <c r="L19" s="6">
        <f t="shared" si="2"/>
        <v>43</v>
      </c>
      <c r="M19" s="2" t="str">
        <f t="shared" si="9"/>
        <v>Л</v>
      </c>
      <c r="N19" s="2" t="str">
        <f t="shared" si="9"/>
        <v>???</v>
      </c>
      <c r="O19">
        <f t="shared" si="3"/>
        <v>0</v>
      </c>
      <c r="P19" s="7">
        <f t="shared" si="4"/>
        <v>0</v>
      </c>
      <c r="Q19">
        <f t="shared" si="5"/>
        <v>0.5</v>
      </c>
      <c r="R19" s="7">
        <f t="shared" si="6"/>
        <v>0.215</v>
      </c>
      <c r="S19" s="8">
        <f t="shared" si="10"/>
        <v>43.475000000000001</v>
      </c>
      <c r="T19" s="10">
        <f t="shared" si="11"/>
        <v>43.215000000000003</v>
      </c>
    </row>
    <row r="20" spans="1:21" x14ac:dyDescent="0.25">
      <c r="A20" t="s">
        <v>35</v>
      </c>
      <c r="B20" t="str">
        <f t="shared" si="12"/>
        <v>Кристиан Мве-Мве</v>
      </c>
      <c r="C20" t="str">
        <f t="shared" si="12"/>
        <v>RM/CM</v>
      </c>
      <c r="D20">
        <f t="shared" si="13"/>
        <v>0</v>
      </c>
      <c r="E20">
        <f t="shared" si="7"/>
        <v>64</v>
      </c>
      <c r="F20">
        <f t="shared" si="7"/>
        <v>4</v>
      </c>
      <c r="G20">
        <f t="shared" si="7"/>
        <v>112</v>
      </c>
      <c r="H20">
        <f t="shared" si="7"/>
        <v>32</v>
      </c>
      <c r="I20" s="8">
        <f t="shared" si="1"/>
        <v>68.81280000000001</v>
      </c>
      <c r="J20">
        <v>-10</v>
      </c>
      <c r="K20" s="8">
        <f t="shared" si="8"/>
        <v>61.931520000000006</v>
      </c>
      <c r="L20" s="6">
        <f t="shared" si="2"/>
        <v>62</v>
      </c>
      <c r="M20" s="2" t="str">
        <f t="shared" si="9"/>
        <v>нет</v>
      </c>
      <c r="N20" s="2" t="str">
        <f t="shared" si="9"/>
        <v>???</v>
      </c>
      <c r="O20">
        <f t="shared" si="3"/>
        <v>0</v>
      </c>
      <c r="P20" s="7">
        <f t="shared" si="4"/>
        <v>0</v>
      </c>
      <c r="Q20">
        <f t="shared" si="5"/>
        <v>0</v>
      </c>
      <c r="R20" s="7">
        <f t="shared" si="6"/>
        <v>0.31</v>
      </c>
      <c r="S20" s="8">
        <f t="shared" si="10"/>
        <v>62.241520000000008</v>
      </c>
      <c r="T20" s="10">
        <f t="shared" si="11"/>
        <v>62.31</v>
      </c>
    </row>
    <row r="21" spans="1:21" x14ac:dyDescent="0.25">
      <c r="A21" t="s">
        <v>35</v>
      </c>
      <c r="B21" t="str">
        <f t="shared" si="12"/>
        <v>Эдвард Армильо</v>
      </c>
      <c r="C21" t="str">
        <f t="shared" si="12"/>
        <v>CM/CD</v>
      </c>
      <c r="D21">
        <f t="shared" si="13"/>
        <v>0</v>
      </c>
      <c r="E21">
        <f t="shared" si="7"/>
        <v>55</v>
      </c>
      <c r="F21">
        <f t="shared" si="7"/>
        <v>4</v>
      </c>
      <c r="G21">
        <f t="shared" si="7"/>
        <v>100</v>
      </c>
      <c r="H21">
        <f t="shared" si="7"/>
        <v>32</v>
      </c>
      <c r="I21" s="8">
        <f t="shared" si="1"/>
        <v>52.8</v>
      </c>
      <c r="J21">
        <v>5</v>
      </c>
      <c r="K21" s="8">
        <f t="shared" si="8"/>
        <v>55.44</v>
      </c>
      <c r="L21" s="6">
        <f t="shared" si="2"/>
        <v>55</v>
      </c>
      <c r="M21" s="2" t="str">
        <f t="shared" si="9"/>
        <v>нет</v>
      </c>
      <c r="N21" s="2" t="str">
        <f t="shared" si="9"/>
        <v>???</v>
      </c>
      <c r="O21">
        <f t="shared" si="3"/>
        <v>0</v>
      </c>
      <c r="P21" s="7">
        <f t="shared" si="4"/>
        <v>0</v>
      </c>
      <c r="Q21">
        <f t="shared" si="5"/>
        <v>0</v>
      </c>
      <c r="R21" s="7">
        <f t="shared" si="6"/>
        <v>0.27500000000000002</v>
      </c>
      <c r="S21" s="8">
        <f t="shared" si="10"/>
        <v>55.714999999999996</v>
      </c>
      <c r="T21" s="10">
        <f t="shared" si="11"/>
        <v>55.274999999999999</v>
      </c>
    </row>
    <row r="22" spans="1:21" x14ac:dyDescent="0.25">
      <c r="A22" t="s">
        <v>79</v>
      </c>
      <c r="B22" t="str">
        <f t="shared" si="12"/>
        <v>Дэвин Крукс</v>
      </c>
      <c r="C22" t="str">
        <f t="shared" si="12"/>
        <v>CM/CD</v>
      </c>
      <c r="D22">
        <f t="shared" si="13"/>
        <v>0</v>
      </c>
      <c r="E22">
        <f t="shared" si="7"/>
        <v>50</v>
      </c>
      <c r="F22">
        <f t="shared" si="7"/>
        <v>4</v>
      </c>
      <c r="G22">
        <f t="shared" si="7"/>
        <v>100</v>
      </c>
      <c r="H22">
        <f t="shared" si="7"/>
        <v>31</v>
      </c>
      <c r="I22" s="8">
        <f t="shared" si="1"/>
        <v>48</v>
      </c>
      <c r="J22">
        <v>5</v>
      </c>
      <c r="K22" s="8">
        <f t="shared" si="8"/>
        <v>50.4</v>
      </c>
      <c r="L22" s="6">
        <f t="shared" si="2"/>
        <v>50</v>
      </c>
      <c r="M22" s="2" t="str">
        <f t="shared" si="9"/>
        <v>нет</v>
      </c>
      <c r="N22" s="2" t="str">
        <f t="shared" si="9"/>
        <v>бб</v>
      </c>
      <c r="O22">
        <f t="shared" si="3"/>
        <v>0</v>
      </c>
      <c r="P22" s="7">
        <f t="shared" si="4"/>
        <v>0</v>
      </c>
      <c r="Q22">
        <f t="shared" si="5"/>
        <v>0</v>
      </c>
      <c r="R22" s="7">
        <f t="shared" si="6"/>
        <v>0.25</v>
      </c>
      <c r="S22" s="8">
        <f t="shared" si="10"/>
        <v>50.65</v>
      </c>
      <c r="T22" s="10">
        <f t="shared" si="11"/>
        <v>50.25</v>
      </c>
    </row>
    <row r="23" spans="1:21" x14ac:dyDescent="0.25">
      <c r="A23" t="s">
        <v>58</v>
      </c>
      <c r="B23" t="str">
        <f t="shared" si="12"/>
        <v>Майкол Баланта</v>
      </c>
      <c r="C23" t="str">
        <f t="shared" si="12"/>
        <v>CM</v>
      </c>
      <c r="D23">
        <f t="shared" si="13"/>
        <v>0</v>
      </c>
      <c r="E23">
        <f t="shared" si="7"/>
        <v>69</v>
      </c>
      <c r="F23">
        <f t="shared" si="7"/>
        <v>4</v>
      </c>
      <c r="G23">
        <f t="shared" si="7"/>
        <v>75</v>
      </c>
      <c r="H23">
        <f t="shared" si="7"/>
        <v>31</v>
      </c>
      <c r="I23" s="8">
        <f t="shared" si="1"/>
        <v>49.68</v>
      </c>
      <c r="J23">
        <v>0</v>
      </c>
      <c r="K23" s="8">
        <f t="shared" si="8"/>
        <v>49.68</v>
      </c>
      <c r="L23" s="6">
        <f t="shared" si="2"/>
        <v>50</v>
      </c>
      <c r="M23" s="2" t="str">
        <f t="shared" si="9"/>
        <v>нет</v>
      </c>
      <c r="N23" s="2" t="str">
        <f t="shared" si="9"/>
        <v>кмб</v>
      </c>
      <c r="O23">
        <f t="shared" si="3"/>
        <v>0</v>
      </c>
      <c r="P23" s="7">
        <f t="shared" si="4"/>
        <v>0</v>
      </c>
      <c r="Q23">
        <f t="shared" si="5"/>
        <v>0</v>
      </c>
      <c r="R23" s="7">
        <f t="shared" si="6"/>
        <v>0.25</v>
      </c>
      <c r="S23" s="8">
        <f t="shared" si="10"/>
        <v>49.93</v>
      </c>
      <c r="T23" s="10">
        <f t="shared" si="11"/>
        <v>50.25</v>
      </c>
    </row>
    <row r="24" spans="1:21" x14ac:dyDescent="0.25">
      <c r="A24" t="s">
        <v>65</v>
      </c>
      <c r="B24" t="str">
        <f t="shared" si="12"/>
        <v>Ле Тхань Хоай</v>
      </c>
      <c r="C24" t="str">
        <f t="shared" si="12"/>
        <v>RF/RM</v>
      </c>
      <c r="D24">
        <f t="shared" si="13"/>
        <v>0</v>
      </c>
      <c r="E24">
        <f t="shared" si="7"/>
        <v>50</v>
      </c>
      <c r="F24">
        <f t="shared" si="7"/>
        <v>0</v>
      </c>
      <c r="G24">
        <f t="shared" si="7"/>
        <v>79</v>
      </c>
      <c r="H24">
        <f t="shared" si="7"/>
        <v>32</v>
      </c>
      <c r="I24" s="8">
        <f t="shared" si="1"/>
        <v>39.5</v>
      </c>
      <c r="J24">
        <v>0</v>
      </c>
      <c r="K24" s="8">
        <f t="shared" si="8"/>
        <v>39.5</v>
      </c>
      <c r="L24" s="6">
        <f t="shared" si="2"/>
        <v>40</v>
      </c>
      <c r="M24" s="2" t="str">
        <f t="shared" si="9"/>
        <v>нет</v>
      </c>
      <c r="N24" s="2" t="str">
        <f t="shared" si="9"/>
        <v>???</v>
      </c>
      <c r="O24">
        <f t="shared" si="3"/>
        <v>0</v>
      </c>
      <c r="P24" s="7">
        <f t="shared" si="4"/>
        <v>0</v>
      </c>
      <c r="Q24">
        <f t="shared" si="5"/>
        <v>0</v>
      </c>
      <c r="R24" s="7">
        <f t="shared" si="6"/>
        <v>0.2</v>
      </c>
      <c r="S24" s="8">
        <f t="shared" si="10"/>
        <v>39.700000000000003</v>
      </c>
      <c r="T24" s="10">
        <f t="shared" si="11"/>
        <v>40.200000000000003</v>
      </c>
    </row>
    <row r="25" spans="1:21" x14ac:dyDescent="0.25">
      <c r="A25" t="s">
        <v>58</v>
      </c>
      <c r="B25" t="str">
        <f t="shared" si="12"/>
        <v>Мато Яяло</v>
      </c>
      <c r="C25" t="str">
        <f t="shared" si="12"/>
        <v>RF</v>
      </c>
      <c r="D25">
        <f t="shared" si="13"/>
        <v>3</v>
      </c>
      <c r="E25">
        <f t="shared" si="7"/>
        <v>71</v>
      </c>
      <c r="F25">
        <f t="shared" si="7"/>
        <v>0</v>
      </c>
      <c r="G25">
        <f t="shared" si="7"/>
        <v>125</v>
      </c>
      <c r="H25">
        <f t="shared" si="7"/>
        <v>30</v>
      </c>
      <c r="I25" s="8">
        <f t="shared" si="1"/>
        <v>91.412499999999994</v>
      </c>
      <c r="J25">
        <v>-10</v>
      </c>
      <c r="K25" s="8">
        <f t="shared" si="8"/>
        <v>82.271249999999995</v>
      </c>
      <c r="L25" s="6">
        <f t="shared" si="2"/>
        <v>82</v>
      </c>
      <c r="M25" s="2" t="str">
        <f t="shared" si="9"/>
        <v>нет</v>
      </c>
      <c r="N25" s="2" t="str">
        <f t="shared" si="9"/>
        <v>???</v>
      </c>
      <c r="O25">
        <f t="shared" si="3"/>
        <v>0</v>
      </c>
      <c r="P25" s="7">
        <f t="shared" si="4"/>
        <v>0</v>
      </c>
      <c r="Q25">
        <f t="shared" si="5"/>
        <v>0</v>
      </c>
      <c r="R25" s="7">
        <f t="shared" si="6"/>
        <v>0.41</v>
      </c>
      <c r="S25" s="8">
        <f t="shared" si="10"/>
        <v>82.681249999999991</v>
      </c>
      <c r="T25" s="11">
        <f t="shared" si="11"/>
        <v>82.41</v>
      </c>
    </row>
    <row r="26" spans="1:21" ht="15.75" thickBot="1" x14ac:dyDescent="0.3">
      <c r="E26">
        <f>SUM(E15:E25)</f>
        <v>673</v>
      </c>
      <c r="I26" s="8">
        <f>SUM(I15:I25)</f>
        <v>680.00210000000004</v>
      </c>
      <c r="K26" s="8">
        <f>SUM(K15:K25)</f>
        <v>669.01956999999993</v>
      </c>
      <c r="L26" s="6">
        <f>SUM(L15:L25)</f>
        <v>669</v>
      </c>
      <c r="P26" s="7"/>
      <c r="Q26">
        <f>SUM(Q15:Q25)</f>
        <v>0.5</v>
      </c>
      <c r="R26" s="7"/>
      <c r="S26" s="8">
        <f>SUM(S15:S25)</f>
        <v>672.36457000000007</v>
      </c>
      <c r="T26" s="8">
        <f>SUM(T15:T25)</f>
        <v>672.34499999999991</v>
      </c>
      <c r="U26">
        <v>840</v>
      </c>
    </row>
    <row r="27" spans="1:21" ht="15.75" thickBot="1" x14ac:dyDescent="0.3">
      <c r="I27" s="8"/>
      <c r="K27" s="12" t="s">
        <v>120</v>
      </c>
      <c r="L27" s="13">
        <f>L26/I26*100</f>
        <v>98.382049114260084</v>
      </c>
      <c r="P27" s="7"/>
      <c r="R27" s="7"/>
      <c r="S27" s="12" t="s">
        <v>121</v>
      </c>
      <c r="T27" s="13">
        <f>T26/U26*100</f>
        <v>80.041071428571414</v>
      </c>
    </row>
    <row r="28" spans="1:21" x14ac:dyDescent="0.25">
      <c r="C28" t="s">
        <v>108</v>
      </c>
    </row>
    <row r="29" spans="1:21" x14ac:dyDescent="0.25">
      <c r="B29" t="s">
        <v>113</v>
      </c>
      <c r="C29">
        <v>25</v>
      </c>
    </row>
    <row r="30" spans="1:21" x14ac:dyDescent="0.25">
      <c r="B30" t="s">
        <v>114</v>
      </c>
      <c r="C30">
        <v>35</v>
      </c>
    </row>
    <row r="31" spans="1:21" x14ac:dyDescent="0.25">
      <c r="B31" t="s">
        <v>115</v>
      </c>
      <c r="C31">
        <v>20</v>
      </c>
    </row>
    <row r="32" spans="1:21" x14ac:dyDescent="0.25">
      <c r="B32" t="s">
        <v>116</v>
      </c>
      <c r="C32">
        <v>20</v>
      </c>
    </row>
    <row r="33" spans="2:3" x14ac:dyDescent="0.25">
      <c r="B33" t="s">
        <v>117</v>
      </c>
      <c r="C33">
        <v>15</v>
      </c>
    </row>
    <row r="34" spans="2:3" x14ac:dyDescent="0.25">
      <c r="B34" t="s">
        <v>68</v>
      </c>
      <c r="C34">
        <v>40</v>
      </c>
    </row>
    <row r="35" spans="2:3" x14ac:dyDescent="0.25">
      <c r="B35" t="s">
        <v>118</v>
      </c>
      <c r="C35">
        <v>0</v>
      </c>
    </row>
    <row r="36" spans="2:3" x14ac:dyDescent="0.25">
      <c r="B36" t="s">
        <v>12</v>
      </c>
      <c r="C36">
        <v>0</v>
      </c>
    </row>
    <row r="37" spans="2:3" x14ac:dyDescent="0.25">
      <c r="B37" t="s">
        <v>8</v>
      </c>
      <c r="C37">
        <v>0</v>
      </c>
    </row>
    <row r="38" spans="2:3" x14ac:dyDescent="0.25">
      <c r="B38" t="s">
        <v>119</v>
      </c>
      <c r="C38">
        <v>0</v>
      </c>
    </row>
    <row r="39" spans="2:3" x14ac:dyDescent="0.25">
      <c r="C39" t="s">
        <v>109</v>
      </c>
    </row>
    <row r="40" spans="2:3" x14ac:dyDescent="0.25">
      <c r="B40" t="s">
        <v>113</v>
      </c>
      <c r="C40">
        <v>0</v>
      </c>
    </row>
    <row r="41" spans="2:3" x14ac:dyDescent="0.25">
      <c r="B41" t="s">
        <v>114</v>
      </c>
      <c r="C41">
        <v>0</v>
      </c>
    </row>
    <row r="42" spans="2:3" x14ac:dyDescent="0.25">
      <c r="B42" t="s">
        <v>115</v>
      </c>
      <c r="C42">
        <v>0</v>
      </c>
    </row>
    <row r="43" spans="2:3" x14ac:dyDescent="0.25">
      <c r="B43" t="s">
        <v>116</v>
      </c>
      <c r="C43">
        <v>0</v>
      </c>
    </row>
    <row r="44" spans="2:3" x14ac:dyDescent="0.25">
      <c r="B44" t="s">
        <v>117</v>
      </c>
      <c r="C44">
        <v>2</v>
      </c>
    </row>
    <row r="45" spans="2:3" x14ac:dyDescent="0.25">
      <c r="B45" t="s">
        <v>68</v>
      </c>
      <c r="C45">
        <v>0</v>
      </c>
    </row>
    <row r="46" spans="2:3" x14ac:dyDescent="0.25">
      <c r="B46" t="s">
        <v>118</v>
      </c>
      <c r="C46">
        <v>0</v>
      </c>
    </row>
    <row r="47" spans="2:3" x14ac:dyDescent="0.25">
      <c r="B47" t="s">
        <v>12</v>
      </c>
      <c r="C47">
        <v>0</v>
      </c>
    </row>
    <row r="48" spans="2:3" x14ac:dyDescent="0.25">
      <c r="B48" t="s">
        <v>8</v>
      </c>
      <c r="C48">
        <v>0.5</v>
      </c>
    </row>
    <row r="49" spans="2:3" x14ac:dyDescent="0.25">
      <c r="B49" t="s">
        <v>119</v>
      </c>
      <c r="C49">
        <v>0</v>
      </c>
    </row>
  </sheetData>
  <pageMargins left="0.7" right="0.7" top="0.75" bottom="0.75" header="0.3" footer="0.3"/>
  <pageSetup paperSize="9" orientation="portrait" r:id="rId1"/>
  <ignoredErrors>
    <ignoredError sqref="I16:I18 I20:I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46"/>
  <sheetViews>
    <sheetView tabSelected="1" workbookViewId="0">
      <selection activeCell="N17" sqref="N17"/>
    </sheetView>
  </sheetViews>
  <sheetFormatPr defaultRowHeight="15" x14ac:dyDescent="0.25"/>
  <cols>
    <col min="1" max="1" width="7.140625" bestFit="1" customWidth="1"/>
    <col min="2" max="2" width="21.85546875" bestFit="1" customWidth="1"/>
    <col min="3" max="3" width="7.140625" bestFit="1" customWidth="1"/>
    <col min="4" max="4" width="6.140625" bestFit="1" customWidth="1"/>
    <col min="5" max="5" width="4" bestFit="1" customWidth="1"/>
    <col min="6" max="6" width="3" bestFit="1" customWidth="1"/>
    <col min="7" max="7" width="4" bestFit="1" customWidth="1"/>
    <col min="8" max="8" width="6.5703125" bestFit="1" customWidth="1"/>
    <col min="9" max="9" width="2.140625" bestFit="1" customWidth="1"/>
    <col min="10" max="10" width="6.5703125" bestFit="1" customWidth="1"/>
    <col min="11" max="11" width="7.7109375" bestFit="1" customWidth="1"/>
    <col min="12" max="12" width="7" bestFit="1" customWidth="1"/>
    <col min="13" max="13" width="8.5703125" bestFit="1" customWidth="1"/>
    <col min="14" max="14" width="10.28515625" bestFit="1" customWidth="1"/>
    <col min="15" max="15" width="6.42578125" bestFit="1" customWidth="1"/>
    <col min="16" max="16" width="6.140625" bestFit="1" customWidth="1"/>
    <col min="17" max="17" width="5.5703125" bestFit="1" customWidth="1"/>
    <col min="18" max="18" width="3" bestFit="1" customWidth="1"/>
    <col min="20" max="20" width="5.5703125" bestFit="1" customWidth="1"/>
    <col min="21" max="21" width="5.28515625" bestFit="1" customWidth="1"/>
    <col min="22" max="22" width="4.5703125" bestFit="1" customWidth="1"/>
  </cols>
  <sheetData>
    <row r="1" spans="1:31" x14ac:dyDescent="0.25">
      <c r="A1" s="3" t="s">
        <v>100</v>
      </c>
      <c r="B1" s="2" t="s">
        <v>89</v>
      </c>
      <c r="C1" s="2" t="s">
        <v>90</v>
      </c>
      <c r="D1" s="3" t="s">
        <v>99</v>
      </c>
      <c r="E1" s="2" t="s">
        <v>92</v>
      </c>
      <c r="F1" s="2" t="s">
        <v>93</v>
      </c>
      <c r="G1" s="2" t="s">
        <v>94</v>
      </c>
      <c r="H1" s="3" t="s">
        <v>91</v>
      </c>
      <c r="I1" s="2"/>
      <c r="J1" s="2"/>
      <c r="K1" s="2"/>
      <c r="L1" s="2" t="s">
        <v>96</v>
      </c>
      <c r="M1" s="2" t="s">
        <v>101</v>
      </c>
    </row>
    <row r="2" spans="1:31" x14ac:dyDescent="0.25">
      <c r="A2" s="3">
        <v>1</v>
      </c>
      <c r="B2" s="2" t="str">
        <f>перед!B15</f>
        <v>Льюис Донован</v>
      </c>
      <c r="C2" s="2" t="str">
        <f>перед!C15</f>
        <v>GK</v>
      </c>
      <c r="D2" s="3">
        <f>перед!D15</f>
        <v>0</v>
      </c>
      <c r="E2" s="2">
        <f>перед!E2</f>
        <v>81</v>
      </c>
      <c r="F2" s="2">
        <f>перед!F15</f>
        <v>0</v>
      </c>
      <c r="G2" s="2">
        <f>перед!G15</f>
        <v>100</v>
      </c>
      <c r="H2" s="3">
        <f>перед!H15</f>
        <v>33</v>
      </c>
      <c r="I2" s="2"/>
      <c r="J2" s="2"/>
      <c r="K2" s="2"/>
      <c r="L2" s="2" t="str">
        <f>перед!M15</f>
        <v>нет</v>
      </c>
      <c r="M2" s="2" t="str">
        <f>перед!N15</f>
        <v>???</v>
      </c>
    </row>
    <row r="3" spans="1:31" x14ac:dyDescent="0.25">
      <c r="A3" s="3">
        <v>2</v>
      </c>
      <c r="B3" s="2" t="str">
        <f>перед!B16</f>
        <v>Френсис Хобб</v>
      </c>
      <c r="C3" s="2" t="str">
        <f>перед!C16</f>
        <v>RD/LD</v>
      </c>
      <c r="D3" s="3">
        <f>перед!D16</f>
        <v>0</v>
      </c>
      <c r="E3" s="2">
        <f>перед!E3</f>
        <v>59</v>
      </c>
      <c r="F3" s="2">
        <f>перед!F16</f>
        <v>4</v>
      </c>
      <c r="G3" s="2">
        <f>перед!G16</f>
        <v>112</v>
      </c>
      <c r="H3" s="3">
        <f>перед!H16</f>
        <v>31</v>
      </c>
      <c r="I3" s="2"/>
      <c r="J3" s="2"/>
      <c r="K3" s="2"/>
      <c r="L3" s="2" t="str">
        <f>перед!M16</f>
        <v>нет</v>
      </c>
      <c r="M3" s="2" t="str">
        <f>перед!N16</f>
        <v>???</v>
      </c>
    </row>
    <row r="4" spans="1:31" x14ac:dyDescent="0.25">
      <c r="A4" s="3">
        <v>3</v>
      </c>
      <c r="B4" s="2" t="str">
        <f>перед!B17</f>
        <v>Ги-Виктор Эмильен</v>
      </c>
      <c r="C4" s="2" t="str">
        <f>перед!C17</f>
        <v>CD/LD</v>
      </c>
      <c r="D4" s="3">
        <f>перед!D17</f>
        <v>0</v>
      </c>
      <c r="E4" s="2">
        <f>перед!E4</f>
        <v>50</v>
      </c>
      <c r="F4" s="2">
        <f>перед!F17</f>
        <v>0</v>
      </c>
      <c r="G4" s="2">
        <f>перед!G17</f>
        <v>121</v>
      </c>
      <c r="H4" s="3">
        <f>перед!H17</f>
        <v>32</v>
      </c>
      <c r="I4" s="2"/>
      <c r="J4" s="2"/>
      <c r="K4" s="2"/>
      <c r="L4" s="2" t="str">
        <f>перед!M17</f>
        <v>нет</v>
      </c>
      <c r="M4" s="2" t="str">
        <f>перед!N17</f>
        <v>???</v>
      </c>
    </row>
    <row r="5" spans="1:31" x14ac:dyDescent="0.25">
      <c r="A5" s="3">
        <v>4</v>
      </c>
      <c r="B5" s="2" t="str">
        <f>перед!B18</f>
        <v>Айвен Де Ауройо</v>
      </c>
      <c r="C5" s="2" t="str">
        <f>перед!C18</f>
        <v>CD</v>
      </c>
      <c r="D5" s="3">
        <f>перед!D18</f>
        <v>0</v>
      </c>
      <c r="E5" s="2">
        <f>перед!E5</f>
        <v>68</v>
      </c>
      <c r="F5" s="2">
        <f>перед!F18</f>
        <v>4</v>
      </c>
      <c r="G5" s="2">
        <f>перед!G18</f>
        <v>125</v>
      </c>
      <c r="H5" s="3">
        <f>перед!H18</f>
        <v>31</v>
      </c>
      <c r="I5" s="2"/>
      <c r="J5" s="2"/>
      <c r="K5" s="2"/>
      <c r="L5" s="2" t="str">
        <f>перед!M18</f>
        <v>нет</v>
      </c>
      <c r="M5" s="2" t="str">
        <f>перед!N18</f>
        <v>???</v>
      </c>
    </row>
    <row r="6" spans="1:31" x14ac:dyDescent="0.25">
      <c r="A6" s="3">
        <v>5</v>
      </c>
      <c r="B6" s="2" t="str">
        <f>перед!B19</f>
        <v>Ка-Хо Ли</v>
      </c>
      <c r="C6" s="2" t="str">
        <f>перед!C19</f>
        <v>LD/RD</v>
      </c>
      <c r="D6" s="3">
        <f>перед!D19</f>
        <v>3</v>
      </c>
      <c r="E6" s="2">
        <f>перед!E6</f>
        <v>56</v>
      </c>
      <c r="F6" s="2">
        <f>перед!F19</f>
        <v>0</v>
      </c>
      <c r="G6" s="2">
        <f>перед!G19</f>
        <v>75</v>
      </c>
      <c r="H6" s="3">
        <f>перед!H19</f>
        <v>30</v>
      </c>
      <c r="I6" s="2"/>
      <c r="J6" s="2"/>
      <c r="K6" s="2"/>
      <c r="L6" s="2" t="str">
        <f>перед!M19</f>
        <v>Л</v>
      </c>
      <c r="M6" s="2" t="str">
        <f>перед!N19</f>
        <v>???</v>
      </c>
    </row>
    <row r="7" spans="1:31" x14ac:dyDescent="0.25">
      <c r="A7" s="3">
        <v>6</v>
      </c>
      <c r="B7" s="2" t="str">
        <f>перед!B20</f>
        <v>Кристиан Мве-Мве</v>
      </c>
      <c r="C7" s="2" t="str">
        <f>перед!C20</f>
        <v>RM/CM</v>
      </c>
      <c r="D7" s="3">
        <f>перед!D20</f>
        <v>0</v>
      </c>
      <c r="E7" s="2">
        <f>перед!E7</f>
        <v>64</v>
      </c>
      <c r="F7" s="2">
        <f>перед!F20</f>
        <v>4</v>
      </c>
      <c r="G7" s="2">
        <f>перед!G20</f>
        <v>112</v>
      </c>
      <c r="H7" s="3">
        <f>перед!H20</f>
        <v>32</v>
      </c>
      <c r="I7" s="2"/>
      <c r="J7" s="2"/>
      <c r="K7" s="2"/>
      <c r="L7" s="2" t="str">
        <f>перед!M20</f>
        <v>нет</v>
      </c>
      <c r="M7" s="2" t="str">
        <f>перед!N20</f>
        <v>???</v>
      </c>
    </row>
    <row r="8" spans="1:31" x14ac:dyDescent="0.25">
      <c r="A8" s="3">
        <v>7</v>
      </c>
      <c r="B8" s="2" t="str">
        <f>перед!B21</f>
        <v>Эдвард Армильо</v>
      </c>
      <c r="C8" s="2" t="str">
        <f>перед!C21</f>
        <v>CM/CD</v>
      </c>
      <c r="D8" s="3">
        <f>перед!D21</f>
        <v>0</v>
      </c>
      <c r="E8" s="2">
        <f>перед!E8</f>
        <v>55</v>
      </c>
      <c r="F8" s="2">
        <f>перед!F21</f>
        <v>4</v>
      </c>
      <c r="G8" s="2">
        <f>перед!G21</f>
        <v>100</v>
      </c>
      <c r="H8" s="3">
        <f>перед!H21</f>
        <v>32</v>
      </c>
      <c r="I8" s="2"/>
      <c r="J8" s="2"/>
      <c r="K8" s="2"/>
      <c r="L8" s="2" t="str">
        <f>перед!M21</f>
        <v>нет</v>
      </c>
      <c r="M8" s="2" t="str">
        <f>перед!N21</f>
        <v>???</v>
      </c>
    </row>
    <row r="9" spans="1:31" x14ac:dyDescent="0.25">
      <c r="A9" s="3">
        <v>8</v>
      </c>
      <c r="B9" s="2" t="str">
        <f>перед!B22</f>
        <v>Дэвин Крукс</v>
      </c>
      <c r="C9" s="2" t="str">
        <f>перед!C22</f>
        <v>CM/CD</v>
      </c>
      <c r="D9" s="3">
        <f>перед!D22</f>
        <v>0</v>
      </c>
      <c r="E9" s="2">
        <f>перед!E9</f>
        <v>50</v>
      </c>
      <c r="F9" s="2">
        <f>перед!F22</f>
        <v>4</v>
      </c>
      <c r="G9" s="2">
        <f>перед!G22</f>
        <v>100</v>
      </c>
      <c r="H9" s="3">
        <f>перед!H22</f>
        <v>31</v>
      </c>
      <c r="I9" s="2"/>
      <c r="J9" s="2"/>
      <c r="K9" s="2"/>
      <c r="L9" s="2" t="str">
        <f>перед!M22</f>
        <v>нет</v>
      </c>
      <c r="M9" s="2" t="str">
        <f>перед!N22</f>
        <v>бб</v>
      </c>
    </row>
    <row r="10" spans="1:31" x14ac:dyDescent="0.25">
      <c r="A10" s="3">
        <v>9</v>
      </c>
      <c r="B10" s="2" t="str">
        <f>перед!B23</f>
        <v>Майкол Баланта</v>
      </c>
      <c r="C10" s="2" t="str">
        <f>перед!C23</f>
        <v>CM</v>
      </c>
      <c r="D10" s="3">
        <f>перед!D23</f>
        <v>0</v>
      </c>
      <c r="E10" s="2">
        <f>перед!E10</f>
        <v>69</v>
      </c>
      <c r="F10" s="2">
        <f>перед!F23</f>
        <v>4</v>
      </c>
      <c r="G10" s="2">
        <f>перед!G23</f>
        <v>75</v>
      </c>
      <c r="H10" s="3">
        <f>перед!H23</f>
        <v>31</v>
      </c>
      <c r="I10" s="2"/>
      <c r="J10" s="2"/>
      <c r="K10" s="2"/>
      <c r="L10" s="2" t="str">
        <f>перед!M23</f>
        <v>нет</v>
      </c>
      <c r="M10" s="2" t="str">
        <f>перед!N23</f>
        <v>кмб</v>
      </c>
    </row>
    <row r="11" spans="1:31" x14ac:dyDescent="0.25">
      <c r="A11" s="3">
        <v>10</v>
      </c>
      <c r="B11" s="2" t="str">
        <f>перед!B24</f>
        <v>Ле Тхань Хоай</v>
      </c>
      <c r="C11" s="2" t="str">
        <f>перед!C24</f>
        <v>RF/RM</v>
      </c>
      <c r="D11" s="3">
        <f>перед!D24</f>
        <v>0</v>
      </c>
      <c r="E11" s="2">
        <f>перед!E11</f>
        <v>50</v>
      </c>
      <c r="F11" s="2">
        <f>перед!F24</f>
        <v>0</v>
      </c>
      <c r="G11" s="2">
        <f>перед!G24</f>
        <v>79</v>
      </c>
      <c r="H11" s="3">
        <f>перед!H24</f>
        <v>32</v>
      </c>
      <c r="I11" s="2"/>
      <c r="J11" s="2"/>
      <c r="K11" s="2"/>
      <c r="L11" s="2" t="str">
        <f>перед!M24</f>
        <v>нет</v>
      </c>
      <c r="M11" s="2" t="str">
        <f>перед!N24</f>
        <v>???</v>
      </c>
    </row>
    <row r="12" spans="1:31" x14ac:dyDescent="0.25">
      <c r="A12" s="3">
        <v>11</v>
      </c>
      <c r="B12" s="2" t="str">
        <f>перед!B25</f>
        <v>Мато Яяло</v>
      </c>
      <c r="C12" s="2" t="str">
        <f>перед!C25</f>
        <v>RF</v>
      </c>
      <c r="D12" s="3">
        <f>перед!D25</f>
        <v>3</v>
      </c>
      <c r="E12" s="2">
        <f>перед!E12</f>
        <v>71</v>
      </c>
      <c r="F12" s="2">
        <f>перед!F25</f>
        <v>0</v>
      </c>
      <c r="G12" s="2">
        <f>перед!G25</f>
        <v>125</v>
      </c>
      <c r="H12" s="3">
        <f>перед!H25</f>
        <v>30</v>
      </c>
      <c r="I12" s="2"/>
      <c r="J12" s="2"/>
      <c r="K12" s="2"/>
      <c r="L12" s="2" t="str">
        <f>перед!M25</f>
        <v>нет</v>
      </c>
      <c r="M12" s="2" t="str">
        <f>перед!N25</f>
        <v>???</v>
      </c>
    </row>
    <row r="13" spans="1:31" ht="15.75" thickBot="1" x14ac:dyDescent="0.3">
      <c r="L13" s="2"/>
    </row>
    <row r="14" spans="1:31" x14ac:dyDescent="0.25">
      <c r="L14" s="2"/>
      <c r="R14" s="43" t="s">
        <v>122</v>
      </c>
      <c r="S14" s="44"/>
      <c r="T14" s="44"/>
      <c r="U14" s="44"/>
      <c r="V14" s="45"/>
      <c r="W14" s="43" t="s">
        <v>133</v>
      </c>
      <c r="X14" s="44"/>
      <c r="Y14" s="44"/>
      <c r="Z14" s="44"/>
      <c r="AA14" s="44"/>
      <c r="AB14" s="44"/>
      <c r="AC14" s="44"/>
      <c r="AD14" s="44"/>
      <c r="AE14" s="45"/>
    </row>
    <row r="15" spans="1:31" ht="15.75" thickBot="1" x14ac:dyDescent="0.3">
      <c r="L15" s="2"/>
      <c r="R15" s="35"/>
      <c r="S15" s="20"/>
      <c r="T15" s="14">
        <f>IF(U16=34,V16*8/100,IF(U16&gt;=32,V16*6/100,IF(U16&gt;=30,V16*4/100,IF(U16&gt;=28,V16*2/100,IF(U16&gt;=26,V16*1/100,IF(U16&gt;=24,V16*0/100,IF(U16&gt;=22,V16*(-1)/100,IF(U16&gt;=20,V16*(-2)/100,IF(U16&gt;=18,V16*(-4)/100,IF(U16&gt;=16,V16*(-8)/100,0))))))))))</f>
        <v>4.8600000000000003</v>
      </c>
      <c r="U15" s="15">
        <f>V16/AVERAGE(K17:K27)</f>
        <v>1.2913043478260871</v>
      </c>
      <c r="V15" s="16"/>
      <c r="W15" s="29"/>
      <c r="X15" s="20"/>
      <c r="Y15" s="20"/>
      <c r="Z15" s="20"/>
      <c r="AA15" s="20"/>
      <c r="AB15" s="20"/>
      <c r="AC15" s="20"/>
      <c r="AD15" s="20"/>
      <c r="AE15" s="16"/>
    </row>
    <row r="16" spans="1:31" ht="15.75" thickBot="1" x14ac:dyDescent="0.3">
      <c r="A16" t="s">
        <v>103</v>
      </c>
      <c r="B16" t="s">
        <v>89</v>
      </c>
      <c r="C16" t="s">
        <v>90</v>
      </c>
      <c r="D16" t="s">
        <v>99</v>
      </c>
      <c r="E16" t="s">
        <v>92</v>
      </c>
      <c r="F16" t="s">
        <v>93</v>
      </c>
      <c r="G16" t="s">
        <v>94</v>
      </c>
      <c r="H16" s="6" t="s">
        <v>95</v>
      </c>
      <c r="I16" t="s">
        <v>102</v>
      </c>
      <c r="J16" t="s">
        <v>104</v>
      </c>
      <c r="K16" t="s">
        <v>105</v>
      </c>
      <c r="L16" s="2" t="s">
        <v>106</v>
      </c>
      <c r="M16" t="s">
        <v>101</v>
      </c>
      <c r="N16" t="s">
        <v>108</v>
      </c>
      <c r="O16" t="s">
        <v>107</v>
      </c>
      <c r="P16" t="s">
        <v>109</v>
      </c>
      <c r="Q16" t="s">
        <v>110</v>
      </c>
      <c r="R16" s="35" t="s">
        <v>91</v>
      </c>
      <c r="S16" s="21" t="s">
        <v>123</v>
      </c>
      <c r="T16" s="17" t="s">
        <v>124</v>
      </c>
      <c r="U16" s="18">
        <f>IF(S17="к",R17,IF(S18="к",R18,IF(S19="к",R19,IF(S20="к",R20,IF(S21="к",R21,IF(S22="к",R22,IF(S23="к",R23,IF(S24="к",R24,IF(S25="к",R25,IF(S26="к",R26,IF(S27="к",R27,0)))))))))))</f>
        <v>33</v>
      </c>
      <c r="V16" s="19">
        <f>IF(S17="к",K17,IF(S18="к",K18,IF(S19="к",K19,IF(S20="к",K20,IF(S21="к",K21,IF(S22="к",K22,IF(S23="к",K23,IF(S24="к",K24,IF(S25="к",K25,IF(S26="к",K26,IF(S27="к",K27,0)))))))))))</f>
        <v>81</v>
      </c>
      <c r="W16" s="33" t="s">
        <v>130</v>
      </c>
      <c r="X16" s="22"/>
      <c r="Y16" s="20"/>
      <c r="Z16" s="20"/>
      <c r="AA16" s="20"/>
      <c r="AB16" s="20"/>
      <c r="AC16" s="20"/>
      <c r="AD16" s="20" t="s">
        <v>126</v>
      </c>
      <c r="AE16" s="16" t="s">
        <v>92</v>
      </c>
    </row>
    <row r="17" spans="1:31" x14ac:dyDescent="0.25">
      <c r="A17" t="s">
        <v>1</v>
      </c>
      <c r="B17" t="str">
        <f t="shared" ref="B17:G27" si="0">B2</f>
        <v>Льюис Донован</v>
      </c>
      <c r="C17" t="str">
        <f t="shared" si="0"/>
        <v>GK</v>
      </c>
      <c r="D17">
        <f t="shared" si="0"/>
        <v>0</v>
      </c>
      <c r="E17">
        <f t="shared" si="0"/>
        <v>81</v>
      </c>
      <c r="F17">
        <f t="shared" si="0"/>
        <v>0</v>
      </c>
      <c r="G17">
        <f t="shared" si="0"/>
        <v>100</v>
      </c>
      <c r="H17" s="8">
        <f t="shared" ref="H17:H27" si="1">E17*(G17/100)*(100-F17)/100*(100+D17)/100</f>
        <v>81</v>
      </c>
      <c r="I17">
        <v>0</v>
      </c>
      <c r="J17" s="8">
        <f>H17*(100+I17)/100</f>
        <v>81</v>
      </c>
      <c r="K17" s="6">
        <f t="shared" ref="K17:K27" si="2">ROUND(J17,0)</f>
        <v>81</v>
      </c>
      <c r="L17" s="2" t="str">
        <f t="shared" ref="L17:M27" si="3">L2</f>
        <v>нет</v>
      </c>
      <c r="M17" s="2" t="str">
        <f t="shared" si="3"/>
        <v>???</v>
      </c>
      <c r="N17">
        <f ca="1">VLOOKUP(SUBSTITUTE(L17,CHAR(160),CHAR(32)),INDIRECT($W$16),2,0)</f>
        <v>0</v>
      </c>
      <c r="O17" s="7">
        <f t="shared" ref="O17:O27" ca="1" si="4">K17*N17/100</f>
        <v>0</v>
      </c>
      <c r="P17">
        <f t="shared" ref="P17:P27" si="5">VLOOKUP(SUBSTITUTE(L17,CHAR(160),CHAR(32)),B$40:C$49,2,0)</f>
        <v>0</v>
      </c>
      <c r="Q17" s="7">
        <f t="shared" ref="Q17:Q27" si="6">K17*$P$28/100</f>
        <v>0.40500000000000003</v>
      </c>
      <c r="R17" s="36">
        <f>H2</f>
        <v>33</v>
      </c>
      <c r="S17" s="34" t="s">
        <v>123</v>
      </c>
      <c r="T17" s="15">
        <f>IF(S17="к",0,$T$15)</f>
        <v>0</v>
      </c>
      <c r="U17" s="15">
        <f>IF($U$15&gt;1.2,K17*2/100,IF($U$15&lt;0.8,K17*(-2)/100,0))</f>
        <v>1.62</v>
      </c>
      <c r="V17" s="37">
        <f>T17+U17</f>
        <v>1.62</v>
      </c>
      <c r="W17" s="30" t="str">
        <f>M17</f>
        <v>???</v>
      </c>
      <c r="X17" s="20">
        <f>IF(W17=$B$37,0,IF(W17=W18,6,0))</f>
        <v>0</v>
      </c>
      <c r="Y17" s="20">
        <v>0</v>
      </c>
      <c r="Z17" s="20">
        <f>IF(W17=$B$31,$C$31,IF(W17=$B$32,$C$32,IF(W17=$B$33,$C$33,IF(W17=$B$34,$C$34,IF(W17=$B$35,$C$35,IF(W17=$B$36,$C$36,IF(W17=$B$37,$C$37,30)))))))</f>
        <v>20</v>
      </c>
      <c r="AA17" s="20">
        <f t="shared" ref="AA17:AA26" si="7">IF((Z17-Z18)=1,-2,IF((Z17-Z18)=-1,-2,IF((Z17-Z18)=-4,-2,IF((Z17-Z18)=4,-2,0))))</f>
        <v>0</v>
      </c>
      <c r="AB17" s="20">
        <f>IF((Z17-Z16)=1,-2,IF((Z17-Z16)=-1,-2,0))</f>
        <v>0</v>
      </c>
      <c r="AC17" s="20">
        <f>IF(W17=$W$16,2,0)</f>
        <v>0</v>
      </c>
      <c r="AD17" s="20">
        <f>X17+Y17+AA17+AB17+AC17</f>
        <v>0</v>
      </c>
      <c r="AE17" s="19">
        <f>K17*AD17/100</f>
        <v>0</v>
      </c>
    </row>
    <row r="18" spans="1:31" x14ac:dyDescent="0.25">
      <c r="A18" t="s">
        <v>31</v>
      </c>
      <c r="B18" t="str">
        <f t="shared" si="0"/>
        <v>Френсис Хобб</v>
      </c>
      <c r="C18" t="str">
        <f t="shared" si="0"/>
        <v>RD/LD</v>
      </c>
      <c r="D18">
        <f t="shared" si="0"/>
        <v>0</v>
      </c>
      <c r="E18">
        <f t="shared" si="0"/>
        <v>59</v>
      </c>
      <c r="F18">
        <f t="shared" si="0"/>
        <v>4</v>
      </c>
      <c r="G18">
        <f t="shared" si="0"/>
        <v>112</v>
      </c>
      <c r="H18" s="8">
        <f t="shared" si="1"/>
        <v>63.436800000000012</v>
      </c>
      <c r="I18">
        <v>0</v>
      </c>
      <c r="J18" s="8">
        <f t="shared" ref="J18:J27" si="8">H18*(100+I18)/100</f>
        <v>63.436800000000012</v>
      </c>
      <c r="K18" s="6">
        <f>ROUND(J18,0)</f>
        <v>63</v>
      </c>
      <c r="L18" s="2" t="str">
        <f t="shared" si="3"/>
        <v>нет</v>
      </c>
      <c r="M18" s="2" t="str">
        <f t="shared" si="3"/>
        <v>???</v>
      </c>
      <c r="N18">
        <f t="shared" ref="N18:N27" ca="1" si="9">VLOOKUP(SUBSTITUTE(L18,CHAR(160),CHAR(32)),INDIRECT($W$16),2,0)</f>
        <v>0</v>
      </c>
      <c r="O18" s="7">
        <f ca="1">K18*N18/100</f>
        <v>0</v>
      </c>
      <c r="P18">
        <f t="shared" si="5"/>
        <v>0</v>
      </c>
      <c r="Q18" s="7">
        <f t="shared" si="6"/>
        <v>0.315</v>
      </c>
      <c r="R18" s="36">
        <f>H3</f>
        <v>31</v>
      </c>
      <c r="S18" s="34"/>
      <c r="T18" s="15">
        <f t="shared" ref="T18:T27" si="10">IF(S18="к",0,$T$15)</f>
        <v>4.8600000000000003</v>
      </c>
      <c r="U18" s="15">
        <f>IF($U$15&gt;1.2,K18*2/100,IF($U$15&lt;0.8,K18*(-2)/100,0))</f>
        <v>1.26</v>
      </c>
      <c r="V18" s="37">
        <f t="shared" ref="V18:V27" si="11">T18+U18</f>
        <v>6.12</v>
      </c>
      <c r="W18" s="31" t="str">
        <f t="shared" ref="W18:W27" si="12">M18</f>
        <v>???</v>
      </c>
      <c r="X18" s="20">
        <f>IF(W18=$B$37,0,IF(W18=W19,6,0))</f>
        <v>0</v>
      </c>
      <c r="Y18" s="20">
        <f>IF(W18=$B$37,0,IF(W18=W17,6,0))</f>
        <v>0</v>
      </c>
      <c r="Z18" s="20">
        <f>IF(W18=$B$31,$C$31,IF(W18=$B$32,$C$32,IF(W18=$B$33,$C$33,IF(W18=$B$34,$C$34,IF(W18=$B$35,$C$35,IF(W18=$B$36,$C$36,IF(W18=$B$37,$C$37,30)))))))</f>
        <v>20</v>
      </c>
      <c r="AA18" s="20">
        <f t="shared" si="7"/>
        <v>0</v>
      </c>
      <c r="AB18" s="20">
        <f>IF((Z18-Z17)=1,-2,IF((Z18-Z17)=-1,-2,IF((Z18-Z17)=-4,-2,IF((Z18-Z17)=4,-2,0))))</f>
        <v>0</v>
      </c>
      <c r="AC18" s="20">
        <f t="shared" ref="AC18:AC27" si="13">IF(W18=$W$16,2,0)</f>
        <v>0</v>
      </c>
      <c r="AD18" s="20">
        <f>X18+Y18+AA18+AB18+AC18</f>
        <v>0</v>
      </c>
      <c r="AE18" s="19">
        <f t="shared" ref="AE18:AE27" si="14">K18*AD18/100</f>
        <v>0</v>
      </c>
    </row>
    <row r="19" spans="1:31" x14ac:dyDescent="0.25">
      <c r="A19" t="s">
        <v>35</v>
      </c>
      <c r="B19" t="str">
        <f t="shared" si="0"/>
        <v>Ги-Виктор Эмильен</v>
      </c>
      <c r="C19" t="str">
        <f t="shared" si="0"/>
        <v>CD/LD</v>
      </c>
      <c r="D19">
        <f t="shared" si="0"/>
        <v>0</v>
      </c>
      <c r="E19">
        <f t="shared" si="0"/>
        <v>50</v>
      </c>
      <c r="F19">
        <f t="shared" si="0"/>
        <v>0</v>
      </c>
      <c r="G19">
        <f t="shared" si="0"/>
        <v>121</v>
      </c>
      <c r="H19" s="8">
        <f t="shared" si="1"/>
        <v>60.5</v>
      </c>
      <c r="I19">
        <v>0</v>
      </c>
      <c r="J19" s="8">
        <f t="shared" si="8"/>
        <v>60.5</v>
      </c>
      <c r="K19" s="6">
        <f t="shared" si="2"/>
        <v>61</v>
      </c>
      <c r="L19" s="2" t="str">
        <f t="shared" si="3"/>
        <v>нет</v>
      </c>
      <c r="M19" s="2" t="str">
        <f t="shared" si="3"/>
        <v>???</v>
      </c>
      <c r="N19">
        <f t="shared" ca="1" si="9"/>
        <v>0</v>
      </c>
      <c r="O19" s="7">
        <f t="shared" ca="1" si="4"/>
        <v>0</v>
      </c>
      <c r="P19">
        <f t="shared" si="5"/>
        <v>0</v>
      </c>
      <c r="Q19" s="7">
        <f t="shared" si="6"/>
        <v>0.30499999999999999</v>
      </c>
      <c r="R19" s="36">
        <f t="shared" ref="R19:R27" si="15">H4</f>
        <v>32</v>
      </c>
      <c r="S19" s="34"/>
      <c r="T19" s="15">
        <f t="shared" si="10"/>
        <v>4.8600000000000003</v>
      </c>
      <c r="U19" s="15">
        <f t="shared" ref="U19:U27" si="16">IF($U$15&gt;1.2,K19*2/100,IF($U$15&lt;0.8,K19*(-2)/100,0))</f>
        <v>1.22</v>
      </c>
      <c r="V19" s="37">
        <f t="shared" si="11"/>
        <v>6.08</v>
      </c>
      <c r="W19" s="31" t="str">
        <f t="shared" si="12"/>
        <v>???</v>
      </c>
      <c r="X19" s="20">
        <f t="shared" ref="X19:X26" si="17">IF(W19=$B$37,0,IF(W19=W20,6,0))</f>
        <v>0</v>
      </c>
      <c r="Y19" s="20">
        <f t="shared" ref="Y19:Y27" si="18">IF(W19=$B$37,0,IF(W19=W18,6,0))</f>
        <v>0</v>
      </c>
      <c r="Z19" s="20">
        <f t="shared" ref="Z19:Z27" si="19">IF(W19=$B$31,$C$31,IF(W19=$B$32,$C$32,IF(W19=$B$33,$C$33,IF(W19=$B$34,$C$34,IF(W19=$B$35,$C$35,IF(W19=$B$36,$C$36,IF(W19=$B$37,$C$37,30)))))))</f>
        <v>20</v>
      </c>
      <c r="AA19" s="20">
        <f t="shared" si="7"/>
        <v>0</v>
      </c>
      <c r="AB19" s="20">
        <f t="shared" ref="AB19:AB27" si="20">IF((Z19-Z18)=1,-2,IF((Z19-Z18)=-1,-2,IF((Z19-Z18)=-4,-2,IF((Z19-Z18)=4,-2,0))))</f>
        <v>0</v>
      </c>
      <c r="AC19" s="20">
        <f t="shared" si="13"/>
        <v>0</v>
      </c>
      <c r="AD19" s="20">
        <f>X19+Y19+AA19+AB19+AC19</f>
        <v>0</v>
      </c>
      <c r="AE19" s="19">
        <f t="shared" si="14"/>
        <v>0</v>
      </c>
    </row>
    <row r="20" spans="1:31" x14ac:dyDescent="0.25">
      <c r="A20" t="s">
        <v>63</v>
      </c>
      <c r="B20" t="str">
        <f t="shared" si="0"/>
        <v>Айвен Де Ауройо</v>
      </c>
      <c r="C20" t="str">
        <f t="shared" si="0"/>
        <v>CD</v>
      </c>
      <c r="D20">
        <f t="shared" si="0"/>
        <v>0</v>
      </c>
      <c r="E20">
        <f t="shared" si="0"/>
        <v>68</v>
      </c>
      <c r="F20">
        <f t="shared" si="0"/>
        <v>4</v>
      </c>
      <c r="G20">
        <f t="shared" si="0"/>
        <v>125</v>
      </c>
      <c r="H20" s="8">
        <f t="shared" si="1"/>
        <v>81.599999999999994</v>
      </c>
      <c r="I20">
        <v>0</v>
      </c>
      <c r="J20" s="8">
        <f t="shared" si="8"/>
        <v>81.599999999999994</v>
      </c>
      <c r="K20" s="6">
        <f t="shared" si="2"/>
        <v>82</v>
      </c>
      <c r="L20" s="2" t="str">
        <f t="shared" si="3"/>
        <v>нет</v>
      </c>
      <c r="M20" s="2" t="str">
        <f t="shared" si="3"/>
        <v>???</v>
      </c>
      <c r="N20">
        <f t="shared" ca="1" si="9"/>
        <v>0</v>
      </c>
      <c r="O20" s="7">
        <f t="shared" ca="1" si="4"/>
        <v>0</v>
      </c>
      <c r="P20">
        <f t="shared" si="5"/>
        <v>0</v>
      </c>
      <c r="Q20" s="7">
        <f t="shared" si="6"/>
        <v>0.41</v>
      </c>
      <c r="R20" s="36">
        <f t="shared" si="15"/>
        <v>31</v>
      </c>
      <c r="S20" s="34"/>
      <c r="T20" s="15">
        <f t="shared" si="10"/>
        <v>4.8600000000000003</v>
      </c>
      <c r="U20" s="15">
        <f t="shared" si="16"/>
        <v>1.64</v>
      </c>
      <c r="V20" s="37">
        <f t="shared" si="11"/>
        <v>6.5</v>
      </c>
      <c r="W20" s="31" t="str">
        <f t="shared" si="12"/>
        <v>???</v>
      </c>
      <c r="X20" s="20">
        <f t="shared" si="17"/>
        <v>0</v>
      </c>
      <c r="Y20" s="20">
        <f t="shared" si="18"/>
        <v>0</v>
      </c>
      <c r="Z20" s="20">
        <f t="shared" si="19"/>
        <v>20</v>
      </c>
      <c r="AA20" s="20">
        <f t="shared" si="7"/>
        <v>0</v>
      </c>
      <c r="AB20" s="20">
        <f t="shared" si="20"/>
        <v>0</v>
      </c>
      <c r="AC20" s="20">
        <f t="shared" si="13"/>
        <v>0</v>
      </c>
      <c r="AD20" s="20">
        <f t="shared" ref="AD20:AD27" si="21">X20+Y20+AA20+AB20+AC20</f>
        <v>0</v>
      </c>
      <c r="AE20" s="19">
        <f t="shared" si="14"/>
        <v>0</v>
      </c>
    </row>
    <row r="21" spans="1:31" x14ac:dyDescent="0.25">
      <c r="A21" t="s">
        <v>65</v>
      </c>
      <c r="B21" t="str">
        <f t="shared" si="0"/>
        <v>Ка-Хо Ли</v>
      </c>
      <c r="C21" t="str">
        <f t="shared" si="0"/>
        <v>LD/RD</v>
      </c>
      <c r="D21">
        <f t="shared" si="0"/>
        <v>3</v>
      </c>
      <c r="E21">
        <f t="shared" si="0"/>
        <v>56</v>
      </c>
      <c r="F21">
        <f t="shared" si="0"/>
        <v>0</v>
      </c>
      <c r="G21">
        <f t="shared" si="0"/>
        <v>75</v>
      </c>
      <c r="H21" s="8">
        <f t="shared" si="1"/>
        <v>43.26</v>
      </c>
      <c r="I21">
        <v>5</v>
      </c>
      <c r="J21" s="8">
        <f t="shared" si="8"/>
        <v>45.423000000000002</v>
      </c>
      <c r="K21" s="6">
        <f t="shared" si="2"/>
        <v>45</v>
      </c>
      <c r="L21" s="2" t="str">
        <f t="shared" si="3"/>
        <v>Л</v>
      </c>
      <c r="M21" s="2" t="str">
        <f t="shared" si="3"/>
        <v>???</v>
      </c>
      <c r="N21">
        <f t="shared" ca="1" si="9"/>
        <v>0</v>
      </c>
      <c r="O21" s="7">
        <f t="shared" ca="1" si="4"/>
        <v>0</v>
      </c>
      <c r="P21">
        <f t="shared" si="5"/>
        <v>0.5</v>
      </c>
      <c r="Q21" s="7">
        <f t="shared" si="6"/>
        <v>0.22500000000000001</v>
      </c>
      <c r="R21" s="36">
        <f t="shared" si="15"/>
        <v>30</v>
      </c>
      <c r="S21" s="34"/>
      <c r="T21" s="15">
        <f t="shared" si="10"/>
        <v>4.8600000000000003</v>
      </c>
      <c r="U21" s="15">
        <f t="shared" si="16"/>
        <v>0.9</v>
      </c>
      <c r="V21" s="37">
        <f t="shared" si="11"/>
        <v>5.7600000000000007</v>
      </c>
      <c r="W21" s="31" t="str">
        <f t="shared" si="12"/>
        <v>???</v>
      </c>
      <c r="X21" s="20">
        <f t="shared" si="17"/>
        <v>0</v>
      </c>
      <c r="Y21" s="20">
        <f t="shared" si="18"/>
        <v>0</v>
      </c>
      <c r="Z21" s="20">
        <f t="shared" si="19"/>
        <v>20</v>
      </c>
      <c r="AA21" s="20">
        <f t="shared" si="7"/>
        <v>0</v>
      </c>
      <c r="AB21" s="20">
        <f t="shared" si="20"/>
        <v>0</v>
      </c>
      <c r="AC21" s="20">
        <f t="shared" si="13"/>
        <v>0</v>
      </c>
      <c r="AD21" s="20">
        <f t="shared" si="21"/>
        <v>0</v>
      </c>
      <c r="AE21" s="19">
        <f t="shared" si="14"/>
        <v>0</v>
      </c>
    </row>
    <row r="22" spans="1:31" x14ac:dyDescent="0.25">
      <c r="A22" t="s">
        <v>35</v>
      </c>
      <c r="B22" t="str">
        <f t="shared" si="0"/>
        <v>Кристиан Мве-Мве</v>
      </c>
      <c r="C22" t="str">
        <f t="shared" si="0"/>
        <v>RM/CM</v>
      </c>
      <c r="D22">
        <f t="shared" si="0"/>
        <v>0</v>
      </c>
      <c r="E22">
        <f t="shared" si="0"/>
        <v>64</v>
      </c>
      <c r="F22">
        <f t="shared" si="0"/>
        <v>4</v>
      </c>
      <c r="G22">
        <f t="shared" si="0"/>
        <v>112</v>
      </c>
      <c r="H22" s="8">
        <f t="shared" si="1"/>
        <v>68.81280000000001</v>
      </c>
      <c r="I22">
        <v>5</v>
      </c>
      <c r="J22" s="8">
        <f t="shared" si="8"/>
        <v>72.253440000000012</v>
      </c>
      <c r="K22" s="6">
        <f t="shared" si="2"/>
        <v>72</v>
      </c>
      <c r="L22" s="2" t="str">
        <f t="shared" si="3"/>
        <v>нет</v>
      </c>
      <c r="M22" s="2" t="str">
        <f t="shared" si="3"/>
        <v>???</v>
      </c>
      <c r="N22">
        <f t="shared" ca="1" si="9"/>
        <v>0</v>
      </c>
      <c r="O22" s="7">
        <f t="shared" ca="1" si="4"/>
        <v>0</v>
      </c>
      <c r="P22">
        <f t="shared" si="5"/>
        <v>0</v>
      </c>
      <c r="Q22" s="7">
        <f t="shared" si="6"/>
        <v>0.36</v>
      </c>
      <c r="R22" s="36">
        <f t="shared" si="15"/>
        <v>32</v>
      </c>
      <c r="S22" s="34"/>
      <c r="T22" s="15">
        <f t="shared" si="10"/>
        <v>4.8600000000000003</v>
      </c>
      <c r="U22" s="15">
        <f t="shared" si="16"/>
        <v>1.44</v>
      </c>
      <c r="V22" s="37">
        <f t="shared" si="11"/>
        <v>6.3000000000000007</v>
      </c>
      <c r="W22" s="31" t="str">
        <f t="shared" si="12"/>
        <v>???</v>
      </c>
      <c r="X22" s="20">
        <f t="shared" si="17"/>
        <v>0</v>
      </c>
      <c r="Y22" s="20">
        <f t="shared" si="18"/>
        <v>0</v>
      </c>
      <c r="Z22" s="20">
        <f t="shared" si="19"/>
        <v>20</v>
      </c>
      <c r="AA22" s="20">
        <f t="shared" si="7"/>
        <v>0</v>
      </c>
      <c r="AB22" s="20">
        <f t="shared" si="20"/>
        <v>0</v>
      </c>
      <c r="AC22" s="20">
        <f t="shared" si="13"/>
        <v>0</v>
      </c>
      <c r="AD22" s="20">
        <f t="shared" si="21"/>
        <v>0</v>
      </c>
      <c r="AE22" s="19">
        <f t="shared" si="14"/>
        <v>0</v>
      </c>
    </row>
    <row r="23" spans="1:31" x14ac:dyDescent="0.25">
      <c r="A23" t="s">
        <v>35</v>
      </c>
      <c r="B23" t="str">
        <f t="shared" si="0"/>
        <v>Эдвард Армильо</v>
      </c>
      <c r="C23" t="str">
        <f t="shared" si="0"/>
        <v>CM/CD</v>
      </c>
      <c r="D23">
        <f t="shared" si="0"/>
        <v>0</v>
      </c>
      <c r="E23">
        <f t="shared" si="0"/>
        <v>55</v>
      </c>
      <c r="F23">
        <f t="shared" si="0"/>
        <v>4</v>
      </c>
      <c r="G23">
        <f t="shared" si="0"/>
        <v>100</v>
      </c>
      <c r="H23" s="8">
        <f t="shared" si="1"/>
        <v>52.8</v>
      </c>
      <c r="I23">
        <v>5</v>
      </c>
      <c r="J23" s="8">
        <f t="shared" si="8"/>
        <v>55.44</v>
      </c>
      <c r="K23" s="6">
        <f t="shared" si="2"/>
        <v>55</v>
      </c>
      <c r="L23" s="2" t="str">
        <f t="shared" si="3"/>
        <v>нет</v>
      </c>
      <c r="M23" s="2" t="str">
        <f t="shared" si="3"/>
        <v>???</v>
      </c>
      <c r="N23">
        <f t="shared" ca="1" si="9"/>
        <v>0</v>
      </c>
      <c r="O23" s="7">
        <f t="shared" ca="1" si="4"/>
        <v>0</v>
      </c>
      <c r="P23">
        <f t="shared" si="5"/>
        <v>0</v>
      </c>
      <c r="Q23" s="7">
        <f t="shared" si="6"/>
        <v>0.27500000000000002</v>
      </c>
      <c r="R23" s="36">
        <f t="shared" si="15"/>
        <v>32</v>
      </c>
      <c r="S23" s="34"/>
      <c r="T23" s="15">
        <f t="shared" si="10"/>
        <v>4.8600000000000003</v>
      </c>
      <c r="U23" s="15">
        <f t="shared" si="16"/>
        <v>1.1000000000000001</v>
      </c>
      <c r="V23" s="37">
        <f t="shared" si="11"/>
        <v>5.9600000000000009</v>
      </c>
      <c r="W23" s="31" t="str">
        <f t="shared" si="12"/>
        <v>???</v>
      </c>
      <c r="X23" s="20">
        <f t="shared" si="17"/>
        <v>0</v>
      </c>
      <c r="Y23" s="20">
        <f t="shared" si="18"/>
        <v>0</v>
      </c>
      <c r="Z23" s="20">
        <f t="shared" si="19"/>
        <v>20</v>
      </c>
      <c r="AA23" s="20">
        <f t="shared" si="7"/>
        <v>0</v>
      </c>
      <c r="AB23" s="20">
        <f t="shared" si="20"/>
        <v>0</v>
      </c>
      <c r="AC23" s="20">
        <f t="shared" si="13"/>
        <v>0</v>
      </c>
      <c r="AD23" s="20">
        <f t="shared" si="21"/>
        <v>0</v>
      </c>
      <c r="AE23" s="19">
        <f t="shared" si="14"/>
        <v>0</v>
      </c>
    </row>
    <row r="24" spans="1:31" x14ac:dyDescent="0.25">
      <c r="A24" t="s">
        <v>79</v>
      </c>
      <c r="B24" t="str">
        <f t="shared" si="0"/>
        <v>Дэвин Крукс</v>
      </c>
      <c r="C24" t="str">
        <f t="shared" si="0"/>
        <v>CM/CD</v>
      </c>
      <c r="D24">
        <f t="shared" si="0"/>
        <v>0</v>
      </c>
      <c r="E24">
        <f t="shared" si="0"/>
        <v>50</v>
      </c>
      <c r="F24">
        <f t="shared" si="0"/>
        <v>4</v>
      </c>
      <c r="G24">
        <f t="shared" si="0"/>
        <v>100</v>
      </c>
      <c r="H24" s="8">
        <f t="shared" si="1"/>
        <v>48</v>
      </c>
      <c r="I24">
        <v>0</v>
      </c>
      <c r="J24" s="8">
        <f t="shared" si="8"/>
        <v>48</v>
      </c>
      <c r="K24" s="6">
        <f t="shared" si="2"/>
        <v>48</v>
      </c>
      <c r="L24" s="2" t="str">
        <f t="shared" si="3"/>
        <v>нет</v>
      </c>
      <c r="M24" s="2" t="str">
        <f t="shared" si="3"/>
        <v>бб</v>
      </c>
      <c r="N24">
        <f t="shared" ca="1" si="9"/>
        <v>0</v>
      </c>
      <c r="O24" s="7">
        <f t="shared" ca="1" si="4"/>
        <v>0</v>
      </c>
      <c r="P24">
        <f t="shared" si="5"/>
        <v>0</v>
      </c>
      <c r="Q24" s="7">
        <f t="shared" si="6"/>
        <v>0.24</v>
      </c>
      <c r="R24" s="36">
        <f t="shared" si="15"/>
        <v>31</v>
      </c>
      <c r="S24" s="34"/>
      <c r="T24" s="15">
        <f t="shared" si="10"/>
        <v>4.8600000000000003</v>
      </c>
      <c r="U24" s="15">
        <f t="shared" si="16"/>
        <v>0.96</v>
      </c>
      <c r="V24" s="37">
        <f t="shared" si="11"/>
        <v>5.82</v>
      </c>
      <c r="W24" s="31" t="str">
        <f t="shared" si="12"/>
        <v>бб</v>
      </c>
      <c r="X24" s="20">
        <f t="shared" si="17"/>
        <v>0</v>
      </c>
      <c r="Y24" s="20">
        <f t="shared" si="18"/>
        <v>0</v>
      </c>
      <c r="Z24" s="20">
        <f t="shared" si="19"/>
        <v>1</v>
      </c>
      <c r="AA24" s="20">
        <f t="shared" si="7"/>
        <v>-2</v>
      </c>
      <c r="AB24" s="20">
        <f t="shared" si="20"/>
        <v>0</v>
      </c>
      <c r="AC24" s="20">
        <f t="shared" si="13"/>
        <v>0</v>
      </c>
      <c r="AD24" s="20">
        <f t="shared" si="21"/>
        <v>-2</v>
      </c>
      <c r="AE24" s="19">
        <f t="shared" si="14"/>
        <v>-0.96</v>
      </c>
    </row>
    <row r="25" spans="1:31" x14ac:dyDescent="0.25">
      <c r="A25" t="s">
        <v>58</v>
      </c>
      <c r="B25" t="str">
        <f t="shared" si="0"/>
        <v>Майкол Баланта</v>
      </c>
      <c r="C25" t="str">
        <f t="shared" si="0"/>
        <v>CM</v>
      </c>
      <c r="D25">
        <f t="shared" si="0"/>
        <v>0</v>
      </c>
      <c r="E25">
        <f t="shared" si="0"/>
        <v>69</v>
      </c>
      <c r="F25">
        <f t="shared" si="0"/>
        <v>4</v>
      </c>
      <c r="G25">
        <f t="shared" si="0"/>
        <v>75</v>
      </c>
      <c r="H25" s="8">
        <f t="shared" si="1"/>
        <v>49.68</v>
      </c>
      <c r="I25">
        <v>5</v>
      </c>
      <c r="J25" s="8">
        <f t="shared" si="8"/>
        <v>52.163999999999994</v>
      </c>
      <c r="K25" s="6">
        <f t="shared" si="2"/>
        <v>52</v>
      </c>
      <c r="L25" s="2" t="str">
        <f t="shared" si="3"/>
        <v>нет</v>
      </c>
      <c r="M25" s="2" t="str">
        <f t="shared" si="3"/>
        <v>кмб</v>
      </c>
      <c r="N25">
        <f t="shared" ca="1" si="9"/>
        <v>0</v>
      </c>
      <c r="O25" s="7">
        <f t="shared" ca="1" si="4"/>
        <v>0</v>
      </c>
      <c r="P25">
        <f t="shared" si="5"/>
        <v>0</v>
      </c>
      <c r="Q25" s="7">
        <f t="shared" si="6"/>
        <v>0.26</v>
      </c>
      <c r="R25" s="36">
        <f t="shared" si="15"/>
        <v>31</v>
      </c>
      <c r="S25" s="34"/>
      <c r="T25" s="15">
        <f t="shared" si="10"/>
        <v>4.8600000000000003</v>
      </c>
      <c r="U25" s="15">
        <f t="shared" si="16"/>
        <v>1.04</v>
      </c>
      <c r="V25" s="37">
        <f t="shared" si="11"/>
        <v>5.9</v>
      </c>
      <c r="W25" s="31" t="str">
        <f t="shared" si="12"/>
        <v>кмб</v>
      </c>
      <c r="X25" s="20">
        <f t="shared" si="17"/>
        <v>0</v>
      </c>
      <c r="Y25" s="20">
        <f t="shared" si="18"/>
        <v>0</v>
      </c>
      <c r="Z25" s="20">
        <f t="shared" si="19"/>
        <v>5</v>
      </c>
      <c r="AA25" s="20">
        <f t="shared" si="7"/>
        <v>0</v>
      </c>
      <c r="AB25" s="20">
        <f t="shared" si="20"/>
        <v>-2</v>
      </c>
      <c r="AC25" s="20">
        <f t="shared" si="13"/>
        <v>0</v>
      </c>
      <c r="AD25" s="20">
        <f t="shared" si="21"/>
        <v>-2</v>
      </c>
      <c r="AE25" s="19">
        <f t="shared" si="14"/>
        <v>-1.04</v>
      </c>
    </row>
    <row r="26" spans="1:31" x14ac:dyDescent="0.25">
      <c r="A26" t="s">
        <v>65</v>
      </c>
      <c r="B26" t="str">
        <f t="shared" si="0"/>
        <v>Ле Тхань Хоай</v>
      </c>
      <c r="C26" t="str">
        <f t="shared" si="0"/>
        <v>RF/RM</v>
      </c>
      <c r="D26">
        <f t="shared" si="0"/>
        <v>0</v>
      </c>
      <c r="E26">
        <f t="shared" si="0"/>
        <v>50</v>
      </c>
      <c r="F26">
        <f t="shared" si="0"/>
        <v>0</v>
      </c>
      <c r="G26">
        <f t="shared" si="0"/>
        <v>79</v>
      </c>
      <c r="H26" s="8">
        <f t="shared" si="1"/>
        <v>39.5</v>
      </c>
      <c r="I26">
        <v>0</v>
      </c>
      <c r="J26" s="8">
        <f t="shared" si="8"/>
        <v>39.5</v>
      </c>
      <c r="K26" s="6">
        <f t="shared" si="2"/>
        <v>40</v>
      </c>
      <c r="L26" s="2" t="str">
        <f t="shared" si="3"/>
        <v>нет</v>
      </c>
      <c r="M26" s="2" t="str">
        <f t="shared" si="3"/>
        <v>???</v>
      </c>
      <c r="N26">
        <f t="shared" ca="1" si="9"/>
        <v>0</v>
      </c>
      <c r="O26" s="7">
        <f t="shared" ca="1" si="4"/>
        <v>0</v>
      </c>
      <c r="P26">
        <f t="shared" si="5"/>
        <v>0</v>
      </c>
      <c r="Q26" s="7">
        <f t="shared" si="6"/>
        <v>0.2</v>
      </c>
      <c r="R26" s="36">
        <f t="shared" si="15"/>
        <v>32</v>
      </c>
      <c r="S26" s="34"/>
      <c r="T26" s="15">
        <f t="shared" si="10"/>
        <v>4.8600000000000003</v>
      </c>
      <c r="U26" s="15">
        <f t="shared" si="16"/>
        <v>0.8</v>
      </c>
      <c r="V26" s="37">
        <f t="shared" si="11"/>
        <v>5.66</v>
      </c>
      <c r="W26" s="31" t="str">
        <f t="shared" si="12"/>
        <v>???</v>
      </c>
      <c r="X26" s="20">
        <f t="shared" si="17"/>
        <v>0</v>
      </c>
      <c r="Y26" s="20">
        <f t="shared" si="18"/>
        <v>0</v>
      </c>
      <c r="Z26" s="20">
        <f t="shared" si="19"/>
        <v>20</v>
      </c>
      <c r="AA26" s="20">
        <f t="shared" si="7"/>
        <v>0</v>
      </c>
      <c r="AB26" s="20">
        <f t="shared" si="20"/>
        <v>0</v>
      </c>
      <c r="AC26" s="20">
        <f t="shared" si="13"/>
        <v>0</v>
      </c>
      <c r="AD26" s="20">
        <f t="shared" si="21"/>
        <v>0</v>
      </c>
      <c r="AE26" s="19">
        <f t="shared" si="14"/>
        <v>0</v>
      </c>
    </row>
    <row r="27" spans="1:31" ht="15.75" thickBot="1" x14ac:dyDescent="0.3">
      <c r="A27" t="s">
        <v>58</v>
      </c>
      <c r="B27" t="str">
        <f t="shared" si="0"/>
        <v>Мато Яяло</v>
      </c>
      <c r="C27" t="str">
        <f t="shared" si="0"/>
        <v>RF</v>
      </c>
      <c r="D27">
        <f t="shared" si="0"/>
        <v>3</v>
      </c>
      <c r="E27">
        <f t="shared" si="0"/>
        <v>71</v>
      </c>
      <c r="F27">
        <f t="shared" si="0"/>
        <v>0</v>
      </c>
      <c r="G27">
        <f t="shared" si="0"/>
        <v>125</v>
      </c>
      <c r="H27" s="8">
        <f t="shared" si="1"/>
        <v>91.412499999999994</v>
      </c>
      <c r="I27">
        <v>0</v>
      </c>
      <c r="J27" s="8">
        <f t="shared" si="8"/>
        <v>91.412499999999994</v>
      </c>
      <c r="K27" s="6">
        <f t="shared" si="2"/>
        <v>91</v>
      </c>
      <c r="L27" s="2" t="str">
        <f t="shared" si="3"/>
        <v>нет</v>
      </c>
      <c r="M27" s="2" t="str">
        <f t="shared" si="3"/>
        <v>???</v>
      </c>
      <c r="N27">
        <f t="shared" ca="1" si="9"/>
        <v>0</v>
      </c>
      <c r="O27" s="7">
        <f t="shared" ca="1" si="4"/>
        <v>0</v>
      </c>
      <c r="P27">
        <f t="shared" si="5"/>
        <v>0</v>
      </c>
      <c r="Q27" s="7">
        <f t="shared" si="6"/>
        <v>0.45500000000000002</v>
      </c>
      <c r="R27" s="38">
        <f t="shared" si="15"/>
        <v>30</v>
      </c>
      <c r="S27" s="39"/>
      <c r="T27" s="40">
        <f t="shared" si="10"/>
        <v>4.8600000000000003</v>
      </c>
      <c r="U27" s="40">
        <f t="shared" si="16"/>
        <v>1.82</v>
      </c>
      <c r="V27" s="41">
        <f t="shared" si="11"/>
        <v>6.6800000000000006</v>
      </c>
      <c r="W27" s="32" t="str">
        <f t="shared" si="12"/>
        <v>???</v>
      </c>
      <c r="X27" s="23">
        <v>0</v>
      </c>
      <c r="Y27" s="23">
        <f t="shared" si="18"/>
        <v>0</v>
      </c>
      <c r="Z27" s="23">
        <f t="shared" si="19"/>
        <v>20</v>
      </c>
      <c r="AA27" s="23">
        <f>IF((Z27-Z28)=1,-2,IF((Z27-Z28)=-1,-2,0))</f>
        <v>0</v>
      </c>
      <c r="AB27" s="23">
        <f t="shared" si="20"/>
        <v>0</v>
      </c>
      <c r="AC27" s="23">
        <f t="shared" si="13"/>
        <v>0</v>
      </c>
      <c r="AD27" s="23">
        <f t="shared" si="21"/>
        <v>0</v>
      </c>
      <c r="AE27" s="24">
        <f t="shared" si="14"/>
        <v>0</v>
      </c>
    </row>
    <row r="28" spans="1:31" ht="15.75" thickBot="1" x14ac:dyDescent="0.3">
      <c r="E28">
        <f>SUM(E17:E27)</f>
        <v>673</v>
      </c>
      <c r="H28" s="8">
        <f>SUM(H17:H27)</f>
        <v>680.00210000000004</v>
      </c>
      <c r="J28" s="8">
        <f>SUM(J17:J27)</f>
        <v>690.72973999999999</v>
      </c>
      <c r="K28" s="6">
        <f>SUM(K17:K27)</f>
        <v>690</v>
      </c>
      <c r="O28" s="7"/>
      <c r="P28">
        <f>SUM(P17:P27)</f>
        <v>0.5</v>
      </c>
      <c r="Q28" s="7"/>
      <c r="R28" s="7"/>
      <c r="V28" s="7">
        <f>SUM(V17:V27)</f>
        <v>62.4</v>
      </c>
      <c r="X28" s="25">
        <f t="shared" ref="X28:AC28" si="22">SUM(X17:X27)</f>
        <v>0</v>
      </c>
      <c r="Y28" s="25">
        <f t="shared" si="22"/>
        <v>0</v>
      </c>
      <c r="Z28" s="25">
        <f t="shared" si="22"/>
        <v>186</v>
      </c>
      <c r="AA28" s="25">
        <f t="shared" si="22"/>
        <v>-2</v>
      </c>
      <c r="AB28" s="25">
        <f t="shared" si="22"/>
        <v>-2</v>
      </c>
      <c r="AC28" s="25">
        <f t="shared" si="22"/>
        <v>0</v>
      </c>
      <c r="AD28" s="25"/>
      <c r="AE28" s="6">
        <f>SUM(AE17:AE27)</f>
        <v>-2</v>
      </c>
    </row>
    <row r="29" spans="1:31" ht="15.75" thickBot="1" x14ac:dyDescent="0.3">
      <c r="H29" s="8"/>
      <c r="J29" s="12" t="s">
        <v>120</v>
      </c>
      <c r="K29" s="13">
        <f>K28/H28*100</f>
        <v>101.47027487120994</v>
      </c>
      <c r="O29" s="7"/>
      <c r="Q29" s="7"/>
      <c r="R29" s="7"/>
    </row>
    <row r="30" spans="1:31" x14ac:dyDescent="0.25">
      <c r="H30" s="8"/>
      <c r="J30" s="28"/>
      <c r="K30" s="28"/>
      <c r="O30" s="7"/>
      <c r="Q30" s="7"/>
      <c r="R30" s="7"/>
    </row>
    <row r="31" spans="1:31" x14ac:dyDescent="0.25">
      <c r="B31" s="26" t="s">
        <v>125</v>
      </c>
      <c r="C31" s="27">
        <v>1</v>
      </c>
      <c r="H31" s="8"/>
      <c r="J31" s="28"/>
      <c r="K31" s="28"/>
      <c r="O31" s="7"/>
      <c r="Q31" s="7"/>
      <c r="R31" s="7"/>
    </row>
    <row r="32" spans="1:31" x14ac:dyDescent="0.25">
      <c r="B32" s="26" t="s">
        <v>130</v>
      </c>
      <c r="C32" s="27">
        <v>2</v>
      </c>
      <c r="H32" s="8"/>
      <c r="J32" s="28"/>
      <c r="K32" s="28"/>
      <c r="O32" s="7"/>
      <c r="Q32" s="7"/>
      <c r="R32" s="7"/>
    </row>
    <row r="33" spans="2:18" x14ac:dyDescent="0.25">
      <c r="B33" s="26" t="s">
        <v>132</v>
      </c>
      <c r="C33" s="27">
        <v>3</v>
      </c>
      <c r="H33" s="8"/>
      <c r="J33" s="28"/>
      <c r="K33" s="28"/>
      <c r="O33" s="7"/>
      <c r="Q33" s="7"/>
      <c r="R33" s="7"/>
    </row>
    <row r="34" spans="2:18" x14ac:dyDescent="0.25">
      <c r="B34" s="26" t="s">
        <v>128</v>
      </c>
      <c r="C34" s="27">
        <v>4</v>
      </c>
      <c r="H34" s="8"/>
      <c r="J34" s="28"/>
      <c r="K34" s="28"/>
      <c r="O34" s="7"/>
      <c r="Q34" s="7"/>
      <c r="R34" s="7"/>
    </row>
    <row r="35" spans="2:18" x14ac:dyDescent="0.25">
      <c r="B35" s="26" t="s">
        <v>129</v>
      </c>
      <c r="C35" s="27">
        <v>5</v>
      </c>
      <c r="H35" s="8"/>
      <c r="J35" s="28"/>
      <c r="K35" s="28"/>
      <c r="O35" s="7"/>
      <c r="Q35" s="7"/>
      <c r="R35" s="7"/>
    </row>
    <row r="36" spans="2:18" x14ac:dyDescent="0.25">
      <c r="B36" s="26" t="s">
        <v>131</v>
      </c>
      <c r="C36" s="27">
        <v>10</v>
      </c>
      <c r="H36" s="8"/>
      <c r="J36" s="28"/>
      <c r="K36" s="28"/>
      <c r="O36" s="7"/>
      <c r="Q36" s="7"/>
      <c r="R36" s="7"/>
    </row>
    <row r="37" spans="2:18" x14ac:dyDescent="0.25">
      <c r="B37" s="26" t="s">
        <v>127</v>
      </c>
      <c r="C37" s="27">
        <v>20</v>
      </c>
      <c r="H37" s="8"/>
      <c r="J37" s="28"/>
      <c r="K37" s="28"/>
      <c r="O37" s="7"/>
      <c r="Q37" s="7"/>
      <c r="R37" s="7"/>
    </row>
    <row r="38" spans="2:18" x14ac:dyDescent="0.25">
      <c r="B38" s="26"/>
      <c r="C38" s="27"/>
      <c r="H38" s="8"/>
      <c r="J38" s="28"/>
      <c r="K38" s="28"/>
      <c r="O38" s="7"/>
      <c r="Q38" s="7"/>
      <c r="R38" s="7"/>
    </row>
    <row r="39" spans="2:18" x14ac:dyDescent="0.25">
      <c r="C39" t="s">
        <v>109</v>
      </c>
    </row>
    <row r="40" spans="2:18" x14ac:dyDescent="0.25">
      <c r="B40" t="s">
        <v>113</v>
      </c>
      <c r="C40">
        <v>0</v>
      </c>
    </row>
    <row r="41" spans="2:18" x14ac:dyDescent="0.25">
      <c r="B41" t="s">
        <v>114</v>
      </c>
      <c r="C41">
        <v>0</v>
      </c>
    </row>
    <row r="42" spans="2:18" x14ac:dyDescent="0.25">
      <c r="B42" t="s">
        <v>115</v>
      </c>
      <c r="C42">
        <v>0</v>
      </c>
    </row>
    <row r="43" spans="2:18" x14ac:dyDescent="0.25">
      <c r="B43" t="s">
        <v>116</v>
      </c>
      <c r="C43">
        <v>0</v>
      </c>
    </row>
    <row r="44" spans="2:18" x14ac:dyDescent="0.25">
      <c r="B44" t="s">
        <v>117</v>
      </c>
      <c r="C44">
        <v>2</v>
      </c>
    </row>
    <row r="45" spans="2:18" x14ac:dyDescent="0.25">
      <c r="B45" t="s">
        <v>68</v>
      </c>
      <c r="C45">
        <v>0</v>
      </c>
    </row>
    <row r="46" spans="2:18" x14ac:dyDescent="0.25">
      <c r="B46" t="s">
        <v>118</v>
      </c>
      <c r="C46">
        <v>0</v>
      </c>
    </row>
    <row r="47" spans="2:18" x14ac:dyDescent="0.25">
      <c r="B47" t="s">
        <v>12</v>
      </c>
      <c r="C47">
        <v>0</v>
      </c>
    </row>
    <row r="48" spans="2:18" x14ac:dyDescent="0.25">
      <c r="B48" t="s">
        <v>8</v>
      </c>
      <c r="C48">
        <v>0.5</v>
      </c>
    </row>
    <row r="49" spans="1:4" x14ac:dyDescent="0.25">
      <c r="B49" t="s">
        <v>119</v>
      </c>
      <c r="C49">
        <v>0</v>
      </c>
    </row>
    <row r="50" spans="1:4" x14ac:dyDescent="0.25">
      <c r="A50" s="42"/>
      <c r="B50" s="42"/>
      <c r="C50" s="42"/>
      <c r="D50" s="42"/>
    </row>
    <row r="52" spans="1:4" x14ac:dyDescent="0.25">
      <c r="C52" t="s">
        <v>125</v>
      </c>
    </row>
    <row r="53" spans="1:4" x14ac:dyDescent="0.25">
      <c r="B53" t="s">
        <v>113</v>
      </c>
      <c r="C53">
        <v>43</v>
      </c>
    </row>
    <row r="54" spans="1:4" x14ac:dyDescent="0.25">
      <c r="B54" t="s">
        <v>114</v>
      </c>
      <c r="C54">
        <v>65</v>
      </c>
    </row>
    <row r="55" spans="1:4" x14ac:dyDescent="0.25">
      <c r="B55" t="s">
        <v>115</v>
      </c>
      <c r="C55">
        <v>32</v>
      </c>
    </row>
    <row r="56" spans="1:4" x14ac:dyDescent="0.25">
      <c r="B56" t="s">
        <v>116</v>
      </c>
      <c r="C56">
        <v>32</v>
      </c>
    </row>
    <row r="57" spans="1:4" x14ac:dyDescent="0.25">
      <c r="B57" t="s">
        <v>117</v>
      </c>
      <c r="C57">
        <v>24</v>
      </c>
    </row>
    <row r="58" spans="1:4" x14ac:dyDescent="0.25">
      <c r="B58" t="s">
        <v>68</v>
      </c>
      <c r="C58">
        <v>52</v>
      </c>
    </row>
    <row r="59" spans="1:4" x14ac:dyDescent="0.25">
      <c r="B59" t="s">
        <v>118</v>
      </c>
      <c r="C59">
        <v>0</v>
      </c>
    </row>
    <row r="60" spans="1:4" x14ac:dyDescent="0.25">
      <c r="B60" t="s">
        <v>12</v>
      </c>
      <c r="C60">
        <v>0</v>
      </c>
    </row>
    <row r="61" spans="1:4" x14ac:dyDescent="0.25">
      <c r="B61" t="s">
        <v>8</v>
      </c>
      <c r="C61">
        <v>0</v>
      </c>
    </row>
    <row r="62" spans="1:4" x14ac:dyDescent="0.25">
      <c r="B62" t="s">
        <v>119</v>
      </c>
      <c r="C62">
        <v>0</v>
      </c>
    </row>
    <row r="66" spans="2:3" x14ac:dyDescent="0.25">
      <c r="C66" t="s">
        <v>130</v>
      </c>
    </row>
    <row r="67" spans="2:3" x14ac:dyDescent="0.25">
      <c r="B67" t="s">
        <v>113</v>
      </c>
      <c r="C67">
        <v>10</v>
      </c>
    </row>
    <row r="68" spans="2:3" x14ac:dyDescent="0.25">
      <c r="B68" t="s">
        <v>114</v>
      </c>
      <c r="C68">
        <v>14</v>
      </c>
    </row>
    <row r="69" spans="2:3" x14ac:dyDescent="0.25">
      <c r="B69" t="s">
        <v>115</v>
      </c>
      <c r="C69">
        <v>8</v>
      </c>
    </row>
    <row r="70" spans="2:3" x14ac:dyDescent="0.25">
      <c r="B70" t="s">
        <v>116</v>
      </c>
      <c r="C70">
        <v>8</v>
      </c>
    </row>
    <row r="71" spans="2:3" x14ac:dyDescent="0.25">
      <c r="B71" t="s">
        <v>117</v>
      </c>
      <c r="C71">
        <v>6</v>
      </c>
    </row>
    <row r="72" spans="2:3" x14ac:dyDescent="0.25">
      <c r="B72" t="s">
        <v>68</v>
      </c>
      <c r="C72">
        <v>16</v>
      </c>
    </row>
    <row r="73" spans="2:3" x14ac:dyDescent="0.25">
      <c r="B73" t="s">
        <v>118</v>
      </c>
      <c r="C73">
        <v>0</v>
      </c>
    </row>
    <row r="74" spans="2:3" x14ac:dyDescent="0.25">
      <c r="B74" t="s">
        <v>12</v>
      </c>
      <c r="C74">
        <v>0</v>
      </c>
    </row>
    <row r="75" spans="2:3" x14ac:dyDescent="0.25">
      <c r="B75" t="s">
        <v>8</v>
      </c>
      <c r="C75">
        <v>0</v>
      </c>
    </row>
    <row r="76" spans="2:3" x14ac:dyDescent="0.25">
      <c r="B76" t="s">
        <v>119</v>
      </c>
      <c r="C76">
        <v>0</v>
      </c>
    </row>
    <row r="80" spans="2:3" x14ac:dyDescent="0.25">
      <c r="C80" t="s">
        <v>132</v>
      </c>
    </row>
    <row r="81" spans="2:3" x14ac:dyDescent="0.25">
      <c r="B81" t="s">
        <v>113</v>
      </c>
      <c r="C81">
        <v>22</v>
      </c>
    </row>
    <row r="82" spans="2:3" x14ac:dyDescent="0.25">
      <c r="B82" t="s">
        <v>114</v>
      </c>
      <c r="C82">
        <v>34</v>
      </c>
    </row>
    <row r="83" spans="2:3" x14ac:dyDescent="0.25">
      <c r="B83" t="s">
        <v>115</v>
      </c>
      <c r="C83">
        <v>16</v>
      </c>
    </row>
    <row r="84" spans="2:3" x14ac:dyDescent="0.25">
      <c r="B84" t="s">
        <v>116</v>
      </c>
      <c r="C84">
        <v>16</v>
      </c>
    </row>
    <row r="85" spans="2:3" x14ac:dyDescent="0.25">
      <c r="B85" t="s">
        <v>117</v>
      </c>
      <c r="C85">
        <v>12</v>
      </c>
    </row>
    <row r="86" spans="2:3" x14ac:dyDescent="0.25">
      <c r="B86" t="s">
        <v>68</v>
      </c>
      <c r="C86">
        <v>56</v>
      </c>
    </row>
    <row r="87" spans="2:3" x14ac:dyDescent="0.25">
      <c r="B87" t="s">
        <v>118</v>
      </c>
      <c r="C87">
        <v>0</v>
      </c>
    </row>
    <row r="88" spans="2:3" x14ac:dyDescent="0.25">
      <c r="B88" t="s">
        <v>12</v>
      </c>
      <c r="C88">
        <v>0</v>
      </c>
    </row>
    <row r="89" spans="2:3" x14ac:dyDescent="0.25">
      <c r="B89" t="s">
        <v>8</v>
      </c>
      <c r="C89">
        <v>0</v>
      </c>
    </row>
    <row r="90" spans="2:3" x14ac:dyDescent="0.25">
      <c r="B90" t="s">
        <v>119</v>
      </c>
      <c r="C90">
        <v>0</v>
      </c>
    </row>
    <row r="94" spans="2:3" x14ac:dyDescent="0.25">
      <c r="C94" t="s">
        <v>128</v>
      </c>
    </row>
    <row r="95" spans="2:3" x14ac:dyDescent="0.25">
      <c r="B95" t="s">
        <v>113</v>
      </c>
      <c r="C95">
        <v>44</v>
      </c>
    </row>
    <row r="96" spans="2:3" x14ac:dyDescent="0.25">
      <c r="B96" t="s">
        <v>114</v>
      </c>
      <c r="C96">
        <v>52</v>
      </c>
    </row>
    <row r="97" spans="2:3" x14ac:dyDescent="0.25">
      <c r="B97" t="s">
        <v>115</v>
      </c>
      <c r="C97">
        <v>40</v>
      </c>
    </row>
    <row r="98" spans="2:3" x14ac:dyDescent="0.25">
      <c r="B98" t="s">
        <v>116</v>
      </c>
      <c r="C98">
        <v>40</v>
      </c>
    </row>
    <row r="99" spans="2:3" x14ac:dyDescent="0.25">
      <c r="B99" t="s">
        <v>117</v>
      </c>
      <c r="C99">
        <v>30</v>
      </c>
    </row>
    <row r="100" spans="2:3" x14ac:dyDescent="0.25">
      <c r="B100" t="s">
        <v>68</v>
      </c>
      <c r="C100">
        <v>64</v>
      </c>
    </row>
    <row r="101" spans="2:3" x14ac:dyDescent="0.25">
      <c r="B101" t="s">
        <v>118</v>
      </c>
      <c r="C101">
        <v>0</v>
      </c>
    </row>
    <row r="102" spans="2:3" x14ac:dyDescent="0.25">
      <c r="B102" t="s">
        <v>12</v>
      </c>
      <c r="C102">
        <v>0</v>
      </c>
    </row>
    <row r="103" spans="2:3" x14ac:dyDescent="0.25">
      <c r="B103" t="s">
        <v>8</v>
      </c>
      <c r="C103">
        <v>0</v>
      </c>
    </row>
    <row r="104" spans="2:3" x14ac:dyDescent="0.25">
      <c r="B104" t="s">
        <v>119</v>
      </c>
      <c r="C104">
        <v>0</v>
      </c>
    </row>
    <row r="108" spans="2:3" x14ac:dyDescent="0.25">
      <c r="C108" t="s">
        <v>129</v>
      </c>
    </row>
    <row r="109" spans="2:3" x14ac:dyDescent="0.25">
      <c r="B109" t="s">
        <v>113</v>
      </c>
      <c r="C109">
        <v>10</v>
      </c>
    </row>
    <row r="110" spans="2:3" x14ac:dyDescent="0.25">
      <c r="B110" t="s">
        <v>114</v>
      </c>
      <c r="C110">
        <v>14</v>
      </c>
    </row>
    <row r="111" spans="2:3" x14ac:dyDescent="0.25">
      <c r="B111" t="s">
        <v>115</v>
      </c>
      <c r="C111">
        <v>8</v>
      </c>
    </row>
    <row r="112" spans="2:3" x14ac:dyDescent="0.25">
      <c r="B112" t="s">
        <v>116</v>
      </c>
      <c r="C112">
        <v>8</v>
      </c>
    </row>
    <row r="113" spans="2:3" x14ac:dyDescent="0.25">
      <c r="B113" t="s">
        <v>117</v>
      </c>
      <c r="C113">
        <v>6</v>
      </c>
    </row>
    <row r="114" spans="2:3" x14ac:dyDescent="0.25">
      <c r="B114" t="s">
        <v>68</v>
      </c>
      <c r="C114">
        <v>16</v>
      </c>
    </row>
    <row r="115" spans="2:3" x14ac:dyDescent="0.25">
      <c r="B115" t="s">
        <v>118</v>
      </c>
      <c r="C115">
        <v>0</v>
      </c>
    </row>
    <row r="116" spans="2:3" x14ac:dyDescent="0.25">
      <c r="B116" t="s">
        <v>12</v>
      </c>
      <c r="C116">
        <v>0</v>
      </c>
    </row>
    <row r="117" spans="2:3" x14ac:dyDescent="0.25">
      <c r="B117" t="s">
        <v>8</v>
      </c>
      <c r="C117">
        <v>0</v>
      </c>
    </row>
    <row r="118" spans="2:3" x14ac:dyDescent="0.25">
      <c r="B118" t="s">
        <v>119</v>
      </c>
      <c r="C118">
        <v>0</v>
      </c>
    </row>
    <row r="122" spans="2:3" x14ac:dyDescent="0.25">
      <c r="C122" t="s">
        <v>131</v>
      </c>
    </row>
    <row r="123" spans="2:3" x14ac:dyDescent="0.25">
      <c r="B123" t="s">
        <v>113</v>
      </c>
      <c r="C123">
        <v>10</v>
      </c>
    </row>
    <row r="124" spans="2:3" x14ac:dyDescent="0.25">
      <c r="B124" t="s">
        <v>114</v>
      </c>
      <c r="C124">
        <v>14</v>
      </c>
    </row>
    <row r="125" spans="2:3" x14ac:dyDescent="0.25">
      <c r="B125" t="s">
        <v>115</v>
      </c>
      <c r="C125">
        <v>8</v>
      </c>
    </row>
    <row r="126" spans="2:3" x14ac:dyDescent="0.25">
      <c r="B126" t="s">
        <v>116</v>
      </c>
      <c r="C126">
        <v>8</v>
      </c>
    </row>
    <row r="127" spans="2:3" x14ac:dyDescent="0.25">
      <c r="B127" t="s">
        <v>117</v>
      </c>
      <c r="C127">
        <v>6</v>
      </c>
    </row>
    <row r="128" spans="2:3" x14ac:dyDescent="0.25">
      <c r="B128" t="s">
        <v>68</v>
      </c>
      <c r="C128">
        <v>16</v>
      </c>
    </row>
    <row r="129" spans="2:3" x14ac:dyDescent="0.25">
      <c r="B129" t="s">
        <v>118</v>
      </c>
      <c r="C129">
        <v>0</v>
      </c>
    </row>
    <row r="130" spans="2:3" x14ac:dyDescent="0.25">
      <c r="B130" t="s">
        <v>12</v>
      </c>
      <c r="C130">
        <v>0</v>
      </c>
    </row>
    <row r="131" spans="2:3" x14ac:dyDescent="0.25">
      <c r="B131" t="s">
        <v>8</v>
      </c>
      <c r="C131">
        <v>0</v>
      </c>
    </row>
    <row r="132" spans="2:3" x14ac:dyDescent="0.25">
      <c r="B132" t="s">
        <v>119</v>
      </c>
      <c r="C132">
        <v>0</v>
      </c>
    </row>
    <row r="136" spans="2:3" x14ac:dyDescent="0.25">
      <c r="C136" t="s">
        <v>127</v>
      </c>
    </row>
    <row r="137" spans="2:3" x14ac:dyDescent="0.25">
      <c r="B137" t="s">
        <v>113</v>
      </c>
      <c r="C137">
        <v>0</v>
      </c>
    </row>
    <row r="138" spans="2:3" x14ac:dyDescent="0.25">
      <c r="B138" t="s">
        <v>114</v>
      </c>
      <c r="C138">
        <v>0</v>
      </c>
    </row>
    <row r="139" spans="2:3" x14ac:dyDescent="0.25">
      <c r="B139" t="s">
        <v>115</v>
      </c>
      <c r="C139">
        <v>0</v>
      </c>
    </row>
    <row r="140" spans="2:3" x14ac:dyDescent="0.25">
      <c r="B140" t="s">
        <v>116</v>
      </c>
      <c r="C140">
        <v>0</v>
      </c>
    </row>
    <row r="141" spans="2:3" x14ac:dyDescent="0.25">
      <c r="B141" t="s">
        <v>117</v>
      </c>
      <c r="C141">
        <v>0</v>
      </c>
    </row>
    <row r="142" spans="2:3" x14ac:dyDescent="0.25">
      <c r="B142" t="s">
        <v>68</v>
      </c>
      <c r="C142">
        <v>0</v>
      </c>
    </row>
    <row r="143" spans="2:3" x14ac:dyDescent="0.25">
      <c r="B143" t="s">
        <v>118</v>
      </c>
      <c r="C143">
        <v>0</v>
      </c>
    </row>
    <row r="144" spans="2:3" x14ac:dyDescent="0.25">
      <c r="B144" t="s">
        <v>12</v>
      </c>
      <c r="C144">
        <v>0</v>
      </c>
    </row>
    <row r="145" spans="2:3" x14ac:dyDescent="0.25">
      <c r="B145" t="s">
        <v>8</v>
      </c>
      <c r="C145">
        <v>0</v>
      </c>
    </row>
    <row r="146" spans="2:3" x14ac:dyDescent="0.25">
      <c r="B146" t="s">
        <v>119</v>
      </c>
      <c r="C146">
        <v>0</v>
      </c>
    </row>
  </sheetData>
  <mergeCells count="2">
    <mergeCell ref="R14:V14"/>
    <mergeCell ref="W14:AE14"/>
  </mergeCells>
  <dataValidations count="1">
    <dataValidation type="list" allowBlank="1" showInputMessage="1" showErrorMessage="1" sqref="W16">
      <formula1>$B$31:$B$37</formula1>
    </dataValidation>
  </dataValidations>
  <pageMargins left="0.7" right="0.7" top="0.75" bottom="0.75" header="0.3" footer="0.3"/>
  <pageSetup paperSize="9" orientation="portrait" r:id="rId1"/>
  <ignoredErrors>
    <ignoredError sqref="W17:W27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старт</vt:lpstr>
      <vt:lpstr>перед</vt:lpstr>
      <vt:lpstr>после</vt:lpstr>
      <vt:lpstr>бб</vt:lpstr>
      <vt:lpstr>спт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Nastia</dc:creator>
  <cp:lastModifiedBy>Elena</cp:lastModifiedBy>
  <dcterms:created xsi:type="dcterms:W3CDTF">2014-11-08T20:08:24Z</dcterms:created>
  <dcterms:modified xsi:type="dcterms:W3CDTF">2014-11-11T09:23:45Z</dcterms:modified>
</cp:coreProperties>
</file>