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8610" activeTab="4"/>
  </bookViews>
  <sheets>
    <sheet name="общий" sheetId="1" r:id="rId1"/>
    <sheet name="черновик" sheetId="2" state="hidden" r:id="rId2"/>
    <sheet name="Лист3" sheetId="3" state="hidden" r:id="rId3"/>
    <sheet name="Лист4" sheetId="4" state="hidden" r:id="rId4"/>
    <sheet name="рабочий" sheetId="5" r:id="rId5"/>
    <sheet name="эффективность звонка" sheetId="6" r:id="rId6"/>
    <sheet name="Оценка эффективности работы " sheetId="7" r:id="rId7"/>
    <sheet name="Лист1" sheetId="9" r:id="rId8"/>
  </sheets>
  <definedNames>
    <definedName name="_xlnm._FilterDatabase" localSheetId="0" hidden="1">общий!$D$1:$J$47</definedName>
    <definedName name="периоды">рабочий!$A$21:$A$24</definedName>
  </definedNames>
  <calcPr calcId="152511"/>
</workbook>
</file>

<file path=xl/calcChain.xml><?xml version="1.0" encoding="utf-8"?>
<calcChain xmlns="http://schemas.openxmlformats.org/spreadsheetml/2006/main">
  <c r="B7" i="5" l="1"/>
  <c r="B8" i="5"/>
  <c r="B9" i="5"/>
  <c r="B10" i="5"/>
  <c r="B11" i="5"/>
  <c r="B12" i="5"/>
  <c r="B13" i="5"/>
  <c r="B14" i="5"/>
  <c r="B15" i="5"/>
  <c r="B16" i="5"/>
  <c r="B17" i="5"/>
  <c r="B6" i="5"/>
  <c r="B1" i="7" l="1"/>
  <c r="A1" i="7"/>
  <c r="C1" i="6" l="1"/>
  <c r="B1" i="6"/>
  <c r="B28" i="1" l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3" i="1"/>
  <c r="C11" i="5" s="1"/>
  <c r="I11" i="7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" i="1"/>
  <c r="C17" i="5" l="1"/>
  <c r="O11" i="7" s="1"/>
  <c r="C13" i="5"/>
  <c r="K11" i="7" s="1"/>
  <c r="Z29" i="5"/>
  <c r="G9" i="6" s="1"/>
  <c r="Z31" i="5"/>
  <c r="G11" i="6" s="1"/>
  <c r="Z33" i="5"/>
  <c r="G13" i="6" s="1"/>
  <c r="Z35" i="5"/>
  <c r="G15" i="6" s="1"/>
  <c r="Z37" i="5"/>
  <c r="G17" i="6" s="1"/>
  <c r="Z39" i="5"/>
  <c r="G19" i="6" s="1"/>
  <c r="X29" i="5"/>
  <c r="X31" i="5"/>
  <c r="X33" i="5"/>
  <c r="X35" i="5"/>
  <c r="X37" i="5"/>
  <c r="X39" i="5"/>
  <c r="W30" i="5"/>
  <c r="W32" i="5"/>
  <c r="W34" i="5"/>
  <c r="W36" i="5"/>
  <c r="W38" i="5"/>
  <c r="V29" i="5"/>
  <c r="V31" i="5"/>
  <c r="V33" i="5"/>
  <c r="V35" i="5"/>
  <c r="V37" i="5"/>
  <c r="V39" i="5"/>
  <c r="U30" i="5"/>
  <c r="U32" i="5"/>
  <c r="U34" i="5"/>
  <c r="U36" i="5"/>
  <c r="U38" i="5"/>
  <c r="T29" i="5"/>
  <c r="T31" i="5"/>
  <c r="T33" i="5"/>
  <c r="T35" i="5"/>
  <c r="T37" i="5"/>
  <c r="T39" i="5"/>
  <c r="S30" i="5"/>
  <c r="S32" i="5"/>
  <c r="S34" i="5"/>
  <c r="S36" i="5"/>
  <c r="S38" i="5"/>
  <c r="R29" i="5"/>
  <c r="R31" i="5"/>
  <c r="R33" i="5"/>
  <c r="R35" i="5"/>
  <c r="R37" i="5"/>
  <c r="R39" i="5"/>
  <c r="Q30" i="5"/>
  <c r="Q32" i="5"/>
  <c r="Q34" i="5"/>
  <c r="Q36" i="5"/>
  <c r="Q38" i="5"/>
  <c r="P29" i="5"/>
  <c r="P31" i="5"/>
  <c r="P33" i="5"/>
  <c r="P35" i="5"/>
  <c r="P37" i="5"/>
  <c r="P39" i="5"/>
  <c r="O30" i="5"/>
  <c r="O32" i="5"/>
  <c r="O34" i="5"/>
  <c r="O36" i="5"/>
  <c r="O38" i="5"/>
  <c r="N29" i="5"/>
  <c r="N31" i="5"/>
  <c r="N33" i="5"/>
  <c r="N35" i="5"/>
  <c r="N37" i="5"/>
  <c r="N39" i="5"/>
  <c r="M30" i="5"/>
  <c r="M32" i="5"/>
  <c r="M34" i="5"/>
  <c r="M36" i="5"/>
  <c r="M38" i="5"/>
  <c r="L29" i="5"/>
  <c r="L31" i="5"/>
  <c r="L33" i="5"/>
  <c r="L35" i="5"/>
  <c r="L37" i="5"/>
  <c r="L39" i="5"/>
  <c r="K30" i="5"/>
  <c r="K32" i="5"/>
  <c r="K34" i="5"/>
  <c r="K36" i="5"/>
  <c r="K38" i="5"/>
  <c r="J29" i="5"/>
  <c r="J31" i="5"/>
  <c r="Z30" i="5"/>
  <c r="G10" i="6" s="1"/>
  <c r="Z32" i="5"/>
  <c r="G12" i="6" s="1"/>
  <c r="Z34" i="5"/>
  <c r="G14" i="6" s="1"/>
  <c r="Z36" i="5"/>
  <c r="G16" i="6" s="1"/>
  <c r="Z38" i="5"/>
  <c r="G18" i="6" s="1"/>
  <c r="Z28" i="5"/>
  <c r="G8" i="6" s="1"/>
  <c r="X30" i="5"/>
  <c r="X32" i="5"/>
  <c r="X34" i="5"/>
  <c r="X36" i="5"/>
  <c r="X38" i="5"/>
  <c r="W29" i="5"/>
  <c r="W31" i="5"/>
  <c r="W33" i="5"/>
  <c r="W35" i="5"/>
  <c r="W37" i="5"/>
  <c r="W39" i="5"/>
  <c r="V30" i="5"/>
  <c r="V32" i="5"/>
  <c r="V34" i="5"/>
  <c r="V36" i="5"/>
  <c r="V38" i="5"/>
  <c r="U29" i="5"/>
  <c r="U31" i="5"/>
  <c r="U33" i="5"/>
  <c r="U35" i="5"/>
  <c r="U37" i="5"/>
  <c r="U39" i="5"/>
  <c r="T30" i="5"/>
  <c r="T32" i="5"/>
  <c r="T34" i="5"/>
  <c r="T36" i="5"/>
  <c r="T38" i="5"/>
  <c r="S29" i="5"/>
  <c r="S31" i="5"/>
  <c r="S33" i="5"/>
  <c r="S35" i="5"/>
  <c r="S37" i="5"/>
  <c r="S39" i="5"/>
  <c r="R30" i="5"/>
  <c r="R32" i="5"/>
  <c r="R34" i="5"/>
  <c r="R36" i="5"/>
  <c r="R38" i="5"/>
  <c r="Q29" i="5"/>
  <c r="Q31" i="5"/>
  <c r="Q33" i="5"/>
  <c r="Q35" i="5"/>
  <c r="Q37" i="5"/>
  <c r="Q39" i="5"/>
  <c r="P30" i="5"/>
  <c r="P32" i="5"/>
  <c r="P34" i="5"/>
  <c r="P36" i="5"/>
  <c r="P38" i="5"/>
  <c r="O29" i="5"/>
  <c r="O31" i="5"/>
  <c r="O33" i="5"/>
  <c r="O35" i="5"/>
  <c r="O37" i="5"/>
  <c r="O39" i="5"/>
  <c r="N30" i="5"/>
  <c r="N32" i="5"/>
  <c r="N34" i="5"/>
  <c r="N36" i="5"/>
  <c r="N38" i="5"/>
  <c r="M29" i="5"/>
  <c r="M31" i="5"/>
  <c r="M33" i="5"/>
  <c r="M35" i="5"/>
  <c r="M37" i="5"/>
  <c r="M39" i="5"/>
  <c r="L30" i="5"/>
  <c r="L32" i="5"/>
  <c r="L34" i="5"/>
  <c r="L36" i="5"/>
  <c r="L38" i="5"/>
  <c r="K29" i="5"/>
  <c r="K31" i="5"/>
  <c r="K33" i="5"/>
  <c r="K35" i="5"/>
  <c r="K37" i="5"/>
  <c r="K39" i="5"/>
  <c r="J30" i="5"/>
  <c r="J32" i="5"/>
  <c r="J33" i="5"/>
  <c r="J35" i="5"/>
  <c r="J37" i="5"/>
  <c r="J39" i="5"/>
  <c r="I30" i="5"/>
  <c r="I32" i="5"/>
  <c r="I34" i="5"/>
  <c r="I36" i="5"/>
  <c r="I38" i="5"/>
  <c r="H29" i="5"/>
  <c r="H31" i="5"/>
  <c r="H33" i="5"/>
  <c r="H35" i="5"/>
  <c r="H37" i="5"/>
  <c r="H39" i="5"/>
  <c r="G30" i="5"/>
  <c r="G32" i="5"/>
  <c r="G34" i="5"/>
  <c r="G36" i="5"/>
  <c r="G38" i="5"/>
  <c r="F29" i="5"/>
  <c r="F31" i="5"/>
  <c r="F33" i="5"/>
  <c r="F35" i="5"/>
  <c r="F37" i="5"/>
  <c r="F39" i="5"/>
  <c r="E30" i="5"/>
  <c r="E32" i="5"/>
  <c r="E34" i="5"/>
  <c r="E36" i="5"/>
  <c r="E38" i="5"/>
  <c r="D29" i="5"/>
  <c r="D31" i="5"/>
  <c r="D33" i="5"/>
  <c r="D35" i="5"/>
  <c r="D37" i="5"/>
  <c r="D39" i="5"/>
  <c r="C30" i="5"/>
  <c r="C32" i="5"/>
  <c r="C34" i="5"/>
  <c r="C36" i="5"/>
  <c r="C38" i="5"/>
  <c r="X28" i="5"/>
  <c r="D28" i="5"/>
  <c r="F28" i="5"/>
  <c r="H28" i="5"/>
  <c r="J28" i="5"/>
  <c r="L28" i="5"/>
  <c r="N28" i="5"/>
  <c r="P28" i="5"/>
  <c r="R28" i="5"/>
  <c r="T28" i="5"/>
  <c r="V28" i="5"/>
  <c r="B29" i="5"/>
  <c r="B31" i="5"/>
  <c r="B33" i="5"/>
  <c r="B35" i="5"/>
  <c r="B37" i="5"/>
  <c r="B39" i="5"/>
  <c r="Z7" i="5"/>
  <c r="F9" i="6" s="1"/>
  <c r="Z9" i="5"/>
  <c r="F11" i="6" s="1"/>
  <c r="Z11" i="5"/>
  <c r="F13" i="6" s="1"/>
  <c r="Z13" i="5"/>
  <c r="F15" i="6" s="1"/>
  <c r="Z15" i="5"/>
  <c r="F17" i="6" s="1"/>
  <c r="Z17" i="5"/>
  <c r="F19" i="6" s="1"/>
  <c r="K17" i="5"/>
  <c r="O19" i="7" s="1"/>
  <c r="X8" i="5"/>
  <c r="F32" i="7" s="1"/>
  <c r="X10" i="5"/>
  <c r="H32" i="7" s="1"/>
  <c r="X12" i="5"/>
  <c r="J32" i="7" s="1"/>
  <c r="X14" i="5"/>
  <c r="L32" i="7" s="1"/>
  <c r="X16" i="5"/>
  <c r="N32" i="7" s="1"/>
  <c r="X6" i="5"/>
  <c r="D32" i="7" s="1"/>
  <c r="W17" i="5"/>
  <c r="O31" i="7" s="1"/>
  <c r="W8" i="5"/>
  <c r="F31" i="7" s="1"/>
  <c r="W10" i="5"/>
  <c r="H31" i="7" s="1"/>
  <c r="W12" i="5"/>
  <c r="J31" i="7" s="1"/>
  <c r="W14" i="5"/>
  <c r="L31" i="7" s="1"/>
  <c r="V7" i="5"/>
  <c r="E30" i="7" s="1"/>
  <c r="V9" i="5"/>
  <c r="G30" i="7" s="1"/>
  <c r="V11" i="5"/>
  <c r="I30" i="7" s="1"/>
  <c r="J34" i="5"/>
  <c r="J36" i="5"/>
  <c r="J38" i="5"/>
  <c r="I29" i="5"/>
  <c r="I31" i="5"/>
  <c r="I33" i="5"/>
  <c r="I35" i="5"/>
  <c r="I37" i="5"/>
  <c r="I39" i="5"/>
  <c r="H30" i="5"/>
  <c r="H32" i="5"/>
  <c r="H34" i="5"/>
  <c r="H36" i="5"/>
  <c r="H38" i="5"/>
  <c r="G29" i="5"/>
  <c r="G31" i="5"/>
  <c r="G33" i="5"/>
  <c r="G35" i="5"/>
  <c r="G37" i="5"/>
  <c r="G39" i="5"/>
  <c r="F30" i="5"/>
  <c r="F32" i="5"/>
  <c r="F34" i="5"/>
  <c r="F36" i="5"/>
  <c r="F38" i="5"/>
  <c r="E29" i="5"/>
  <c r="E31" i="5"/>
  <c r="E33" i="5"/>
  <c r="E35" i="5"/>
  <c r="E37" i="5"/>
  <c r="E39" i="5"/>
  <c r="D30" i="5"/>
  <c r="D32" i="5"/>
  <c r="D34" i="5"/>
  <c r="D36" i="5"/>
  <c r="D38" i="5"/>
  <c r="C29" i="5"/>
  <c r="C31" i="5"/>
  <c r="C33" i="5"/>
  <c r="C35" i="5"/>
  <c r="C37" i="5"/>
  <c r="C39" i="5"/>
  <c r="C28" i="5"/>
  <c r="E28" i="5"/>
  <c r="G28" i="5"/>
  <c r="I28" i="5"/>
  <c r="K28" i="5"/>
  <c r="M28" i="5"/>
  <c r="O28" i="5"/>
  <c r="Q28" i="5"/>
  <c r="S28" i="5"/>
  <c r="U28" i="5"/>
  <c r="W28" i="5"/>
  <c r="B30" i="5"/>
  <c r="Y30" i="5" s="1"/>
  <c r="E10" i="6" s="1"/>
  <c r="B32" i="5"/>
  <c r="Y32" i="5" s="1"/>
  <c r="E12" i="6" s="1"/>
  <c r="B34" i="5"/>
  <c r="Y34" i="5" s="1"/>
  <c r="E14" i="6" s="1"/>
  <c r="B36" i="5"/>
  <c r="Y36" i="5" s="1"/>
  <c r="E16" i="6" s="1"/>
  <c r="B38" i="5"/>
  <c r="Y38" i="5" s="1"/>
  <c r="E18" i="6" s="1"/>
  <c r="B28" i="5"/>
  <c r="Z8" i="5"/>
  <c r="F10" i="6" s="1"/>
  <c r="Z10" i="5"/>
  <c r="F12" i="6" s="1"/>
  <c r="Z12" i="5"/>
  <c r="F14" i="6" s="1"/>
  <c r="Z14" i="5"/>
  <c r="F16" i="6" s="1"/>
  <c r="Z16" i="5"/>
  <c r="F18" i="6" s="1"/>
  <c r="Z6" i="5"/>
  <c r="F8" i="6" s="1"/>
  <c r="X7" i="5"/>
  <c r="E32" i="7" s="1"/>
  <c r="X9" i="5"/>
  <c r="G32" i="7" s="1"/>
  <c r="X11" i="5"/>
  <c r="I32" i="7" s="1"/>
  <c r="X13" i="5"/>
  <c r="K32" i="7" s="1"/>
  <c r="X15" i="5"/>
  <c r="M32" i="7" s="1"/>
  <c r="X17" i="5"/>
  <c r="O32" i="7" s="1"/>
  <c r="W16" i="5"/>
  <c r="N31" i="7" s="1"/>
  <c r="W7" i="5"/>
  <c r="E31" i="7" s="1"/>
  <c r="W9" i="5"/>
  <c r="G31" i="7" s="1"/>
  <c r="W11" i="5"/>
  <c r="I31" i="7" s="1"/>
  <c r="W13" i="5"/>
  <c r="K31" i="7" s="1"/>
  <c r="W15" i="5"/>
  <c r="M31" i="7" s="1"/>
  <c r="V8" i="5"/>
  <c r="F30" i="7" s="1"/>
  <c r="V10" i="5"/>
  <c r="H30" i="7" s="1"/>
  <c r="V12" i="5"/>
  <c r="J30" i="7" s="1"/>
  <c r="V14" i="5"/>
  <c r="L30" i="7" s="1"/>
  <c r="V16" i="5"/>
  <c r="N30" i="7" s="1"/>
  <c r="U7" i="5"/>
  <c r="E29" i="7" s="1"/>
  <c r="U9" i="5"/>
  <c r="G29" i="7" s="1"/>
  <c r="C6" i="5"/>
  <c r="D11" i="7" s="1"/>
  <c r="C16" i="5"/>
  <c r="N11" i="7" s="1"/>
  <c r="C14" i="5"/>
  <c r="L11" i="7" s="1"/>
  <c r="C12" i="5"/>
  <c r="J11" i="7" s="1"/>
  <c r="C10" i="5"/>
  <c r="H11" i="7" s="1"/>
  <c r="C8" i="5"/>
  <c r="F11" i="7" s="1"/>
  <c r="D6" i="5"/>
  <c r="D12" i="7" s="1"/>
  <c r="F6" i="5"/>
  <c r="D14" i="7" s="1"/>
  <c r="H6" i="5"/>
  <c r="D16" i="7" s="1"/>
  <c r="J6" i="5"/>
  <c r="D18" i="7" s="1"/>
  <c r="L6" i="5"/>
  <c r="D20" i="7" s="1"/>
  <c r="N6" i="5"/>
  <c r="D22" i="7" s="1"/>
  <c r="P6" i="5"/>
  <c r="D24" i="7" s="1"/>
  <c r="R6" i="5"/>
  <c r="D26" i="7" s="1"/>
  <c r="T6" i="5"/>
  <c r="D28" i="7" s="1"/>
  <c r="V6" i="5"/>
  <c r="D30" i="7" s="1"/>
  <c r="D9" i="5"/>
  <c r="G12" i="7" s="1"/>
  <c r="D7" i="5"/>
  <c r="E12" i="7" s="1"/>
  <c r="D16" i="5"/>
  <c r="N12" i="7" s="1"/>
  <c r="D14" i="5"/>
  <c r="L12" i="7" s="1"/>
  <c r="D12" i="5"/>
  <c r="J12" i="7" s="1"/>
  <c r="D10" i="5"/>
  <c r="H12" i="7" s="1"/>
  <c r="E16" i="5"/>
  <c r="N13" i="7" s="1"/>
  <c r="E14" i="5"/>
  <c r="L13" i="7" s="1"/>
  <c r="E12" i="5"/>
  <c r="J13" i="7" s="1"/>
  <c r="E10" i="5"/>
  <c r="H13" i="7" s="1"/>
  <c r="E8" i="5"/>
  <c r="F13" i="7" s="1"/>
  <c r="F17" i="5"/>
  <c r="O14" i="7" s="1"/>
  <c r="F15" i="5"/>
  <c r="M14" i="7" s="1"/>
  <c r="F13" i="5"/>
  <c r="K14" i="7" s="1"/>
  <c r="F11" i="5"/>
  <c r="I14" i="7" s="1"/>
  <c r="F9" i="5"/>
  <c r="G14" i="7" s="1"/>
  <c r="F7" i="5"/>
  <c r="E14" i="7" s="1"/>
  <c r="G16" i="5"/>
  <c r="N15" i="7" s="1"/>
  <c r="G14" i="5"/>
  <c r="L15" i="7" s="1"/>
  <c r="G12" i="5"/>
  <c r="J15" i="7" s="1"/>
  <c r="G10" i="5"/>
  <c r="H15" i="7" s="1"/>
  <c r="G8" i="5"/>
  <c r="F15" i="7" s="1"/>
  <c r="H17" i="5"/>
  <c r="O16" i="7" s="1"/>
  <c r="H15" i="5"/>
  <c r="M16" i="7" s="1"/>
  <c r="H13" i="5"/>
  <c r="K16" i="7" s="1"/>
  <c r="H11" i="5"/>
  <c r="I16" i="7" s="1"/>
  <c r="H9" i="5"/>
  <c r="G16" i="7" s="1"/>
  <c r="H7" i="5"/>
  <c r="E16" i="7" s="1"/>
  <c r="I16" i="5"/>
  <c r="N17" i="7" s="1"/>
  <c r="I14" i="5"/>
  <c r="L17" i="7" s="1"/>
  <c r="I12" i="5"/>
  <c r="J17" i="7" s="1"/>
  <c r="I10" i="5"/>
  <c r="H17" i="7" s="1"/>
  <c r="I8" i="5"/>
  <c r="F17" i="7" s="1"/>
  <c r="J17" i="5"/>
  <c r="O18" i="7" s="1"/>
  <c r="J15" i="5"/>
  <c r="M18" i="7" s="1"/>
  <c r="J13" i="5"/>
  <c r="K18" i="7" s="1"/>
  <c r="J11" i="5"/>
  <c r="I18" i="7" s="1"/>
  <c r="J9" i="5"/>
  <c r="G18" i="7" s="1"/>
  <c r="J7" i="5"/>
  <c r="E18" i="7" s="1"/>
  <c r="K15" i="5"/>
  <c r="M19" i="7" s="1"/>
  <c r="K13" i="5"/>
  <c r="K19" i="7" s="1"/>
  <c r="K11" i="5"/>
  <c r="I19" i="7" s="1"/>
  <c r="K9" i="5"/>
  <c r="G19" i="7" s="1"/>
  <c r="K7" i="5"/>
  <c r="E19" i="7" s="1"/>
  <c r="L16" i="5"/>
  <c r="N20" i="7" s="1"/>
  <c r="L14" i="5"/>
  <c r="L20" i="7" s="1"/>
  <c r="L12" i="5"/>
  <c r="J20" i="7" s="1"/>
  <c r="L10" i="5"/>
  <c r="H20" i="7" s="1"/>
  <c r="L8" i="5"/>
  <c r="F20" i="7" s="1"/>
  <c r="M17" i="5"/>
  <c r="O21" i="7" s="1"/>
  <c r="M15" i="5"/>
  <c r="M21" i="7" s="1"/>
  <c r="M13" i="5"/>
  <c r="K21" i="7" s="1"/>
  <c r="M11" i="5"/>
  <c r="I21" i="7" s="1"/>
  <c r="M9" i="5"/>
  <c r="G21" i="7" s="1"/>
  <c r="M7" i="5"/>
  <c r="E21" i="7" s="1"/>
  <c r="N16" i="5"/>
  <c r="N22" i="7" s="1"/>
  <c r="N14" i="5"/>
  <c r="L22" i="7" s="1"/>
  <c r="N12" i="5"/>
  <c r="J22" i="7" s="1"/>
  <c r="N10" i="5"/>
  <c r="H22" i="7" s="1"/>
  <c r="N8" i="5"/>
  <c r="F22" i="7" s="1"/>
  <c r="O17" i="5"/>
  <c r="O23" i="7" s="1"/>
  <c r="O15" i="5"/>
  <c r="M23" i="7" s="1"/>
  <c r="O13" i="5"/>
  <c r="K23" i="7" s="1"/>
  <c r="O11" i="5"/>
  <c r="I23" i="7" s="1"/>
  <c r="O9" i="5"/>
  <c r="G23" i="7" s="1"/>
  <c r="O7" i="5"/>
  <c r="E23" i="7" s="1"/>
  <c r="P16" i="5"/>
  <c r="N24" i="7" s="1"/>
  <c r="P14" i="5"/>
  <c r="L24" i="7" s="1"/>
  <c r="P12" i="5"/>
  <c r="J24" i="7" s="1"/>
  <c r="P10" i="5"/>
  <c r="H24" i="7" s="1"/>
  <c r="P8" i="5"/>
  <c r="F24" i="7" s="1"/>
  <c r="Q17" i="5"/>
  <c r="O25" i="7" s="1"/>
  <c r="Q15" i="5"/>
  <c r="M25" i="7" s="1"/>
  <c r="Q13" i="5"/>
  <c r="K25" i="7" s="1"/>
  <c r="Q11" i="5"/>
  <c r="I25" i="7" s="1"/>
  <c r="Q9" i="5"/>
  <c r="G25" i="7" s="1"/>
  <c r="Q7" i="5"/>
  <c r="E25" i="7" s="1"/>
  <c r="R16" i="5"/>
  <c r="N26" i="7" s="1"/>
  <c r="R14" i="5"/>
  <c r="L26" i="7" s="1"/>
  <c r="R12" i="5"/>
  <c r="J26" i="7" s="1"/>
  <c r="R10" i="5"/>
  <c r="H26" i="7" s="1"/>
  <c r="R8" i="5"/>
  <c r="F26" i="7" s="1"/>
  <c r="S17" i="5"/>
  <c r="S15" i="5"/>
  <c r="M27" i="7" s="1"/>
  <c r="S13" i="5"/>
  <c r="K27" i="7" s="1"/>
  <c r="S11" i="5"/>
  <c r="I27" i="7" s="1"/>
  <c r="S9" i="5"/>
  <c r="G27" i="7" s="1"/>
  <c r="S7" i="5"/>
  <c r="E27" i="7" s="1"/>
  <c r="T16" i="5"/>
  <c r="N28" i="7" s="1"/>
  <c r="T14" i="5"/>
  <c r="L28" i="7" s="1"/>
  <c r="T12" i="5"/>
  <c r="J28" i="7" s="1"/>
  <c r="T10" i="5"/>
  <c r="H28" i="7" s="1"/>
  <c r="T8" i="5"/>
  <c r="F28" i="7" s="1"/>
  <c r="U17" i="5"/>
  <c r="O29" i="7" s="1"/>
  <c r="U15" i="5"/>
  <c r="M29" i="7" s="1"/>
  <c r="U13" i="5"/>
  <c r="K29" i="7" s="1"/>
  <c r="U11" i="5"/>
  <c r="I29" i="7" s="1"/>
  <c r="U8" i="5"/>
  <c r="F29" i="7" s="1"/>
  <c r="V15" i="5"/>
  <c r="M30" i="7" s="1"/>
  <c r="C15" i="5"/>
  <c r="M11" i="7" s="1"/>
  <c r="C9" i="5"/>
  <c r="G11" i="7" s="1"/>
  <c r="C7" i="5"/>
  <c r="E11" i="7" s="1"/>
  <c r="E6" i="5"/>
  <c r="D13" i="7" s="1"/>
  <c r="G6" i="5"/>
  <c r="D15" i="7" s="1"/>
  <c r="I6" i="5"/>
  <c r="D17" i="7" s="1"/>
  <c r="K6" i="5"/>
  <c r="D19" i="7" s="1"/>
  <c r="M6" i="5"/>
  <c r="D21" i="7" s="1"/>
  <c r="O6" i="5"/>
  <c r="D23" i="7" s="1"/>
  <c r="Q6" i="5"/>
  <c r="D25" i="7" s="1"/>
  <c r="S6" i="5"/>
  <c r="D27" i="7" s="1"/>
  <c r="U6" i="5"/>
  <c r="D29" i="7" s="1"/>
  <c r="W6" i="5"/>
  <c r="D31" i="7" s="1"/>
  <c r="P31" i="7" s="1"/>
  <c r="Q31" i="7" s="1"/>
  <c r="D8" i="5"/>
  <c r="F12" i="7" s="1"/>
  <c r="D17" i="5"/>
  <c r="O12" i="7" s="1"/>
  <c r="D15" i="5"/>
  <c r="M12" i="7" s="1"/>
  <c r="D13" i="5"/>
  <c r="K12" i="7" s="1"/>
  <c r="P12" i="7" s="1"/>
  <c r="Q12" i="7" s="1"/>
  <c r="D11" i="5"/>
  <c r="I12" i="7" s="1"/>
  <c r="E17" i="5"/>
  <c r="O13" i="7" s="1"/>
  <c r="E15" i="5"/>
  <c r="M13" i="7" s="1"/>
  <c r="E13" i="5"/>
  <c r="K13" i="7" s="1"/>
  <c r="E11" i="5"/>
  <c r="I13" i="7" s="1"/>
  <c r="E9" i="5"/>
  <c r="G13" i="7" s="1"/>
  <c r="E7" i="5"/>
  <c r="E13" i="7" s="1"/>
  <c r="F16" i="5"/>
  <c r="N14" i="7" s="1"/>
  <c r="F14" i="5"/>
  <c r="L14" i="7" s="1"/>
  <c r="F12" i="5"/>
  <c r="J14" i="7" s="1"/>
  <c r="F10" i="5"/>
  <c r="H14" i="7" s="1"/>
  <c r="F8" i="5"/>
  <c r="F14" i="7" s="1"/>
  <c r="G17" i="5"/>
  <c r="O15" i="7" s="1"/>
  <c r="G15" i="5"/>
  <c r="M15" i="7" s="1"/>
  <c r="G13" i="5"/>
  <c r="K15" i="7" s="1"/>
  <c r="G11" i="5"/>
  <c r="I15" i="7" s="1"/>
  <c r="G9" i="5"/>
  <c r="G15" i="7" s="1"/>
  <c r="G7" i="5"/>
  <c r="E15" i="7" s="1"/>
  <c r="H16" i="5"/>
  <c r="N16" i="7" s="1"/>
  <c r="H14" i="5"/>
  <c r="L16" i="7" s="1"/>
  <c r="H12" i="5"/>
  <c r="J16" i="7" s="1"/>
  <c r="H10" i="5"/>
  <c r="H16" i="7" s="1"/>
  <c r="P16" i="7" s="1"/>
  <c r="Q16" i="7" s="1"/>
  <c r="H8" i="5"/>
  <c r="F16" i="7" s="1"/>
  <c r="I17" i="5"/>
  <c r="O17" i="7" s="1"/>
  <c r="I15" i="5"/>
  <c r="M17" i="7" s="1"/>
  <c r="I13" i="5"/>
  <c r="K17" i="7" s="1"/>
  <c r="I11" i="5"/>
  <c r="I17" i="7" s="1"/>
  <c r="I9" i="5"/>
  <c r="G17" i="7" s="1"/>
  <c r="P17" i="7" s="1"/>
  <c r="Q17" i="7" s="1"/>
  <c r="I7" i="5"/>
  <c r="E17" i="7" s="1"/>
  <c r="J16" i="5"/>
  <c r="N18" i="7" s="1"/>
  <c r="J14" i="5"/>
  <c r="L18" i="7" s="1"/>
  <c r="J12" i="5"/>
  <c r="J18" i="7" s="1"/>
  <c r="J10" i="5"/>
  <c r="H18" i="7" s="1"/>
  <c r="J8" i="5"/>
  <c r="F18" i="7" s="1"/>
  <c r="K16" i="5"/>
  <c r="N19" i="7" s="1"/>
  <c r="K14" i="5"/>
  <c r="L19" i="7" s="1"/>
  <c r="K12" i="5"/>
  <c r="J19" i="7" s="1"/>
  <c r="K10" i="5"/>
  <c r="H19" i="7" s="1"/>
  <c r="K8" i="5"/>
  <c r="F19" i="7" s="1"/>
  <c r="L17" i="5"/>
  <c r="O20" i="7" s="1"/>
  <c r="L15" i="5"/>
  <c r="M20" i="7" s="1"/>
  <c r="L13" i="5"/>
  <c r="K20" i="7" s="1"/>
  <c r="L11" i="5"/>
  <c r="I20" i="7" s="1"/>
  <c r="L9" i="5"/>
  <c r="G20" i="7" s="1"/>
  <c r="P20" i="7" s="1"/>
  <c r="Q20" i="7" s="1"/>
  <c r="L7" i="5"/>
  <c r="E20" i="7" s="1"/>
  <c r="M16" i="5"/>
  <c r="N21" i="7" s="1"/>
  <c r="M14" i="5"/>
  <c r="L21" i="7" s="1"/>
  <c r="M12" i="5"/>
  <c r="J21" i="7" s="1"/>
  <c r="M10" i="5"/>
  <c r="H21" i="7" s="1"/>
  <c r="M8" i="5"/>
  <c r="F21" i="7" s="1"/>
  <c r="P21" i="7" s="1"/>
  <c r="Q21" i="7" s="1"/>
  <c r="N17" i="5"/>
  <c r="O22" i="7" s="1"/>
  <c r="N15" i="5"/>
  <c r="M22" i="7" s="1"/>
  <c r="N13" i="5"/>
  <c r="K22" i="7" s="1"/>
  <c r="N11" i="5"/>
  <c r="I22" i="7" s="1"/>
  <c r="N9" i="5"/>
  <c r="G22" i="7" s="1"/>
  <c r="N7" i="5"/>
  <c r="E22" i="7" s="1"/>
  <c r="O16" i="5"/>
  <c r="N23" i="7" s="1"/>
  <c r="O14" i="5"/>
  <c r="L23" i="7" s="1"/>
  <c r="O12" i="5"/>
  <c r="J23" i="7" s="1"/>
  <c r="O10" i="5"/>
  <c r="H23" i="7" s="1"/>
  <c r="O8" i="5"/>
  <c r="F23" i="7" s="1"/>
  <c r="P17" i="5"/>
  <c r="O24" i="7" s="1"/>
  <c r="P15" i="5"/>
  <c r="M24" i="7" s="1"/>
  <c r="P13" i="5"/>
  <c r="K24" i="7" s="1"/>
  <c r="P11" i="5"/>
  <c r="I24" i="7" s="1"/>
  <c r="P9" i="5"/>
  <c r="G24" i="7" s="1"/>
  <c r="P7" i="5"/>
  <c r="E24" i="7" s="1"/>
  <c r="Q16" i="5"/>
  <c r="N25" i="7" s="1"/>
  <c r="Q14" i="5"/>
  <c r="L25" i="7" s="1"/>
  <c r="Q12" i="5"/>
  <c r="J25" i="7" s="1"/>
  <c r="Q10" i="5"/>
  <c r="H25" i="7" s="1"/>
  <c r="Q8" i="5"/>
  <c r="F25" i="7" s="1"/>
  <c r="R17" i="5"/>
  <c r="O26" i="7" s="1"/>
  <c r="R15" i="5"/>
  <c r="M26" i="7" s="1"/>
  <c r="R13" i="5"/>
  <c r="K26" i="7" s="1"/>
  <c r="R11" i="5"/>
  <c r="I26" i="7" s="1"/>
  <c r="R9" i="5"/>
  <c r="G26" i="7" s="1"/>
  <c r="R7" i="5"/>
  <c r="E26" i="7" s="1"/>
  <c r="S16" i="5"/>
  <c r="N27" i="7" s="1"/>
  <c r="S14" i="5"/>
  <c r="L27" i="7" s="1"/>
  <c r="S12" i="5"/>
  <c r="J27" i="7" s="1"/>
  <c r="S10" i="5"/>
  <c r="H27" i="7" s="1"/>
  <c r="P27" i="7" s="1"/>
  <c r="Q27" i="7" s="1"/>
  <c r="S8" i="5"/>
  <c r="F27" i="7" s="1"/>
  <c r="T17" i="5"/>
  <c r="T15" i="5"/>
  <c r="M28" i="7" s="1"/>
  <c r="T13" i="5"/>
  <c r="K28" i="7" s="1"/>
  <c r="T11" i="5"/>
  <c r="I28" i="7" s="1"/>
  <c r="T9" i="5"/>
  <c r="G28" i="7" s="1"/>
  <c r="T7" i="5"/>
  <c r="E28" i="7" s="1"/>
  <c r="U16" i="5"/>
  <c r="N29" i="7" s="1"/>
  <c r="U14" i="5"/>
  <c r="L29" i="7" s="1"/>
  <c r="U12" i="5"/>
  <c r="J29" i="7" s="1"/>
  <c r="U10" i="5"/>
  <c r="H29" i="7" s="1"/>
  <c r="V17" i="5"/>
  <c r="O30" i="7" s="1"/>
  <c r="V13" i="5"/>
  <c r="K30" i="7" s="1"/>
  <c r="O28" i="7"/>
  <c r="O27" i="7"/>
  <c r="Y6" i="5"/>
  <c r="D8" i="6" s="1"/>
  <c r="D10" i="7"/>
  <c r="E10" i="7"/>
  <c r="P18" i="7"/>
  <c r="Q18" i="7" s="1"/>
  <c r="P23" i="7"/>
  <c r="Q23" i="7" s="1"/>
  <c r="D4" i="6"/>
  <c r="P13" i="7"/>
  <c r="Q13" i="7" s="1"/>
  <c r="P15" i="7"/>
  <c r="Q15" i="7" s="1"/>
  <c r="P19" i="7"/>
  <c r="Q19" i="7" s="1"/>
  <c r="P22" i="7"/>
  <c r="Q22" i="7" s="1"/>
  <c r="P26" i="7"/>
  <c r="Q26" i="7" s="1"/>
  <c r="P32" i="7"/>
  <c r="Q32" i="7" s="1"/>
  <c r="Y33" i="5"/>
  <c r="E13" i="6" s="1"/>
  <c r="Y35" i="5"/>
  <c r="E15" i="6" s="1"/>
  <c r="Y37" i="5"/>
  <c r="E17" i="6" s="1"/>
  <c r="Y39" i="5"/>
  <c r="E19" i="6" s="1"/>
  <c r="Y28" i="5"/>
  <c r="E8" i="6" s="1"/>
  <c r="P11" i="7" l="1"/>
  <c r="Q11" i="7" s="1"/>
  <c r="P28" i="7"/>
  <c r="Q28" i="7" s="1"/>
  <c r="P25" i="7"/>
  <c r="Q25" i="7" s="1"/>
  <c r="P24" i="7"/>
  <c r="Q24" i="7" s="1"/>
  <c r="P30" i="7"/>
  <c r="Q30" i="7" s="1"/>
  <c r="P29" i="7"/>
  <c r="Q29" i="7" s="1"/>
  <c r="Y7" i="5"/>
  <c r="D9" i="6" s="1"/>
  <c r="Y29" i="5"/>
  <c r="E9" i="6" s="1"/>
  <c r="Y31" i="5"/>
  <c r="E11" i="6" s="1"/>
  <c r="Y15" i="5"/>
  <c r="D17" i="6" s="1"/>
  <c r="M10" i="7"/>
  <c r="Y9" i="5"/>
  <c r="D11" i="6" s="1"/>
  <c r="G10" i="7"/>
  <c r="Y10" i="5"/>
  <c r="D12" i="6" s="1"/>
  <c r="H10" i="7"/>
  <c r="Y14" i="5"/>
  <c r="D16" i="6" s="1"/>
  <c r="L10" i="7"/>
  <c r="Y16" i="5"/>
  <c r="D18" i="6" s="1"/>
  <c r="N10" i="7"/>
  <c r="Y17" i="5"/>
  <c r="D19" i="6" s="1"/>
  <c r="O10" i="7"/>
  <c r="Y12" i="5"/>
  <c r="D14" i="6" s="1"/>
  <c r="J10" i="7"/>
  <c r="Y11" i="5"/>
  <c r="D13" i="6" s="1"/>
  <c r="I10" i="7"/>
  <c r="Y13" i="5"/>
  <c r="D15" i="6" s="1"/>
  <c r="K10" i="7"/>
  <c r="Y8" i="5"/>
  <c r="D10" i="6" s="1"/>
  <c r="P14" i="7"/>
  <c r="Q14" i="7" s="1"/>
  <c r="F10" i="7"/>
  <c r="AH40" i="1"/>
  <c r="AH41" i="1"/>
  <c r="AH42" i="1"/>
  <c r="AH43" i="1"/>
  <c r="AH44" i="1"/>
  <c r="AH45" i="1"/>
  <c r="AH46" i="1"/>
  <c r="AH47" i="1"/>
  <c r="E5" i="6" l="1"/>
  <c r="P10" i="7"/>
  <c r="Q10" i="7" s="1"/>
  <c r="AH2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L14" i="3" l="1"/>
  <c r="AL8" i="3"/>
  <c r="AL6" i="3"/>
  <c r="AL5" i="3"/>
  <c r="AL4" i="3"/>
  <c r="AL13" i="3"/>
  <c r="AL12" i="3"/>
  <c r="AL11" i="3"/>
  <c r="AL10" i="3"/>
  <c r="AL9" i="3"/>
  <c r="AL7" i="3"/>
  <c r="AL3" i="3"/>
  <c r="AL2" i="3"/>
</calcChain>
</file>

<file path=xl/sharedStrings.xml><?xml version="1.0" encoding="utf-8"?>
<sst xmlns="http://schemas.openxmlformats.org/spreadsheetml/2006/main" count="664" uniqueCount="281">
  <si>
    <t>Продолжительность</t>
  </si>
  <si>
    <t>ФИО сотрудника</t>
  </si>
  <si>
    <t>Иван Щепин</t>
  </si>
  <si>
    <t>исходящий</t>
  </si>
  <si>
    <t>нейтральный</t>
  </si>
  <si>
    <t>Тип диалога</t>
  </si>
  <si>
    <t>Тип звонка</t>
  </si>
  <si>
    <t>Настрой</t>
  </si>
  <si>
    <t>Результат</t>
  </si>
  <si>
    <t>Неизвестен</t>
  </si>
  <si>
    <t>Первичный</t>
  </si>
  <si>
    <t>Входящий</t>
  </si>
  <si>
    <t>Нейтральный</t>
  </si>
  <si>
    <t>Нулевой</t>
  </si>
  <si>
    <t>Сделка заключена</t>
  </si>
  <si>
    <t>Повторный</t>
  </si>
  <si>
    <t>Исходящий</t>
  </si>
  <si>
    <t>Позитивный</t>
  </si>
  <si>
    <t>Клиенту направлен бриф</t>
  </si>
  <si>
    <t>Выбрали других</t>
  </si>
  <si>
    <t>По заявке с сайта</t>
  </si>
  <si>
    <t>Негативный</t>
  </si>
  <si>
    <t>Назначена встреча</t>
  </si>
  <si>
    <t>Направлен бриф</t>
  </si>
  <si>
    <t>Холодный</t>
  </si>
  <si>
    <t>Повторный созвон (тайм-аут на формирование условий, согл с рук-ом, обдумывание клиентом)</t>
  </si>
  <si>
    <t>Получен классификатор</t>
  </si>
  <si>
    <t>Получены контакты (холодные звонки)</t>
  </si>
  <si>
    <t>Евгений Букрин</t>
  </si>
  <si>
    <t>Виктория Ладченко</t>
  </si>
  <si>
    <t>Дмитрий Ким</t>
  </si>
  <si>
    <t>не уместно</t>
  </si>
  <si>
    <t>входящий</t>
  </si>
  <si>
    <t>17.20</t>
  </si>
  <si>
    <t>17.37.00</t>
  </si>
  <si>
    <t>12.18.05</t>
  </si>
  <si>
    <t>15.59</t>
  </si>
  <si>
    <t>15.19.31</t>
  </si>
  <si>
    <t>12.22</t>
  </si>
  <si>
    <t>14.49.44</t>
  </si>
  <si>
    <t>14.46.27</t>
  </si>
  <si>
    <t>11.25.37</t>
  </si>
  <si>
    <t>09.24</t>
  </si>
  <si>
    <t>08.13</t>
  </si>
  <si>
    <t>05.39</t>
  </si>
  <si>
    <t>05.36</t>
  </si>
  <si>
    <t>16.11.07</t>
  </si>
  <si>
    <t>10.58.26</t>
  </si>
  <si>
    <t>06.50</t>
  </si>
  <si>
    <t>11.35.21</t>
  </si>
  <si>
    <t>04.49</t>
  </si>
  <si>
    <t>16.31.06</t>
  </si>
  <si>
    <t>03.06</t>
  </si>
  <si>
    <t>11.24.16</t>
  </si>
  <si>
    <t>06.20</t>
  </si>
  <si>
    <t>13.21.52</t>
  </si>
  <si>
    <t>04.34</t>
  </si>
  <si>
    <t>13.34.28</t>
  </si>
  <si>
    <t>02.10</t>
  </si>
  <si>
    <t>Менеджер не представился, смотрит с клиентом светильники на сайте онлайн(большая трата времени), Менеджер скинет опросный лист и подберёт варианты, также скинет прайс.</t>
  </si>
  <si>
    <t>Клиент по заявке, менеджер говорит, что у них нет таких светильников, но клиент утверждает, что есть (со ссылкой на страницу прайса) Разница в запросе клиента и прайслисте в 18Вт.(клиент хотела 58, а у них есть 40), ошибка менеджера в том, что он не рассмотрел вариант альтернативы изначально. Менеджер направил доп.КП. В середине следующей недели доп.созвон.</t>
  </si>
  <si>
    <t>Клиенту посоветовали обратиться именно в эту фирму(ему нужно объяснить плюсы и минусы светодиодов и обычных светильников) Менеджер шутит: "Вы хотите, чтобы я вас отговаривал или уговаривал?"</t>
  </si>
  <si>
    <t>Клиента интересуют дилерские условия. Менеджер поясняет условия сотрудничества для дилеров.</t>
  </si>
  <si>
    <t>Клиент уточнил всю интересующую его информацию по светильникам, но хочет ещё рассмотреть варианты фирм, менеджер советует фирмы.</t>
  </si>
  <si>
    <t>Менеджер не озвучил наименование фирмы, у клиента павильон на рынке, но дилерские условия не потянет, интересует мелкий опт. Менеджер вышлет прайслист, и на вопрос клиента какой фирмы светильники, неуверенно говорит, что они сами являются производителями.</t>
  </si>
  <si>
    <t>В начале разговора менеджер неуверенным голосом говорит: "Ну... слушаю вас". В магазин нужны светильники. Следующая цитата: "Сколько светильников нужно для достижения определённого "этого"(3.41)</t>
  </si>
  <si>
    <t>Клиент по завке(нужны уличные светильники), менеджер предложил, но для клиента это дорого(менеджер не выявил потребности клиента) Менеджер скинет КП.</t>
  </si>
  <si>
    <t>Клиент по заявке(нужно 16 уличных светильников) Менеджер вышлет прайслист и КП.</t>
  </si>
  <si>
    <t>Клиент по заявке(нужны светильники в котельню) Интересует цена, менеджер направит прайслист. Доп. созвон в пт.</t>
  </si>
  <si>
    <t>В начале разговора менеджер говорит: "Что нужно то Вам?". Клиента интересуют цены и эксклюзив, менеджер просит уточнить что в понятии клиента эксклюзив(хотя понимает) клиент поясняет. Менеджер скинет прайслист.</t>
  </si>
  <si>
    <t>Клиента интересует прайслист на 120 шт. ДРЛ, менеджер направит.</t>
  </si>
  <si>
    <t>Клиент получил прайслист, ему подошло, но забывает отправить заявку(на 5шт.уличных светильников на скобе), хочет, чтоб ему направили счёт сегодня, т.к. он уезжает на 5 дней, менеджер просит выслать реквизиты(клиент за рулём) просит напомнить менеджера через 2 часа, но менеджер не услышал(т.к. досрочно положил трубку).</t>
  </si>
  <si>
    <t>Дата</t>
  </si>
  <si>
    <t>Попрощался в соотвествии со стандартами</t>
  </si>
  <si>
    <t>Время начала</t>
  </si>
  <si>
    <t>Время окончания</t>
  </si>
  <si>
    <t>Точка</t>
  </si>
  <si>
    <t>Город</t>
  </si>
  <si>
    <t>Менеджер попривествовал водителя</t>
  </si>
  <si>
    <t>Менеджер назвал свое имя</t>
  </si>
  <si>
    <t>Менеджен не использовал ненормативной лексики</t>
  </si>
  <si>
    <t>Менеджер не использовал слова-паразиты,слэнг, говорил грамотно</t>
  </si>
  <si>
    <t>Менеджер посмотрел телефон водителя</t>
  </si>
  <si>
    <t>Менеджер осмотрел авто водителя</t>
  </si>
  <si>
    <t>Внес водителя в базу</t>
  </si>
  <si>
    <t>Менеджер настроил телефон водителя</t>
  </si>
  <si>
    <t>Менеджер дал водителю заполнить анкету рекламного отдела</t>
  </si>
  <si>
    <t>Ознакомил водителя с тарифами</t>
  </si>
  <si>
    <t>Удостоверился, что клиент разобрался с ПО</t>
  </si>
  <si>
    <t>Менеджер оставил свой номер телефона</t>
  </si>
  <si>
    <t>N</t>
  </si>
  <si>
    <t xml:space="preserve"> Менеджер показал водителю,  как расчитывать выполненный заказ</t>
  </si>
  <si>
    <t>Середина Елена</t>
  </si>
  <si>
    <t>Монтажников</t>
  </si>
  <si>
    <t>14:10</t>
  </si>
  <si>
    <t>Оренбург</t>
  </si>
  <si>
    <t>Менеджер рассказала клиенту только как оклеить авто. Клиент лишь заполнил направляющую форму. ПО было установлено на телефон, но Елена не удостоверилась что водитель разобрался с программой.</t>
  </si>
  <si>
    <t>Менеджер выглядит презентабельно.</t>
  </si>
  <si>
    <t>15:30</t>
  </si>
  <si>
    <t>01:20:00</t>
  </si>
  <si>
    <t>15:33</t>
  </si>
  <si>
    <t>16:13</t>
  </si>
  <si>
    <t>00:40:00</t>
  </si>
  <si>
    <t>Менеджер не представилась, а так же не осмотрела авто.</t>
  </si>
  <si>
    <t>Роща Юрий</t>
  </si>
  <si>
    <t>СТС</t>
  </si>
  <si>
    <t>Орск</t>
  </si>
  <si>
    <t>17:35</t>
  </si>
  <si>
    <t>18:18</t>
  </si>
  <si>
    <t>00:43:00</t>
  </si>
  <si>
    <t>Не осмотрел авто. Хотелось бы, чтобы менеджер более подробно рассказывал клиенту о тарифах.</t>
  </si>
  <si>
    <t>10:46</t>
  </si>
  <si>
    <t>Малышева Татьяна</t>
  </si>
  <si>
    <t>12:22</t>
  </si>
  <si>
    <t>01:36:00</t>
  </si>
  <si>
    <t>Принимала на работу одновременно 3х водителей. Претензий нет! Рассказывает все четко и ясно!</t>
  </si>
  <si>
    <t>Аушева Ольга</t>
  </si>
  <si>
    <t>12:10</t>
  </si>
  <si>
    <t>13:20</t>
  </si>
  <si>
    <t>01:10:00</t>
  </si>
  <si>
    <t>10:30</t>
  </si>
  <si>
    <t>11:14</t>
  </si>
  <si>
    <t>00:44:00</t>
  </si>
  <si>
    <t>Не осмотрел авто. Хотелось бы, чтобы менеджер более подробно рассказывал клиенту о тарифах, а так же о необходимости прохождени ДУ.</t>
  </si>
  <si>
    <t>16:20</t>
  </si>
  <si>
    <t>16:40</t>
  </si>
  <si>
    <t>Менеджер зашел в офис вместе с водителем. Возможно осмотрел авто. Не рассказывает об акции "Пригласи водителя и получи на баланс"</t>
  </si>
  <si>
    <t xml:space="preserve">Суханов Сергей </t>
  </si>
  <si>
    <t>17:30</t>
  </si>
  <si>
    <t>Не рассказывает об акции "Пригласи водителя и получи на баланс". Не назначил время прохождения ДУ. Не оставляет  номер телефона</t>
  </si>
  <si>
    <t>Менеджер не настроил телефон водителя  так как он не поддерживает gprs. Не рассказала о необходимости прохождения ДУ</t>
  </si>
  <si>
    <t>10:12</t>
  </si>
  <si>
    <t>Алырчиков Антон</t>
  </si>
  <si>
    <t>10:40</t>
  </si>
  <si>
    <t>Менеджер поприветствовал клиента, но не представился. Авто не осмотрел . Хотелось бы, чтобы менеджер более подробно рассказывал клиенту о тарифах. Не оставил свой номер телефона</t>
  </si>
  <si>
    <t>15:41</t>
  </si>
  <si>
    <t>16:25</t>
  </si>
  <si>
    <t>00:46:00</t>
  </si>
  <si>
    <t>Менеджер не представился и не рассказал про акцию "Пригласи водителя и получи на баланс". Машину осмотрел из окна офиса.</t>
  </si>
  <si>
    <t>10:00</t>
  </si>
  <si>
    <t>Осмотрела авто из окна офиса. Не получилось установить ПО на телефон водителя. Приедет после обеда.</t>
  </si>
  <si>
    <t>15:35</t>
  </si>
  <si>
    <t>16:15</t>
  </si>
  <si>
    <t>16:30</t>
  </si>
  <si>
    <t>01:05:00</t>
  </si>
  <si>
    <t xml:space="preserve"> Осмотрела авто из окна офиса.</t>
  </si>
  <si>
    <t>Оформляла на работу одновременно 2х водителей.</t>
  </si>
  <si>
    <t>16:50</t>
  </si>
  <si>
    <t>00:35:00</t>
  </si>
  <si>
    <t>10:27</t>
  </si>
  <si>
    <t>00:27:00</t>
  </si>
  <si>
    <t>Таксопарк</t>
  </si>
  <si>
    <t>00:28:00</t>
  </si>
  <si>
    <t>09:30</t>
  </si>
  <si>
    <t>11:30</t>
  </si>
  <si>
    <t>02:00:00</t>
  </si>
  <si>
    <t>Хотелось бы, чтобы менеджер рассказывал каждый пункт более подробно. Общий шум, тяжело что-либо разобрать</t>
  </si>
  <si>
    <t>11:35</t>
  </si>
  <si>
    <t>Малая Земля</t>
  </si>
  <si>
    <t>Во время приема на работу, менеджер ест печенье (эклеры). Водитель сказал, что кондиционер не работает в машине, на что менеджер ответил - отметим как рабочий. Ведет себя очень свободно. Говорит много лишнего. Разговаривает с клиентом на слэнге.</t>
  </si>
  <si>
    <t>12:53</t>
  </si>
  <si>
    <t>01:18:00</t>
  </si>
  <si>
    <t>Бурма Артем</t>
  </si>
  <si>
    <t>12:54</t>
  </si>
  <si>
    <t>Говорит со слэнгом "сделаем по хитрожопаму", "душит жаба" и тд. И тп. Водителю нужно поменять телефон.</t>
  </si>
  <si>
    <t>13:39</t>
  </si>
  <si>
    <t>00:45:00</t>
  </si>
  <si>
    <t>11:34</t>
  </si>
  <si>
    <t>Бегалиев Равиль</t>
  </si>
  <si>
    <t>Степной</t>
  </si>
  <si>
    <t>00:48:00</t>
  </si>
  <si>
    <t>14:14</t>
  </si>
  <si>
    <t>Не осмотрел авто водителя.</t>
  </si>
  <si>
    <t>14:44</t>
  </si>
  <si>
    <t>00:30:00</t>
  </si>
  <si>
    <t>Менеджер общался приветливо  и был настроен доброжелательно. Менеджер обращается к клиенту только на "Вы"</t>
  </si>
  <si>
    <t>Акция «Приведи друга» (привел друга заработал 500 рублей на баланс, после выполнения другом 25 заказов). (взял данные о водителе, который привел клиента)</t>
  </si>
  <si>
    <t>Дал водителю направляющую форму и рассказал каждый пункт подробно</t>
  </si>
  <si>
    <t>Рассказал водителю, как делать перерасчет заказа при внесении простоя.</t>
  </si>
  <si>
    <t>Рассказал водителю о том, что надо иметь не мене двух сим карт. И объяснил для чего.</t>
  </si>
  <si>
    <t>Дал всю необходимую литературу. Литература была готова заранее.</t>
  </si>
  <si>
    <t>Рассказал вожителю о том, что он обязан процти ДИ.</t>
  </si>
  <si>
    <t>Назначил время прохождения ДИ</t>
  </si>
  <si>
    <t>Рассказал о том, что можно пройти обучение "Сертификат". Рассказал все плюсы прохождения сертификата.  И предложил записаться на прохождение сертификата.</t>
  </si>
  <si>
    <t>Средний балл</t>
  </si>
  <si>
    <t>Грибанов Александр</t>
  </si>
  <si>
    <t>10:53</t>
  </si>
  <si>
    <t>11:15</t>
  </si>
  <si>
    <t>00:22:00</t>
  </si>
  <si>
    <t>Осмотрел авто из окна офиса. Клиент сказала, что знает как пользоваться ПО, заполнила анкету. Менеджер не ознакомил ее  с тарифами. Не рассказал как делать перерасчет и тд.</t>
  </si>
  <si>
    <t>12:23</t>
  </si>
  <si>
    <t xml:space="preserve">Не ознакомил с тарифами </t>
  </si>
  <si>
    <t>13:25</t>
  </si>
  <si>
    <t>00:39:00</t>
  </si>
  <si>
    <t>10:04</t>
  </si>
  <si>
    <t>Кудрина Анастасия</t>
  </si>
  <si>
    <t>12:05</t>
  </si>
  <si>
    <t>12:24</t>
  </si>
  <si>
    <t>Клиент уже работал в нашей службе такси</t>
  </si>
  <si>
    <t>13:35</t>
  </si>
  <si>
    <t>01:11:00</t>
  </si>
  <si>
    <t>11:02</t>
  </si>
  <si>
    <t>00:58:00</t>
  </si>
  <si>
    <t>11:38</t>
  </si>
  <si>
    <t>Претензий нет.</t>
  </si>
  <si>
    <t>11:50</t>
  </si>
  <si>
    <t>01:03:00</t>
  </si>
  <si>
    <t>Менеджер принимал на работу одноврем енноо 3-х человек. Нужно поправить камеру в Степном</t>
  </si>
  <si>
    <t>Рассказал об оклейке авто</t>
  </si>
  <si>
    <t>17:18</t>
  </si>
  <si>
    <t>00:53:00</t>
  </si>
  <si>
    <t>Не рассказала про прохождение ДИ</t>
  </si>
  <si>
    <t>17:44</t>
  </si>
  <si>
    <t>Рассказал все четко и ясно</t>
  </si>
  <si>
    <t>19:00</t>
  </si>
  <si>
    <t>01:16:00</t>
  </si>
  <si>
    <t>Ноябрь</t>
  </si>
  <si>
    <t>Рассказал только как пользоваться ПО</t>
  </si>
  <si>
    <t>12:30</t>
  </si>
  <si>
    <t>01:00:00</t>
  </si>
  <si>
    <t>13:03</t>
  </si>
  <si>
    <t>Клиент сам интересуется акцией "Приведи друга"</t>
  </si>
  <si>
    <t>13:50</t>
  </si>
  <si>
    <t>00:50:00</t>
  </si>
  <si>
    <t>Михайлова Анна</t>
  </si>
  <si>
    <t>12:27</t>
  </si>
  <si>
    <t>13:33</t>
  </si>
  <si>
    <t>01:06:00</t>
  </si>
  <si>
    <t>14:11</t>
  </si>
  <si>
    <t>15:10</t>
  </si>
  <si>
    <t>01:01:00</t>
  </si>
  <si>
    <t>12:20</t>
  </si>
  <si>
    <t>14:00</t>
  </si>
  <si>
    <t>01:40:00</t>
  </si>
  <si>
    <t>Аймуратов Амир</t>
  </si>
  <si>
    <t>11:54</t>
  </si>
  <si>
    <t>12:49</t>
  </si>
  <si>
    <t>00:55:00</t>
  </si>
  <si>
    <t>Не назначена ДИ</t>
  </si>
  <si>
    <t xml:space="preserve">Не рассказал про сертификат </t>
  </si>
  <si>
    <t>10:45</t>
  </si>
  <si>
    <t>11:27</t>
  </si>
  <si>
    <t>00:42:00</t>
  </si>
  <si>
    <t xml:space="preserve">Не рассказал про сертификат.Обращался к клиенту на "ты" </t>
  </si>
  <si>
    <t>13:40</t>
  </si>
  <si>
    <t>14:32</t>
  </si>
  <si>
    <t>00:52:00</t>
  </si>
  <si>
    <t>10:48</t>
  </si>
  <si>
    <t>11:29</t>
  </si>
  <si>
    <t>00:41:00</t>
  </si>
  <si>
    <t>17:45</t>
  </si>
  <si>
    <t>01:30:00</t>
  </si>
  <si>
    <t>и</t>
  </si>
  <si>
    <t>Когда вошел водитель, менеджер продолжал говорить по телефону и не представился. Показал жестом, чтобы водитель проходил.</t>
  </si>
  <si>
    <t>15:05</t>
  </si>
  <si>
    <t>14:30</t>
  </si>
  <si>
    <t>09:37</t>
  </si>
  <si>
    <t>Не осматривает авто</t>
  </si>
  <si>
    <t>Не назначил время  прохождения ДИ</t>
  </si>
  <si>
    <t>14:35</t>
  </si>
  <si>
    <t>15:39</t>
  </si>
  <si>
    <t>Во время приема на работу водителя, отвечает на личные телефонные звонки. Предупреждает водителей о том, что будет звонок контроля качества работы сотрудника. Не назначил время  прохождения ДИ</t>
  </si>
  <si>
    <t>01:04:00</t>
  </si>
  <si>
    <t>ФИО</t>
  </si>
  <si>
    <t>Суханов Сергей</t>
  </si>
  <si>
    <t>средняя оценка за звонок</t>
  </si>
  <si>
    <t>количество звонков</t>
  </si>
  <si>
    <t>06.10.14-22.10.14</t>
  </si>
  <si>
    <t>25.10.14-30.10.14</t>
  </si>
  <si>
    <t>08.11.14-16.11.14</t>
  </si>
  <si>
    <t>период для сравнения</t>
  </si>
  <si>
    <t>Период отчетный</t>
  </si>
  <si>
    <t>17.11.14-21.11.14</t>
  </si>
  <si>
    <t>Средняя эффективность звонка за отчетный период</t>
  </si>
  <si>
    <t>Средняя эффективность звонка за прошлый период</t>
  </si>
  <si>
    <t>Оценено разговоров за отчетный период</t>
  </si>
  <si>
    <t>Оценено разговоров за предыдущий период</t>
  </si>
  <si>
    <t>Всего оцененно разговоров</t>
  </si>
  <si>
    <t>Средняя эфективность работы менеджеров</t>
  </si>
  <si>
    <t>критерий оценки</t>
  </si>
  <si>
    <t>Оценка работы менеджеров по определенному критерию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</si>
</sst>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0" tint="-0.249977111117893"/>
      <name val="Calibri"/>
      <family val="2"/>
      <charset val="204"/>
    </font>
    <font>
      <sz val="11"/>
      <color rgb="FF00B050"/>
      <name val="Calibri"/>
      <family val="2"/>
      <charset val="204"/>
    </font>
    <font>
      <b/>
      <sz val="11"/>
      <color theme="0" tint="-0.34998626667073579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EEECE1"/>
      </patternFill>
    </fill>
    <fill>
      <patternFill patternType="solid">
        <fgColor rgb="FF00B05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8" fillId="2" borderId="9"/>
    <xf numFmtId="0" fontId="15" fillId="2" borderId="9" applyNumberFormat="0" applyFill="0" applyBorder="0" applyAlignment="0" applyProtection="0"/>
    <xf numFmtId="0" fontId="18" fillId="2" borderId="9"/>
    <xf numFmtId="0" fontId="1" fillId="2" borderId="9"/>
    <xf numFmtId="0" fontId="18" fillId="2" borderId="9"/>
  </cellStyleXfs>
  <cellXfs count="169">
    <xf numFmtId="0" fontId="0" fillId="0" borderId="0" xfId="0"/>
    <xf numFmtId="0" fontId="4" fillId="2" borderId="3" xfId="0" applyFont="1" applyFill="1" applyBorder="1"/>
    <xf numFmtId="14" fontId="9" fillId="3" borderId="6" xfId="0" applyNumberFormat="1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/>
    </xf>
    <xf numFmtId="0" fontId="11" fillId="2" borderId="8" xfId="0" applyFont="1" applyFill="1" applyBorder="1"/>
    <xf numFmtId="0" fontId="12" fillId="2" borderId="8" xfId="0" applyFont="1" applyFill="1" applyBorder="1" applyAlignment="1"/>
    <xf numFmtId="0" fontId="13" fillId="2" borderId="8" xfId="0" applyFont="1" applyFill="1" applyBorder="1"/>
    <xf numFmtId="0" fontId="5" fillId="3" borderId="10" xfId="0" applyFont="1" applyFill="1" applyBorder="1" applyAlignment="1">
      <alignment vertical="center"/>
    </xf>
    <xf numFmtId="0" fontId="4" fillId="2" borderId="10" xfId="0" applyFont="1" applyFill="1" applyBorder="1"/>
    <xf numFmtId="49" fontId="14" fillId="3" borderId="1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/>
    <xf numFmtId="0" fontId="14" fillId="3" borderId="10" xfId="0" applyFont="1" applyFill="1" applyBorder="1"/>
    <xf numFmtId="0" fontId="4" fillId="2" borderId="9" xfId="0" applyFont="1" applyFill="1" applyBorder="1"/>
    <xf numFmtId="0" fontId="2" fillId="3" borderId="10" xfId="0" applyFont="1" applyFill="1" applyBorder="1"/>
    <xf numFmtId="1" fontId="2" fillId="2" borderId="10" xfId="0" applyNumberFormat="1" applyFont="1" applyFill="1" applyBorder="1" applyAlignment="1">
      <alignment horizontal="center" vertical="center" wrapText="1"/>
    </xf>
    <xf numFmtId="0" fontId="0" fillId="0" borderId="0" xfId="0"/>
    <xf numFmtId="49" fontId="16" fillId="2" borderId="3" xfId="0" applyNumberFormat="1" applyFont="1" applyFill="1" applyBorder="1"/>
    <xf numFmtId="49" fontId="4" fillId="2" borderId="3" xfId="0" applyNumberFormat="1" applyFont="1" applyFill="1" applyBorder="1"/>
    <xf numFmtId="0" fontId="14" fillId="3" borderId="10" xfId="0" applyFont="1" applyFill="1" applyBorder="1" applyAlignment="1">
      <alignment vertical="center"/>
    </xf>
    <xf numFmtId="14" fontId="9" fillId="5" borderId="6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3" xfId="0" applyFont="1" applyFill="1" applyBorder="1"/>
    <xf numFmtId="49" fontId="14" fillId="3" borderId="4" xfId="0" applyNumberFormat="1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1" xfId="0" applyFont="1" applyFill="1" applyBorder="1"/>
    <xf numFmtId="0" fontId="14" fillId="3" borderId="5" xfId="0" applyFont="1" applyFill="1" applyBorder="1"/>
    <xf numFmtId="49" fontId="19" fillId="2" borderId="7" xfId="0" applyNumberFormat="1" applyFont="1" applyFill="1" applyBorder="1" applyAlignment="1">
      <alignment wrapText="1"/>
    </xf>
    <xf numFmtId="0" fontId="16" fillId="2" borderId="12" xfId="0" applyFont="1" applyFill="1" applyBorder="1"/>
    <xf numFmtId="0" fontId="16" fillId="2" borderId="10" xfId="0" applyFont="1" applyFill="1" applyBorder="1"/>
    <xf numFmtId="0" fontId="17" fillId="2" borderId="10" xfId="0" applyFont="1" applyFill="1" applyBorder="1"/>
    <xf numFmtId="0" fontId="4" fillId="2" borderId="15" xfId="0" applyFont="1" applyFill="1" applyBorder="1"/>
    <xf numFmtId="0" fontId="0" fillId="0" borderId="0" xfId="0"/>
    <xf numFmtId="0" fontId="0" fillId="0" borderId="0" xfId="0"/>
    <xf numFmtId="14" fontId="2" fillId="6" borderId="10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vertical="center"/>
    </xf>
    <xf numFmtId="49" fontId="4" fillId="7" borderId="10" xfId="0" applyNumberFormat="1" applyFont="1" applyFill="1" applyBorder="1"/>
    <xf numFmtId="49" fontId="2" fillId="6" borderId="10" xfId="0" applyNumberFormat="1" applyFont="1" applyFill="1" applyBorder="1" applyAlignment="1">
      <alignment horizontal="left" vertical="center" wrapText="1"/>
    </xf>
    <xf numFmtId="0" fontId="2" fillId="6" borderId="10" xfId="0" applyFont="1" applyFill="1" applyBorder="1"/>
    <xf numFmtId="0" fontId="2" fillId="6" borderId="10" xfId="0" applyFont="1" applyFill="1" applyBorder="1" applyAlignment="1">
      <alignment vertical="center"/>
    </xf>
    <xf numFmtId="0" fontId="0" fillId="0" borderId="0" xfId="0"/>
    <xf numFmtId="0" fontId="4" fillId="6" borderId="10" xfId="0" applyFont="1" applyFill="1" applyBorder="1" applyAlignment="1">
      <alignment vertical="center"/>
    </xf>
    <xf numFmtId="0" fontId="4" fillId="2" borderId="15" xfId="0" applyFont="1" applyFill="1" applyBorder="1" applyAlignment="1">
      <alignment wrapText="1"/>
    </xf>
    <xf numFmtId="0" fontId="0" fillId="0" borderId="10" xfId="0" applyBorder="1"/>
    <xf numFmtId="0" fontId="0" fillId="0" borderId="10" xfId="0" applyBorder="1"/>
    <xf numFmtId="0" fontId="0" fillId="0" borderId="17" xfId="0" applyBorder="1"/>
    <xf numFmtId="14" fontId="2" fillId="6" borderId="17" xfId="0" applyNumberFormat="1" applyFont="1" applyFill="1" applyBorder="1" applyAlignment="1">
      <alignment horizontal="left" vertical="center"/>
    </xf>
    <xf numFmtId="49" fontId="4" fillId="7" borderId="17" xfId="0" applyNumberFormat="1" applyFont="1" applyFill="1" applyBorder="1"/>
    <xf numFmtId="49" fontId="2" fillId="6" borderId="17" xfId="0" applyNumberFormat="1" applyFont="1" applyFill="1" applyBorder="1" applyAlignment="1">
      <alignment horizontal="left" vertical="center" wrapText="1"/>
    </xf>
    <xf numFmtId="0" fontId="2" fillId="6" borderId="17" xfId="0" applyFont="1" applyFill="1" applyBorder="1"/>
    <xf numFmtId="0" fontId="4" fillId="6" borderId="17" xfId="0" applyFont="1" applyFill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0" fillId="0" borderId="9" xfId="0" applyBorder="1"/>
    <xf numFmtId="0" fontId="20" fillId="6" borderId="17" xfId="0" applyFont="1" applyFill="1" applyBorder="1" applyAlignment="1">
      <alignment vertical="center"/>
    </xf>
    <xf numFmtId="0" fontId="20" fillId="4" borderId="17" xfId="0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wrapText="1"/>
    </xf>
    <xf numFmtId="0" fontId="21" fillId="6" borderId="10" xfId="0" applyFont="1" applyFill="1" applyBorder="1" applyAlignment="1">
      <alignment vertical="center"/>
    </xf>
    <xf numFmtId="0" fontId="22" fillId="2" borderId="15" xfId="0" applyFont="1" applyFill="1" applyBorder="1"/>
    <xf numFmtId="0" fontId="23" fillId="4" borderId="10" xfId="0" applyFont="1" applyFill="1" applyBorder="1" applyAlignment="1">
      <alignment vertical="center"/>
    </xf>
    <xf numFmtId="0" fontId="23" fillId="6" borderId="10" xfId="0" applyFont="1" applyFill="1" applyBorder="1" applyAlignment="1">
      <alignment vertical="center"/>
    </xf>
    <xf numFmtId="0" fontId="0" fillId="0" borderId="9" xfId="0" applyBorder="1"/>
    <xf numFmtId="0" fontId="2" fillId="4" borderId="17" xfId="0" applyFont="1" applyFill="1" applyBorder="1" applyAlignment="1">
      <alignment vertical="center"/>
    </xf>
    <xf numFmtId="1" fontId="2" fillId="2" borderId="17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4" fontId="2" fillId="6" borderId="18" xfId="0" applyNumberFormat="1" applyFont="1" applyFill="1" applyBorder="1" applyAlignment="1">
      <alignment horizontal="left" vertical="center"/>
    </xf>
    <xf numFmtId="49" fontId="4" fillId="7" borderId="18" xfId="0" applyNumberFormat="1" applyFont="1" applyFill="1" applyBorder="1"/>
    <xf numFmtId="49" fontId="2" fillId="6" borderId="18" xfId="0" applyNumberFormat="1" applyFont="1" applyFill="1" applyBorder="1" applyAlignment="1">
      <alignment horizontal="left" vertical="center" wrapText="1"/>
    </xf>
    <xf numFmtId="0" fontId="2" fillId="6" borderId="18" xfId="0" applyFont="1" applyFill="1" applyBorder="1"/>
    <xf numFmtId="0" fontId="4" fillId="6" borderId="1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wrapText="1"/>
    </xf>
    <xf numFmtId="0" fontId="0" fillId="0" borderId="20" xfId="0" applyBorder="1"/>
    <xf numFmtId="0" fontId="4" fillId="2" borderId="21" xfId="0" applyFont="1" applyFill="1" applyBorder="1"/>
    <xf numFmtId="0" fontId="4" fillId="2" borderId="22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6" borderId="23" xfId="0" applyFont="1" applyFill="1" applyBorder="1" applyAlignment="1">
      <alignment vertical="center"/>
    </xf>
    <xf numFmtId="0" fontId="23" fillId="6" borderId="18" xfId="0" applyFont="1" applyFill="1" applyBorder="1" applyAlignment="1">
      <alignment vertical="center"/>
    </xf>
    <xf numFmtId="0" fontId="4" fillId="2" borderId="19" xfId="0" applyFont="1" applyFill="1" applyBorder="1"/>
    <xf numFmtId="0" fontId="4" fillId="2" borderId="18" xfId="0" applyFont="1" applyFill="1" applyBorder="1" applyAlignment="1">
      <alignment wrapText="1"/>
    </xf>
    <xf numFmtId="0" fontId="0" fillId="0" borderId="9" xfId="0" applyBorder="1"/>
    <xf numFmtId="0" fontId="17" fillId="0" borderId="9" xfId="0" applyFont="1" applyBorder="1"/>
    <xf numFmtId="14" fontId="2" fillId="6" borderId="23" xfId="0" applyNumberFormat="1" applyFont="1" applyFill="1" applyBorder="1" applyAlignment="1">
      <alignment horizontal="left" vertical="center"/>
    </xf>
    <xf numFmtId="0" fontId="2" fillId="6" borderId="23" xfId="0" applyFont="1" applyFill="1" applyBorder="1"/>
    <xf numFmtId="0" fontId="4" fillId="2" borderId="24" xfId="0" applyFont="1" applyFill="1" applyBorder="1"/>
    <xf numFmtId="0" fontId="18" fillId="9" borderId="10" xfId="5" applyNumberFormat="1" applyFont="1" applyFill="1" applyBorder="1" applyAlignment="1">
      <alignment horizontal="left" textRotation="90" wrapText="1"/>
    </xf>
    <xf numFmtId="0" fontId="13" fillId="9" borderId="10" xfId="5" applyFont="1" applyFill="1" applyBorder="1" applyAlignment="1">
      <alignment horizontal="left" vertical="center" textRotation="90" wrapText="1"/>
    </xf>
    <xf numFmtId="0" fontId="3" fillId="8" borderId="10" xfId="5" applyFont="1" applyFill="1" applyBorder="1" applyAlignment="1">
      <alignment horizontal="center" vertical="center" textRotation="90" wrapText="1"/>
    </xf>
    <xf numFmtId="0" fontId="4" fillId="6" borderId="16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  <xf numFmtId="0" fontId="23" fillId="6" borderId="17" xfId="0" applyFont="1" applyFill="1" applyBorder="1" applyAlignment="1">
      <alignment vertical="center"/>
    </xf>
    <xf numFmtId="0" fontId="18" fillId="9" borderId="10" xfId="5" applyFill="1" applyBorder="1" applyAlignment="1">
      <alignment horizontal="center" textRotation="90"/>
    </xf>
    <xf numFmtId="0" fontId="18" fillId="9" borderId="10" xfId="5" applyNumberFormat="1" applyFont="1" applyFill="1" applyBorder="1" applyAlignment="1">
      <alignment horizontal="center" textRotation="90" wrapText="1"/>
    </xf>
    <xf numFmtId="0" fontId="13" fillId="9" borderId="10" xfId="5" applyFont="1" applyFill="1" applyBorder="1" applyAlignment="1">
      <alignment horizontal="center" vertical="center" textRotation="90" wrapText="1"/>
    </xf>
    <xf numFmtId="0" fontId="0" fillId="0" borderId="10" xfId="0" applyBorder="1"/>
    <xf numFmtId="0" fontId="0" fillId="10" borderId="10" xfId="0" applyFill="1" applyBorder="1"/>
    <xf numFmtId="0" fontId="2" fillId="11" borderId="10" xfId="0" applyFont="1" applyFill="1" applyBorder="1" applyAlignment="1">
      <alignment vertical="center"/>
    </xf>
    <xf numFmtId="0" fontId="2" fillId="12" borderId="10" xfId="0" applyFont="1" applyFill="1" applyBorder="1" applyAlignment="1">
      <alignment vertical="center"/>
    </xf>
    <xf numFmtId="1" fontId="2" fillId="10" borderId="10" xfId="0" applyNumberFormat="1" applyFont="1" applyFill="1" applyBorder="1" applyAlignment="1">
      <alignment horizontal="center" vertical="center" wrapText="1"/>
    </xf>
    <xf numFmtId="0" fontId="4" fillId="10" borderId="15" xfId="0" applyFont="1" applyFill="1" applyBorder="1"/>
    <xf numFmtId="0" fontId="4" fillId="10" borderId="15" xfId="0" applyFont="1" applyFill="1" applyBorder="1" applyAlignment="1">
      <alignment wrapText="1"/>
    </xf>
    <xf numFmtId="0" fontId="0" fillId="10" borderId="0" xfId="0" applyFill="1"/>
    <xf numFmtId="0" fontId="17" fillId="2" borderId="15" xfId="0" applyFont="1" applyFill="1" applyBorder="1"/>
    <xf numFmtId="0" fontId="0" fillId="0" borderId="10" xfId="0" applyBorder="1"/>
    <xf numFmtId="0" fontId="18" fillId="0" borderId="9" xfId="0" applyFont="1" applyBorder="1" applyAlignment="1">
      <alignment textRotation="90"/>
    </xf>
    <xf numFmtId="0" fontId="0" fillId="0" borderId="10" xfId="0" applyBorder="1"/>
    <xf numFmtId="0" fontId="0" fillId="14" borderId="0" xfId="0" applyFill="1"/>
    <xf numFmtId="0" fontId="18" fillId="15" borderId="9" xfId="0" applyFont="1" applyFill="1" applyBorder="1" applyAlignment="1">
      <alignment horizontal="center" vertical="center"/>
    </xf>
    <xf numFmtId="0" fontId="24" fillId="14" borderId="16" xfId="5" applyFont="1" applyFill="1" applyBorder="1" applyAlignment="1">
      <alignment horizontal="left" vertical="center" textRotation="90" wrapText="1"/>
    </xf>
    <xf numFmtId="0" fontId="24" fillId="14" borderId="16" xfId="5" applyFont="1" applyFill="1" applyBorder="1" applyAlignment="1">
      <alignment horizontal="center" vertical="center" textRotation="90" wrapText="1"/>
    </xf>
    <xf numFmtId="0" fontId="25" fillId="14" borderId="16" xfId="5" applyNumberFormat="1" applyFont="1" applyFill="1" applyBorder="1" applyAlignment="1">
      <alignment horizontal="center" textRotation="90" wrapText="1"/>
    </xf>
    <xf numFmtId="0" fontId="25" fillId="14" borderId="16" xfId="5" applyNumberFormat="1" applyFont="1" applyFill="1" applyBorder="1" applyAlignment="1">
      <alignment horizontal="left" textRotation="90" wrapText="1"/>
    </xf>
    <xf numFmtId="0" fontId="25" fillId="14" borderId="16" xfId="5" applyFont="1" applyFill="1" applyBorder="1" applyAlignment="1">
      <alignment horizontal="center" textRotation="90"/>
    </xf>
    <xf numFmtId="0" fontId="18" fillId="0" borderId="10" xfId="0" applyFont="1" applyBorder="1"/>
    <xf numFmtId="0" fontId="18" fillId="10" borderId="10" xfId="0" applyFont="1" applyFill="1" applyBorder="1" applyAlignment="1">
      <alignment horizontal="center" vertical="distributed" textRotation="90"/>
    </xf>
    <xf numFmtId="0" fontId="0" fillId="10" borderId="25" xfId="0" applyFill="1" applyBorder="1"/>
    <xf numFmtId="9" fontId="0" fillId="0" borderId="10" xfId="0" applyNumberFormat="1" applyBorder="1"/>
    <xf numFmtId="9" fontId="0" fillId="0" borderId="10" xfId="0" applyNumberFormat="1" applyBorder="1" applyAlignment="1">
      <alignment horizontal="center"/>
    </xf>
    <xf numFmtId="0" fontId="0" fillId="0" borderId="0" xfId="0" applyFill="1"/>
    <xf numFmtId="9" fontId="0" fillId="0" borderId="10" xfId="0" applyNumberFormat="1" applyFill="1" applyBorder="1" applyAlignment="1">
      <alignment horizontal="center"/>
    </xf>
    <xf numFmtId="0" fontId="26" fillId="13" borderId="0" xfId="0" applyFont="1" applyFill="1"/>
    <xf numFmtId="0" fontId="26" fillId="16" borderId="0" xfId="0" applyFont="1" applyFill="1"/>
    <xf numFmtId="0" fontId="0" fillId="17" borderId="0" xfId="0" applyFill="1"/>
    <xf numFmtId="0" fontId="27" fillId="0" borderId="0" xfId="0" applyFont="1"/>
    <xf numFmtId="0" fontId="27" fillId="18" borderId="0" xfId="0" applyFont="1" applyFill="1"/>
    <xf numFmtId="0" fontId="27" fillId="19" borderId="0" xfId="0" applyFont="1" applyFill="1"/>
    <xf numFmtId="9" fontId="28" fillId="20" borderId="10" xfId="0" applyNumberFormat="1" applyFont="1" applyFill="1" applyBorder="1" applyAlignment="1">
      <alignment horizontal="justify" vertical="center" wrapText="1"/>
    </xf>
    <xf numFmtId="0" fontId="18" fillId="16" borderId="10" xfId="0" applyFont="1" applyFill="1" applyBorder="1" applyAlignment="1">
      <alignment horizontal="center" vertical="center"/>
    </xf>
    <xf numFmtId="0" fontId="18" fillId="0" borderId="9" xfId="0" applyFont="1" applyBorder="1"/>
    <xf numFmtId="0" fontId="28" fillId="0" borderId="9" xfId="0" applyFont="1" applyBorder="1"/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9" fillId="0" borderId="0" xfId="0" applyFont="1"/>
    <xf numFmtId="9" fontId="29" fillId="0" borderId="0" xfId="0" applyNumberFormat="1" applyFont="1"/>
    <xf numFmtId="0" fontId="27" fillId="13" borderId="0" xfId="0" applyFont="1" applyFill="1"/>
    <xf numFmtId="0" fontId="30" fillId="14" borderId="0" xfId="0" applyFont="1" applyFill="1"/>
    <xf numFmtId="0" fontId="24" fillId="14" borderId="16" xfId="5" applyFont="1" applyFill="1" applyBorder="1" applyAlignment="1">
      <alignment horizontal="left" vertical="distributed" wrapText="1"/>
    </xf>
    <xf numFmtId="0" fontId="25" fillId="14" borderId="16" xfId="5" applyNumberFormat="1" applyFont="1" applyFill="1" applyBorder="1" applyAlignment="1">
      <alignment horizontal="left" vertical="distributed" wrapText="1"/>
    </xf>
    <xf numFmtId="0" fontId="25" fillId="14" borderId="16" xfId="5" applyFont="1" applyFill="1" applyBorder="1" applyAlignment="1">
      <alignment horizontal="left" vertical="distributed"/>
    </xf>
    <xf numFmtId="0" fontId="31" fillId="18" borderId="10" xfId="0" applyFont="1" applyFill="1" applyBorder="1" applyAlignment="1">
      <alignment horizontal="center" vertical="center"/>
    </xf>
    <xf numFmtId="0" fontId="31" fillId="17" borderId="10" xfId="0" applyFont="1" applyFill="1" applyBorder="1" applyAlignment="1">
      <alignment horizontal="center" vertical="distributed"/>
    </xf>
    <xf numFmtId="0" fontId="25" fillId="14" borderId="10" xfId="5" applyNumberFormat="1" applyFont="1" applyFill="1" applyBorder="1" applyAlignment="1">
      <alignment horizontal="left" vertical="distributed" wrapText="1"/>
    </xf>
    <xf numFmtId="0" fontId="28" fillId="0" borderId="0" xfId="0" applyFont="1" applyAlignment="1">
      <alignment horizontal="left" vertical="distributed"/>
    </xf>
    <xf numFmtId="0" fontId="26" fillId="16" borderId="0" xfId="0" applyFont="1" applyFill="1" applyAlignment="1">
      <alignment horizontal="left" vertical="distributed"/>
    </xf>
    <xf numFmtId="9" fontId="0" fillId="21" borderId="10" xfId="0" applyNumberFormat="1" applyFill="1" applyBorder="1" applyAlignment="1">
      <alignment horizontal="center" vertical="center"/>
    </xf>
    <xf numFmtId="9" fontId="0" fillId="0" borderId="9" xfId="0" applyNumberFormat="1" applyFill="1" applyBorder="1" applyAlignment="1">
      <alignment horizontal="center"/>
    </xf>
    <xf numFmtId="0" fontId="0" fillId="0" borderId="9" xfId="0" applyFill="1" applyBorder="1"/>
    <xf numFmtId="0" fontId="18" fillId="0" borderId="9" xfId="0" applyFont="1" applyFill="1" applyBorder="1" applyAlignment="1">
      <alignment horizontal="center" vertical="center"/>
    </xf>
    <xf numFmtId="0" fontId="24" fillId="0" borderId="9" xfId="5" applyFont="1" applyFill="1" applyBorder="1" applyAlignment="1">
      <alignment horizontal="left" vertical="center" textRotation="90" wrapText="1"/>
    </xf>
    <xf numFmtId="0" fontId="18" fillId="0" borderId="9" xfId="0" applyFont="1" applyFill="1" applyBorder="1"/>
    <xf numFmtId="14" fontId="2" fillId="11" borderId="25" xfId="0" applyNumberFormat="1" applyFont="1" applyFill="1" applyBorder="1" applyAlignment="1">
      <alignment horizontal="center" vertical="center"/>
    </xf>
    <xf numFmtId="14" fontId="2" fillId="11" borderId="26" xfId="0" applyNumberFormat="1" applyFont="1" applyFill="1" applyBorder="1" applyAlignment="1">
      <alignment horizontal="center" vertical="center"/>
    </xf>
    <xf numFmtId="14" fontId="2" fillId="11" borderId="2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7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8" fillId="4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6">
    <cellStyle name="Гиперссылка 2" xfId="2"/>
    <cellStyle name="Обычный" xfId="0" builtinId="0"/>
    <cellStyle name="Обычный 2" xfId="1"/>
    <cellStyle name="Обычный 3" xfId="3"/>
    <cellStyle name="Обычный 4" xfId="5"/>
    <cellStyle name="Обычный 5" xfId="4"/>
  </cellStyles>
  <dxfs count="5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Medium4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Средняя</a:t>
            </a:r>
            <a:r>
              <a:rPr lang="ru-RU" baseline="0"/>
              <a:t> эффективность звонка (Июль)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Лист4!$A$1:$A$3</c:f>
              <c:strCache>
                <c:ptCount val="3"/>
                <c:pt idx="0">
                  <c:v>Виктория Ладченко</c:v>
                </c:pt>
                <c:pt idx="1">
                  <c:v>Евгений Букрин</c:v>
                </c:pt>
                <c:pt idx="2">
                  <c:v>Иван Щепин</c:v>
                </c:pt>
              </c:strCache>
            </c:strRef>
          </c:cat>
          <c:val>
            <c:numRef>
              <c:f>Лист4!$B$1:$B$3</c:f>
              <c:numCache>
                <c:formatCode>General</c:formatCode>
                <c:ptCount val="3"/>
                <c:pt idx="0">
                  <c:v>46</c:v>
                </c:pt>
                <c:pt idx="1">
                  <c:v>43</c:v>
                </c:pt>
                <c:pt idx="2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8916320"/>
        <c:axId val="-778913600"/>
      </c:barChart>
      <c:catAx>
        <c:axId val="-778916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778913600"/>
        <c:crosses val="autoZero"/>
        <c:auto val="1"/>
        <c:lblAlgn val="ctr"/>
        <c:lblOffset val="100"/>
        <c:noMultiLvlLbl val="0"/>
      </c:catAx>
      <c:valAx>
        <c:axId val="-778913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77891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рабочий!$A$6:$A$17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рабочий!$B$6:$B$17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0.48888888888888887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43327632"/>
        <c:axId val="-143337424"/>
      </c:barChart>
      <c:catAx>
        <c:axId val="-14332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3337424"/>
        <c:crosses val="autoZero"/>
        <c:auto val="1"/>
        <c:lblAlgn val="ctr"/>
        <c:lblOffset val="100"/>
        <c:noMultiLvlLbl val="0"/>
      </c:catAx>
      <c:valAx>
        <c:axId val="-1433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332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Средняя эффективность звонка за</a:t>
            </a:r>
            <a:r>
              <a:rPr lang="ru-RU" baseline="0"/>
              <a:t> отчетный период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548876383280372E-2"/>
          <c:y val="0.14733809867562911"/>
          <c:w val="0.9181709059992974"/>
          <c:h val="0.629213558201912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звонка'!$D$8:$D$19</c:f>
              <c:numCache>
                <c:formatCode>0%</c:formatCode>
                <c:ptCount val="12"/>
                <c:pt idx="0">
                  <c:v>0.68840579710144922</c:v>
                </c:pt>
                <c:pt idx="1">
                  <c:v>0.85</c:v>
                </c:pt>
                <c:pt idx="2">
                  <c:v>0</c:v>
                </c:pt>
                <c:pt idx="3">
                  <c:v>0.75314009661835757</c:v>
                </c:pt>
                <c:pt idx="4">
                  <c:v>0.71014492753623182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0.85144927536231896</c:v>
                </c:pt>
                <c:pt idx="9">
                  <c:v>0.67584541062801928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60816"/>
        <c:axId val="-169666256"/>
      </c:barChart>
      <c:catAx>
        <c:axId val="-16966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666256"/>
        <c:crosses val="autoZero"/>
        <c:auto val="1"/>
        <c:lblAlgn val="ctr"/>
        <c:lblOffset val="100"/>
        <c:noMultiLvlLbl val="0"/>
      </c:catAx>
      <c:valAx>
        <c:axId val="-1696662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966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Сравнение</a:t>
            </a:r>
            <a:r>
              <a:rPr lang="ru-RU" baseline="0"/>
              <a:t> эффективности звонка за отчетный и предыдущий период</a:t>
            </a: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232226406481794E-2"/>
          <c:y val="0.16370656569603526"/>
          <c:w val="0.6180221385370307"/>
          <c:h val="0.59492855308730186"/>
        </c:manualLayout>
      </c:layout>
      <c:barChart>
        <c:barDir val="col"/>
        <c:grouping val="clustered"/>
        <c:varyColors val="0"/>
        <c:ser>
          <c:idx val="0"/>
          <c:order val="0"/>
          <c:tx>
            <c:v>Средняя эффективность звонка за отчетный период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звонка'!$D$8:$D$19</c:f>
              <c:numCache>
                <c:formatCode>0%</c:formatCode>
                <c:ptCount val="12"/>
                <c:pt idx="0">
                  <c:v>0.68840579710144922</c:v>
                </c:pt>
                <c:pt idx="1">
                  <c:v>0.85</c:v>
                </c:pt>
                <c:pt idx="2">
                  <c:v>0</c:v>
                </c:pt>
                <c:pt idx="3">
                  <c:v>0.75314009661835757</c:v>
                </c:pt>
                <c:pt idx="4">
                  <c:v>0.71014492753623182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0.85144927536231896</c:v>
                </c:pt>
                <c:pt idx="9">
                  <c:v>0.67584541062801928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Средняя эффективность звонка за прошлый период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звонка'!$E$8:$E$19</c:f>
              <c:numCache>
                <c:formatCode>0%</c:formatCode>
                <c:ptCount val="12"/>
                <c:pt idx="0">
                  <c:v>0</c:v>
                </c:pt>
                <c:pt idx="1">
                  <c:v>0.57971014492753625</c:v>
                </c:pt>
                <c:pt idx="2">
                  <c:v>0.49275362318840576</c:v>
                </c:pt>
                <c:pt idx="3">
                  <c:v>0.53405797101449271</c:v>
                </c:pt>
                <c:pt idx="4">
                  <c:v>0.48309178743961351</c:v>
                </c:pt>
                <c:pt idx="5">
                  <c:v>0.44927536231884052</c:v>
                </c:pt>
                <c:pt idx="6">
                  <c:v>0.38260869565217387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65712"/>
        <c:axId val="-169665168"/>
      </c:barChart>
      <c:catAx>
        <c:axId val="-16966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665168"/>
        <c:crosses val="autoZero"/>
        <c:auto val="1"/>
        <c:lblAlgn val="ctr"/>
        <c:lblOffset val="100"/>
        <c:noMultiLvlLbl val="0"/>
      </c:catAx>
      <c:valAx>
        <c:axId val="-1696651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9665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5297272623531"/>
          <c:y val="0.32420985013281167"/>
          <c:w val="0.21764418578112518"/>
          <c:h val="0.38283814729572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Оценка </a:t>
            </a:r>
            <a:r>
              <a:rPr lang="ru-RU" baseline="0"/>
              <a:t>работы менеджеров  по определенному критерию оценки  </a:t>
            </a:r>
            <a:endParaRPr lang="ru-RU"/>
          </a:p>
        </c:rich>
      </c:tx>
      <c:layout>
        <c:manualLayout>
          <c:xMode val="edge"/>
          <c:yMode val="edge"/>
          <c:x val="0.21601816829582751"/>
          <c:y val="1.5078606636486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6461537016433896"/>
          <c:y val="6.5371435370182487E-2"/>
          <c:w val="0.48882233978441014"/>
          <c:h val="0.8903908240514676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'Оценка эффективности работы '!$C$10:$C$32</c:f>
              <c:strCache>
                <c:ptCount val="23"/>
                <c:pt idx="0">
                  <c:v>Менеджер попривествовал водителя</c:v>
                </c:pt>
                <c:pt idx="1">
                  <c:v>Менеджер назвал свое имя</c:v>
                </c:pt>
                <c:pt idx="2">
                  <c:v>Менеджер общался приветливо  и был настроен доброжелательно. Менеджер обращается к клиенту только на "Вы"</c:v>
                </c:pt>
                <c:pt idx="3">
                  <c:v>Менеджен не использовал ненормативной лексики</c:v>
                </c:pt>
                <c:pt idx="4">
                  <c:v>Менеджер не использовал слова-паразиты,слэнг, говорил грамотно</c:v>
                </c:pt>
                <c:pt idx="5">
                  <c:v>Менеджер посмотрел телефон водителя</c:v>
                </c:pt>
                <c:pt idx="6">
                  <c:v>Менеджер осмотрел авто водителя</c:v>
                </c:pt>
                <c:pt idx="7">
                  <c:v>Внес водителя в базу</c:v>
                </c:pt>
                <c:pt idx="8">
                  <c:v>Акция «Приведи друга» (привел друга заработал 500 рублей на баланс, после выполнения другом 25 заказов). (взял данные о водителе, который привел клиента)</c:v>
                </c:pt>
                <c:pt idx="9">
                  <c:v>Менеджер настроил телефон водителя</c:v>
                </c:pt>
                <c:pt idx="10">
                  <c:v>Менеджер дал водителю заполнить анкету рекламного отдела</c:v>
                </c:pt>
                <c:pt idx="11">
                  <c:v>Ознакомил водителя с тарифами</c:v>
                </c:pt>
                <c:pt idx="12">
                  <c:v>Удостоверился, что клиент разобрался с ПО</c:v>
                </c:pt>
                <c:pt idx="13">
                  <c:v>Дал водителю направляющую форму и рассказал каждый пункт подробно</c:v>
                </c:pt>
                <c:pt idx="14">
                  <c:v> Менеджер показал водителю,  как расчитывать выполненный заказ</c:v>
                </c:pt>
                <c:pt idx="15">
                  <c:v>Рассказал водителю, как делать перерасчет заказа при внесении простоя.</c:v>
                </c:pt>
                <c:pt idx="16">
                  <c:v>Рассказал водителю о том, что надо иметь не мене двух сим карт. И объяснил для чего.</c:v>
                </c:pt>
                <c:pt idx="17">
                  <c:v>Дал всю необходимую литературу. Литература была готова заранее.</c:v>
                </c:pt>
                <c:pt idx="18">
                  <c:v>Рассказал вожителю о том, что он обязан процти ДИ.</c:v>
                </c:pt>
                <c:pt idx="19">
                  <c:v>Назначил время прохождения ДИ</c:v>
                </c:pt>
                <c:pt idx="20">
                  <c:v>Рассказал о том, что можно пройти обучение "Сертификат". Рассказал все плюсы прохождения сертификата.  И предложил записаться на прохождение сертификата.</c:v>
                </c:pt>
                <c:pt idx="21">
                  <c:v>Менеджер оставил свой номер телефона</c:v>
                </c:pt>
                <c:pt idx="22">
                  <c:v>Попрощался в соотвествии со стандартами</c:v>
                </c:pt>
              </c:strCache>
            </c:strRef>
          </c:cat>
          <c:val>
            <c:numRef>
              <c:f>'Оценка эффективности работы '!$P$10:$P$32</c:f>
              <c:numCache>
                <c:formatCode>0%</c:formatCode>
                <c:ptCount val="23"/>
                <c:pt idx="0">
                  <c:v>0.37407407407407406</c:v>
                </c:pt>
                <c:pt idx="1">
                  <c:v>0.4</c:v>
                </c:pt>
                <c:pt idx="2">
                  <c:v>0.93055555555555569</c:v>
                </c:pt>
                <c:pt idx="3">
                  <c:v>0.97037037037037033</c:v>
                </c:pt>
                <c:pt idx="4">
                  <c:v>1</c:v>
                </c:pt>
                <c:pt idx="5">
                  <c:v>1</c:v>
                </c:pt>
                <c:pt idx="6">
                  <c:v>0.32777777777777778</c:v>
                </c:pt>
                <c:pt idx="7">
                  <c:v>1</c:v>
                </c:pt>
                <c:pt idx="8">
                  <c:v>0.77592592592592602</c:v>
                </c:pt>
                <c:pt idx="9">
                  <c:v>0.33333333333333331</c:v>
                </c:pt>
                <c:pt idx="10">
                  <c:v>1</c:v>
                </c:pt>
                <c:pt idx="11">
                  <c:v>0.9</c:v>
                </c:pt>
                <c:pt idx="12">
                  <c:v>1</c:v>
                </c:pt>
                <c:pt idx="13">
                  <c:v>0.72222222222222221</c:v>
                </c:pt>
                <c:pt idx="14">
                  <c:v>1</c:v>
                </c:pt>
                <c:pt idx="15">
                  <c:v>1</c:v>
                </c:pt>
                <c:pt idx="16">
                  <c:v>0.2638888888888889</c:v>
                </c:pt>
                <c:pt idx="17">
                  <c:v>1</c:v>
                </c:pt>
                <c:pt idx="18">
                  <c:v>0.61111111111111105</c:v>
                </c:pt>
                <c:pt idx="19">
                  <c:v>0.61111111111111105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62448"/>
        <c:axId val="-169661904"/>
      </c:barChart>
      <c:catAx>
        <c:axId val="-169662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169661904"/>
        <c:crosses val="autoZero"/>
        <c:auto val="1"/>
        <c:lblAlgn val="ctr"/>
        <c:lblOffset val="100"/>
        <c:noMultiLvlLbl val="0"/>
      </c:catAx>
      <c:valAx>
        <c:axId val="-16966190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-16966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рабочий!$A$6</c:f>
              <c:strCache>
                <c:ptCount val="1"/>
                <c:pt idx="0">
                  <c:v>Аймуратов Амир</c:v>
                </c:pt>
              </c:strCache>
            </c:strRef>
          </c:tx>
          <c:invertIfNegative val="0"/>
          <c:val>
            <c:numRef>
              <c:f>рабочий!$B$6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рабочий!$A$7</c:f>
              <c:strCache>
                <c:ptCount val="1"/>
                <c:pt idx="0">
                  <c:v>Алырчиков Антон</c:v>
                </c:pt>
              </c:strCache>
            </c:strRef>
          </c:tx>
          <c:invertIfNegative val="0"/>
          <c:val>
            <c:numRef>
              <c:f>рабочий!$B$7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рабочий!$A$8</c:f>
              <c:strCache>
                <c:ptCount val="1"/>
                <c:pt idx="0">
                  <c:v>Аушева Ольга</c:v>
                </c:pt>
              </c:strCache>
            </c:strRef>
          </c:tx>
          <c:invertIfNegative val="0"/>
          <c:val>
            <c:numRef>
              <c:f>рабочий!$B$8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рабочий!$A$9</c:f>
              <c:strCache>
                <c:ptCount val="1"/>
                <c:pt idx="0">
                  <c:v>Бегалиев Равиль</c:v>
                </c:pt>
              </c:strCache>
            </c:strRef>
          </c:tx>
          <c:invertIfNegative val="0"/>
          <c:val>
            <c:numRef>
              <c:f>рабочий!$B$9</c:f>
              <c:numCache>
                <c:formatCode>0%</c:formatCode>
                <c:ptCount val="1"/>
                <c:pt idx="0">
                  <c:v>0.48888888888888887</c:v>
                </c:pt>
              </c:numCache>
            </c:numRef>
          </c:val>
        </c:ser>
        <c:ser>
          <c:idx val="4"/>
          <c:order val="4"/>
          <c:tx>
            <c:strRef>
              <c:f>рабочий!$A$10</c:f>
              <c:strCache>
                <c:ptCount val="1"/>
                <c:pt idx="0">
                  <c:v>Бурма Артем</c:v>
                </c:pt>
              </c:strCache>
            </c:strRef>
          </c:tx>
          <c:invertIfNegative val="0"/>
          <c:val>
            <c:numRef>
              <c:f>рабочий!$B$10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рабочий!$A$11</c:f>
              <c:strCache>
                <c:ptCount val="1"/>
                <c:pt idx="0">
                  <c:v>Грибанов Александр</c:v>
                </c:pt>
              </c:strCache>
            </c:strRef>
          </c:tx>
          <c:invertIfNegative val="0"/>
          <c:val>
            <c:numRef>
              <c:f>рабочий!$B$11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рабочий!$A$12</c:f>
              <c:strCache>
                <c:ptCount val="1"/>
                <c:pt idx="0">
                  <c:v>Кудрина Анастасия</c:v>
                </c:pt>
              </c:strCache>
            </c:strRef>
          </c:tx>
          <c:invertIfNegative val="0"/>
          <c:val>
            <c:numRef>
              <c:f>рабочий!$B$12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рабочий!$A$13</c:f>
              <c:strCache>
                <c:ptCount val="1"/>
                <c:pt idx="0">
                  <c:v>Малышева Татьяна</c:v>
                </c:pt>
              </c:strCache>
            </c:strRef>
          </c:tx>
          <c:invertIfNegative val="0"/>
          <c:val>
            <c:numRef>
              <c:f>рабочий!$B$13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рабочий!$A$14</c:f>
              <c:strCache>
                <c:ptCount val="1"/>
                <c:pt idx="0">
                  <c:v>Михайлова Анна</c:v>
                </c:pt>
              </c:strCache>
            </c:strRef>
          </c:tx>
          <c:invertIfNegative val="0"/>
          <c:val>
            <c:numRef>
              <c:f>рабочий!$B$14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рабочий!$A$15</c:f>
              <c:strCache>
                <c:ptCount val="1"/>
                <c:pt idx="0">
                  <c:v>Роща Юрий</c:v>
                </c:pt>
              </c:strCache>
            </c:strRef>
          </c:tx>
          <c:invertIfNegative val="0"/>
          <c:val>
            <c:numRef>
              <c:f>рабочий!$B$15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рабочий!$A$16</c:f>
              <c:strCache>
                <c:ptCount val="1"/>
                <c:pt idx="0">
                  <c:v>Середина Елена</c:v>
                </c:pt>
              </c:strCache>
            </c:strRef>
          </c:tx>
          <c:invertIfNegative val="0"/>
          <c:val>
            <c:numRef>
              <c:f>рабочий!$B$16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рабочий!$A$17</c:f>
              <c:strCache>
                <c:ptCount val="1"/>
                <c:pt idx="0">
                  <c:v>Суханов Сергей</c:v>
                </c:pt>
              </c:strCache>
            </c:strRef>
          </c:tx>
          <c:invertIfNegative val="0"/>
          <c:val>
            <c:numRef>
              <c:f>рабочий!$B$17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239872"/>
        <c:axId val="-169243136"/>
      </c:barChart>
      <c:catAx>
        <c:axId val="-169239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243136"/>
        <c:crosses val="autoZero"/>
        <c:auto val="1"/>
        <c:lblAlgn val="ctr"/>
        <c:lblOffset val="100"/>
        <c:noMultiLvlLbl val="0"/>
      </c:catAx>
      <c:valAx>
        <c:axId val="-1692431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9239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7</xdr:row>
      <xdr:rowOff>71437</xdr:rowOff>
    </xdr:from>
    <xdr:to>
      <xdr:col>13</xdr:col>
      <xdr:colOff>361950</xdr:colOff>
      <xdr:row>24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485775</xdr:rowOff>
    </xdr:from>
    <xdr:to>
      <xdr:col>15</xdr:col>
      <xdr:colOff>0</xdr:colOff>
      <xdr:row>17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21</xdr:row>
      <xdr:rowOff>33337</xdr:rowOff>
    </xdr:from>
    <xdr:to>
      <xdr:col>6</xdr:col>
      <xdr:colOff>600076</xdr:colOff>
      <xdr:row>48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1009650</xdr:colOff>
      <xdr:row>20</xdr:row>
      <xdr:rowOff>57151</xdr:rowOff>
    </xdr:from>
    <xdr:to>
      <xdr:col>22</xdr:col>
      <xdr:colOff>123825</xdr:colOff>
      <xdr:row>49</xdr:row>
      <xdr:rowOff>19050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234639</xdr:colOff>
      <xdr:row>37</xdr:row>
      <xdr:rowOff>4876</xdr:rowOff>
    </xdr:from>
    <xdr:to>
      <xdr:col>15</xdr:col>
      <xdr:colOff>662103</xdr:colOff>
      <xdr:row>84</xdr:row>
      <xdr:rowOff>127773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9</xdr:row>
      <xdr:rowOff>33337</xdr:rowOff>
    </xdr:from>
    <xdr:to>
      <xdr:col>9</xdr:col>
      <xdr:colOff>342900</xdr:colOff>
      <xdr:row>26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zoomScale="90" zoomScaleNormal="90" workbookViewId="0">
      <pane ySplit="1" topLeftCell="A17" activePane="bottomLeft" state="frozen"/>
      <selection activeCell="Q1" sqref="Q1"/>
      <selection pane="bottomLeft" activeCell="AB44" sqref="AB44"/>
    </sheetView>
  </sheetViews>
  <sheetFormatPr defaultRowHeight="15.75" customHeight="1"/>
  <cols>
    <col min="1" max="1" width="3.85546875" style="41" bestFit="1" customWidth="1"/>
    <col min="2" max="2" width="16.140625" style="41" customWidth="1"/>
    <col min="3" max="3" width="15.140625" style="41" customWidth="1"/>
    <col min="4" max="4" width="11.5703125" customWidth="1"/>
    <col min="5" max="5" width="7.42578125" customWidth="1"/>
    <col min="6" max="6" width="7" style="41" customWidth="1"/>
    <col min="7" max="7" width="10.85546875" customWidth="1"/>
    <col min="8" max="8" width="20.28515625" customWidth="1"/>
    <col min="9" max="9" width="15.140625" customWidth="1"/>
    <col min="10" max="10" width="11.28515625" style="33" customWidth="1"/>
    <col min="11" max="11" width="9.5703125" style="41" customWidth="1"/>
    <col min="12" max="12" width="9.7109375" style="41" customWidth="1"/>
    <col min="13" max="13" width="16" style="41" customWidth="1"/>
    <col min="14" max="21" width="9.7109375" style="41" customWidth="1"/>
    <col min="22" max="22" width="9.7109375" customWidth="1"/>
    <col min="23" max="23" width="9.7109375" style="34" customWidth="1"/>
    <col min="24" max="25" width="9.7109375" customWidth="1"/>
    <col min="26" max="26" width="9.7109375" style="41" customWidth="1"/>
    <col min="27" max="27" width="12.7109375" customWidth="1"/>
    <col min="28" max="28" width="9.7109375" customWidth="1"/>
    <col min="29" max="29" width="8.85546875" customWidth="1"/>
    <col min="30" max="31" width="9.7109375" customWidth="1"/>
    <col min="32" max="32" width="13.7109375" customWidth="1"/>
    <col min="33" max="33" width="11.85546875" customWidth="1"/>
    <col min="34" max="34" width="20.7109375" customWidth="1"/>
    <col min="35" max="35" width="26.5703125" customWidth="1"/>
    <col min="36" max="36" width="32" customWidth="1"/>
  </cols>
  <sheetData>
    <row r="1" spans="1:36" ht="121.5" customHeight="1">
      <c r="A1" s="91" t="s">
        <v>90</v>
      </c>
      <c r="B1" s="91"/>
      <c r="C1" s="91"/>
      <c r="D1" s="91" t="s">
        <v>72</v>
      </c>
      <c r="E1" s="91" t="s">
        <v>74</v>
      </c>
      <c r="F1" s="91" t="s">
        <v>75</v>
      </c>
      <c r="G1" s="91" t="s">
        <v>0</v>
      </c>
      <c r="H1" s="91" t="s">
        <v>1</v>
      </c>
      <c r="I1" s="91" t="s">
        <v>76</v>
      </c>
      <c r="J1" s="91" t="s">
        <v>77</v>
      </c>
      <c r="K1" s="90" t="s">
        <v>78</v>
      </c>
      <c r="L1" s="90" t="s">
        <v>79</v>
      </c>
      <c r="M1" s="90" t="s">
        <v>175</v>
      </c>
      <c r="N1" s="90" t="s">
        <v>80</v>
      </c>
      <c r="O1" s="90" t="s">
        <v>81</v>
      </c>
      <c r="P1" s="90" t="s">
        <v>82</v>
      </c>
      <c r="Q1" s="90" t="s">
        <v>83</v>
      </c>
      <c r="R1" s="97" t="s">
        <v>84</v>
      </c>
      <c r="S1" s="90" t="s">
        <v>176</v>
      </c>
      <c r="T1" s="97" t="s">
        <v>85</v>
      </c>
      <c r="U1" s="97" t="s">
        <v>86</v>
      </c>
      <c r="V1" s="96" t="s">
        <v>87</v>
      </c>
      <c r="W1" s="89" t="s">
        <v>88</v>
      </c>
      <c r="X1" s="89" t="s">
        <v>177</v>
      </c>
      <c r="Y1" s="89" t="s">
        <v>91</v>
      </c>
      <c r="Z1" s="89" t="s">
        <v>178</v>
      </c>
      <c r="AA1" s="89" t="s">
        <v>179</v>
      </c>
      <c r="AB1" s="89" t="s">
        <v>180</v>
      </c>
      <c r="AC1" s="95" t="s">
        <v>181</v>
      </c>
      <c r="AD1" s="89" t="s">
        <v>182</v>
      </c>
      <c r="AE1" s="89" t="s">
        <v>183</v>
      </c>
      <c r="AF1" s="96" t="s">
        <v>89</v>
      </c>
      <c r="AG1" s="96" t="s">
        <v>73</v>
      </c>
      <c r="AH1" s="96" t="s">
        <v>184</v>
      </c>
      <c r="AI1" s="89"/>
      <c r="AJ1" s="108" t="s">
        <v>252</v>
      </c>
    </row>
    <row r="2" spans="1:36" s="53" customFormat="1" ht="15.75" customHeight="1">
      <c r="A2" s="46">
        <v>31</v>
      </c>
      <c r="B2" s="46" t="str">
        <f>CONCATENATE(C2,H2)</f>
        <v>06.10.14-22.10.14Середина Елена</v>
      </c>
      <c r="C2" s="46" t="s">
        <v>267</v>
      </c>
      <c r="D2" s="47">
        <v>41918</v>
      </c>
      <c r="E2" s="48" t="s">
        <v>94</v>
      </c>
      <c r="F2" s="48" t="s">
        <v>98</v>
      </c>
      <c r="G2" s="49" t="s">
        <v>99</v>
      </c>
      <c r="H2" s="50" t="s">
        <v>92</v>
      </c>
      <c r="I2" s="51" t="s">
        <v>93</v>
      </c>
      <c r="J2" s="51" t="s">
        <v>95</v>
      </c>
      <c r="K2" s="52">
        <v>15</v>
      </c>
      <c r="L2" s="52">
        <v>0</v>
      </c>
      <c r="M2" s="52">
        <v>10</v>
      </c>
      <c r="N2" s="52">
        <v>15</v>
      </c>
      <c r="O2" s="52">
        <v>5</v>
      </c>
      <c r="P2" s="52">
        <v>15</v>
      </c>
      <c r="Q2" s="52">
        <v>15</v>
      </c>
      <c r="R2" s="54">
        <v>0</v>
      </c>
      <c r="S2" s="52">
        <v>15</v>
      </c>
      <c r="T2" s="54">
        <v>0</v>
      </c>
      <c r="U2" s="52">
        <v>15</v>
      </c>
      <c r="V2" s="52">
        <v>5</v>
      </c>
      <c r="W2" s="55">
        <v>0</v>
      </c>
      <c r="X2" s="55">
        <v>0</v>
      </c>
      <c r="Y2" s="54">
        <v>0</v>
      </c>
      <c r="Z2" s="54">
        <v>0</v>
      </c>
      <c r="AA2" s="54">
        <v>0</v>
      </c>
      <c r="AB2" s="54">
        <v>0</v>
      </c>
      <c r="AC2" s="54">
        <v>0</v>
      </c>
      <c r="AD2" s="56" t="s">
        <v>31</v>
      </c>
      <c r="AE2" s="54">
        <v>0</v>
      </c>
      <c r="AF2" s="52">
        <v>10</v>
      </c>
      <c r="AG2" s="52">
        <v>10</v>
      </c>
      <c r="AH2" s="14">
        <f>SUM(K2:AG2)/(230+(IF(K2="не уместно",-15,0)+IF(L2="не уместно",-10,0)+IF(M2="не уместно",-10,0)+IF(N2="не уместно",-15,0)+IF(O2="не уместно",-5,0)+IF(P2="не уместно",-15,0)+IF(Q2="не уместно",-15,0)+IF(R2="не уместно",-15,0)+IF(S2="не уместно",-15,0)+IF(T2="не уместно",-5,0)+IF(U2="не уместно",-15,0)+ (IF(V2="не уместно",-5,0)+IF(W2="не уместно",-15,0)+IF(X2="не уместно",-15,0)+IF(Y2="не уместно",-10,0)+IF(Z2="не уместно",-10,0)+IF(AA2="не уместно",-10,0)+IF(AB2="не уместно",-5,0)+IF(AC2="не уместно",-5,0)+IF(AD2="не уместно",-5,0)+IF(AE2="не уместно",-5,0)+IF(AF2="не уместно",-10,0)+IF(AG2="не уместно",-10,0))))*100</f>
        <v>57.777777777777771</v>
      </c>
      <c r="AI2" s="32" t="s">
        <v>96</v>
      </c>
      <c r="AJ2" s="57" t="s">
        <v>97</v>
      </c>
    </row>
    <row r="3" spans="1:36" ht="15.75" customHeight="1">
      <c r="A3" s="44">
        <v>32</v>
      </c>
      <c r="B3" s="46" t="str">
        <f t="shared" ref="B3:B41" si="0">CONCATENATE(C3,H3)</f>
        <v>06.10.14-22.10.14Середина Елена</v>
      </c>
      <c r="C3" s="46" t="s">
        <v>267</v>
      </c>
      <c r="D3" s="47">
        <v>41918</v>
      </c>
      <c r="E3" s="37" t="s">
        <v>100</v>
      </c>
      <c r="F3" s="37" t="s">
        <v>101</v>
      </c>
      <c r="G3" s="38" t="s">
        <v>102</v>
      </c>
      <c r="H3" s="50" t="s">
        <v>92</v>
      </c>
      <c r="I3" s="51" t="s">
        <v>93</v>
      </c>
      <c r="J3" s="51" t="s">
        <v>95</v>
      </c>
      <c r="K3" s="52">
        <v>15</v>
      </c>
      <c r="L3" s="54">
        <v>0</v>
      </c>
      <c r="M3" s="52">
        <v>10</v>
      </c>
      <c r="N3" s="52">
        <v>15</v>
      </c>
      <c r="O3" s="52">
        <v>5</v>
      </c>
      <c r="P3" s="52">
        <v>15</v>
      </c>
      <c r="Q3" s="40">
        <v>15</v>
      </c>
      <c r="R3" s="54">
        <v>0</v>
      </c>
      <c r="S3" s="52">
        <v>15</v>
      </c>
      <c r="T3" s="54">
        <v>0</v>
      </c>
      <c r="U3" s="52">
        <v>15</v>
      </c>
      <c r="V3" s="40">
        <v>5</v>
      </c>
      <c r="W3" s="36">
        <v>5</v>
      </c>
      <c r="X3" s="36">
        <v>10</v>
      </c>
      <c r="Y3" s="40">
        <v>10</v>
      </c>
      <c r="Z3" s="40">
        <v>10</v>
      </c>
      <c r="AA3" s="40">
        <v>10</v>
      </c>
      <c r="AB3" s="40">
        <v>5</v>
      </c>
      <c r="AC3" s="40">
        <v>5</v>
      </c>
      <c r="AD3" s="40">
        <v>5</v>
      </c>
      <c r="AE3" s="40">
        <v>5</v>
      </c>
      <c r="AF3" s="52">
        <v>10</v>
      </c>
      <c r="AG3" s="52">
        <v>10</v>
      </c>
      <c r="AH3" s="14">
        <f t="shared" ref="AH3:AH47" si="1">SUM(K3:AG3)/(230+(IF(K3="не уместно",-15,0)+IF(L3="не уместно",-10,0)+IF(M3="не уместно",-10,0)+IF(N3="не уместно",-15,0)+IF(O3="не уместно",-5,0)+IF(P3="не уместно",-15,0)+IF(Q3="не уместно",-15,0)+IF(R3="не уместно",-15,0)+IF(S3="не уместно",-15,0)+IF(T3="не уместно",-5,0)+IF(U3="не уместно",-15,0)+ (IF(V3="не уместно",-5,0)+IF(W3="не уместно",-15,0)+IF(X3="не уместно",-15,0)+IF(Y3="не уместно",-10,0)+IF(AA3="не уместно",-10,0)+IF(AB3="не уместно",-5,0)+IF(AC3="не уместно",-5,0)+IF(AD3="не уместно",-5,0)+IF(AE3="не уместно",-5,0)+IF(AF3="не уместно",-10,0)+IF(AG3="не уместно",-10,0))))*100</f>
        <v>84.782608695652172</v>
      </c>
      <c r="AI3" s="32" t="s">
        <v>103</v>
      </c>
      <c r="AJ3" s="43"/>
    </row>
    <row r="4" spans="1:36" ht="15.75" customHeight="1">
      <c r="A4" s="44">
        <v>33</v>
      </c>
      <c r="B4" s="46" t="str">
        <f t="shared" si="0"/>
        <v>06.10.14-22.10.14Роща Юрий</v>
      </c>
      <c r="C4" s="46" t="s">
        <v>267</v>
      </c>
      <c r="D4" s="35">
        <v>41927</v>
      </c>
      <c r="E4" s="37" t="s">
        <v>107</v>
      </c>
      <c r="F4" s="37" t="s">
        <v>108</v>
      </c>
      <c r="G4" s="38" t="s">
        <v>109</v>
      </c>
      <c r="H4" s="50" t="s">
        <v>104</v>
      </c>
      <c r="I4" s="42" t="s">
        <v>105</v>
      </c>
      <c r="J4" s="42" t="s">
        <v>106</v>
      </c>
      <c r="K4" s="40">
        <v>15</v>
      </c>
      <c r="L4" s="40">
        <v>0</v>
      </c>
      <c r="M4" s="40">
        <v>10</v>
      </c>
      <c r="N4" s="40">
        <v>15</v>
      </c>
      <c r="O4" s="40">
        <v>5</v>
      </c>
      <c r="P4" s="40">
        <v>15</v>
      </c>
      <c r="Q4" s="40">
        <v>15</v>
      </c>
      <c r="R4" s="40">
        <v>0</v>
      </c>
      <c r="S4" s="40">
        <v>15</v>
      </c>
      <c r="T4" s="40">
        <v>0</v>
      </c>
      <c r="U4" s="40">
        <v>15</v>
      </c>
      <c r="V4" s="40">
        <v>5</v>
      </c>
      <c r="W4" s="36">
        <v>2</v>
      </c>
      <c r="X4" s="36">
        <v>10</v>
      </c>
      <c r="Y4" s="40">
        <v>10</v>
      </c>
      <c r="Z4" s="40">
        <v>10</v>
      </c>
      <c r="AA4" s="40">
        <v>0</v>
      </c>
      <c r="AB4" s="40">
        <v>5</v>
      </c>
      <c r="AC4" s="40">
        <v>0</v>
      </c>
      <c r="AD4" s="58" t="s">
        <v>31</v>
      </c>
      <c r="AE4" s="40">
        <v>5</v>
      </c>
      <c r="AF4" s="40">
        <v>10</v>
      </c>
      <c r="AG4" s="40">
        <v>10</v>
      </c>
      <c r="AH4" s="14">
        <f t="shared" si="1"/>
        <v>76.444444444444443</v>
      </c>
      <c r="AI4" s="32" t="s">
        <v>110</v>
      </c>
      <c r="AJ4" s="43" t="s">
        <v>97</v>
      </c>
    </row>
    <row r="5" spans="1:36" ht="15.75" customHeight="1">
      <c r="A5" s="44">
        <v>34</v>
      </c>
      <c r="B5" s="46" t="str">
        <f t="shared" si="0"/>
        <v>06.10.14-22.10.14Малышева Татьяна</v>
      </c>
      <c r="C5" s="46" t="s">
        <v>267</v>
      </c>
      <c r="D5" s="35">
        <v>41927</v>
      </c>
      <c r="E5" s="37" t="s">
        <v>111</v>
      </c>
      <c r="F5" s="37" t="s">
        <v>113</v>
      </c>
      <c r="G5" s="38" t="s">
        <v>114</v>
      </c>
      <c r="H5" s="39" t="s">
        <v>112</v>
      </c>
      <c r="I5" s="51" t="s">
        <v>93</v>
      </c>
      <c r="J5" s="51" t="s">
        <v>95</v>
      </c>
      <c r="K5" s="40">
        <v>15</v>
      </c>
      <c r="L5" s="40">
        <v>10</v>
      </c>
      <c r="M5" s="40">
        <v>10</v>
      </c>
      <c r="N5" s="40">
        <v>15</v>
      </c>
      <c r="O5" s="40">
        <v>5</v>
      </c>
      <c r="P5" s="40">
        <v>15</v>
      </c>
      <c r="Q5" s="40">
        <v>15</v>
      </c>
      <c r="R5" s="40">
        <v>15</v>
      </c>
      <c r="S5" s="40">
        <v>15</v>
      </c>
      <c r="T5" s="40">
        <v>5</v>
      </c>
      <c r="U5" s="40">
        <v>15</v>
      </c>
      <c r="V5" s="40">
        <v>5</v>
      </c>
      <c r="W5" s="36">
        <v>5</v>
      </c>
      <c r="X5" s="36">
        <v>10</v>
      </c>
      <c r="Y5" s="40">
        <v>10</v>
      </c>
      <c r="Z5" s="40">
        <v>10</v>
      </c>
      <c r="AA5" s="40">
        <v>10</v>
      </c>
      <c r="AB5" s="40">
        <v>5</v>
      </c>
      <c r="AC5" s="40">
        <v>5</v>
      </c>
      <c r="AD5" s="40">
        <v>5</v>
      </c>
      <c r="AE5" s="40">
        <v>5</v>
      </c>
      <c r="AF5" s="40">
        <v>10</v>
      </c>
      <c r="AG5" s="40">
        <v>10</v>
      </c>
      <c r="AH5" s="14">
        <f t="shared" si="1"/>
        <v>97.826086956521735</v>
      </c>
      <c r="AI5" s="59" t="s">
        <v>115</v>
      </c>
      <c r="AJ5" s="43" t="s">
        <v>97</v>
      </c>
    </row>
    <row r="6" spans="1:36" ht="15.75" customHeight="1">
      <c r="A6" s="44">
        <v>35</v>
      </c>
      <c r="B6" s="46" t="str">
        <f t="shared" si="0"/>
        <v>06.10.14-22.10.14Аушева Ольга</v>
      </c>
      <c r="C6" s="46" t="s">
        <v>267</v>
      </c>
      <c r="D6" s="35">
        <v>41931</v>
      </c>
      <c r="E6" s="37" t="s">
        <v>117</v>
      </c>
      <c r="F6" s="37" t="s">
        <v>118</v>
      </c>
      <c r="G6" s="38" t="s">
        <v>119</v>
      </c>
      <c r="H6" s="39" t="s">
        <v>116</v>
      </c>
      <c r="I6" s="42" t="s">
        <v>105</v>
      </c>
      <c r="J6" s="42" t="s">
        <v>106</v>
      </c>
      <c r="K6" s="40">
        <v>15</v>
      </c>
      <c r="L6" s="40">
        <v>0</v>
      </c>
      <c r="M6" s="40">
        <v>10</v>
      </c>
      <c r="N6" s="40">
        <v>15</v>
      </c>
      <c r="O6" s="40">
        <v>5</v>
      </c>
      <c r="P6" s="40">
        <v>15</v>
      </c>
      <c r="Q6" s="40">
        <v>15</v>
      </c>
      <c r="R6" s="40">
        <v>15</v>
      </c>
      <c r="S6" s="40">
        <v>15</v>
      </c>
      <c r="T6" s="40">
        <v>5</v>
      </c>
      <c r="U6" s="40">
        <v>15</v>
      </c>
      <c r="V6" s="40">
        <v>5</v>
      </c>
      <c r="W6" s="36">
        <v>2</v>
      </c>
      <c r="X6" s="60" t="s">
        <v>31</v>
      </c>
      <c r="Y6" s="40">
        <v>5</v>
      </c>
      <c r="Z6" s="61" t="s">
        <v>31</v>
      </c>
      <c r="AA6" s="40">
        <v>0</v>
      </c>
      <c r="AB6" s="40">
        <v>0</v>
      </c>
      <c r="AC6" s="61" t="s">
        <v>31</v>
      </c>
      <c r="AD6" s="61" t="s">
        <v>31</v>
      </c>
      <c r="AE6" s="61" t="s">
        <v>31</v>
      </c>
      <c r="AF6" s="40">
        <v>10</v>
      </c>
      <c r="AG6" s="40">
        <v>10</v>
      </c>
      <c r="AH6" s="14">
        <f t="shared" si="1"/>
        <v>78.5</v>
      </c>
      <c r="AI6" s="32" t="s">
        <v>130</v>
      </c>
      <c r="AJ6" s="43" t="s">
        <v>97</v>
      </c>
    </row>
    <row r="7" spans="1:36" ht="15.75" customHeight="1">
      <c r="A7" s="44">
        <v>36</v>
      </c>
      <c r="B7" s="46" t="str">
        <f t="shared" si="0"/>
        <v xml:space="preserve">06.10.14-22.10.14Суханов Сергей </v>
      </c>
      <c r="C7" s="46" t="s">
        <v>267</v>
      </c>
      <c r="D7" s="35">
        <v>41932</v>
      </c>
      <c r="E7" s="37" t="s">
        <v>120</v>
      </c>
      <c r="F7" s="37" t="s">
        <v>121</v>
      </c>
      <c r="G7" s="38" t="s">
        <v>122</v>
      </c>
      <c r="H7" s="39" t="s">
        <v>127</v>
      </c>
      <c r="I7" s="42" t="s">
        <v>105</v>
      </c>
      <c r="J7" s="42" t="s">
        <v>106</v>
      </c>
      <c r="K7" s="40">
        <v>15</v>
      </c>
      <c r="L7" s="40">
        <v>5</v>
      </c>
      <c r="M7" s="40">
        <v>10</v>
      </c>
      <c r="N7" s="40">
        <v>15</v>
      </c>
      <c r="O7" s="40">
        <v>5</v>
      </c>
      <c r="P7" s="40">
        <v>15</v>
      </c>
      <c r="Q7" s="40">
        <v>15</v>
      </c>
      <c r="R7" s="40">
        <v>15</v>
      </c>
      <c r="S7" s="40">
        <v>15</v>
      </c>
      <c r="T7" s="40">
        <v>0</v>
      </c>
      <c r="U7" s="40">
        <v>15</v>
      </c>
      <c r="V7" s="40">
        <v>5</v>
      </c>
      <c r="W7" s="36">
        <v>2</v>
      </c>
      <c r="X7" s="36">
        <v>10</v>
      </c>
      <c r="Y7" s="40">
        <v>5</v>
      </c>
      <c r="Z7" s="40">
        <v>10</v>
      </c>
      <c r="AA7" s="40">
        <v>0</v>
      </c>
      <c r="AB7" s="40">
        <v>0</v>
      </c>
      <c r="AC7" s="40">
        <v>5</v>
      </c>
      <c r="AD7" s="40">
        <v>5</v>
      </c>
      <c r="AE7" s="40">
        <v>0</v>
      </c>
      <c r="AF7" s="40">
        <v>10</v>
      </c>
      <c r="AG7" s="40">
        <v>10</v>
      </c>
      <c r="AH7" s="14">
        <f t="shared" si="1"/>
        <v>81.304347826086953</v>
      </c>
      <c r="AI7" s="32" t="s">
        <v>123</v>
      </c>
      <c r="AJ7" s="43" t="s">
        <v>97</v>
      </c>
    </row>
    <row r="8" spans="1:36" ht="15.75" customHeight="1">
      <c r="A8" s="44">
        <v>37</v>
      </c>
      <c r="B8" s="46" t="str">
        <f t="shared" si="0"/>
        <v xml:space="preserve">06.10.14-22.10.14Суханов Сергей </v>
      </c>
      <c r="C8" s="46" t="s">
        <v>267</v>
      </c>
      <c r="D8" s="35">
        <v>41932</v>
      </c>
      <c r="E8" s="37" t="s">
        <v>98</v>
      </c>
      <c r="F8" s="37" t="s">
        <v>125</v>
      </c>
      <c r="G8" s="38" t="s">
        <v>119</v>
      </c>
      <c r="H8" s="39" t="s">
        <v>127</v>
      </c>
      <c r="I8" s="42" t="s">
        <v>105</v>
      </c>
      <c r="J8" s="42" t="s">
        <v>106</v>
      </c>
      <c r="K8" s="40">
        <v>15</v>
      </c>
      <c r="L8" s="40">
        <v>5</v>
      </c>
      <c r="M8" s="40">
        <v>10</v>
      </c>
      <c r="N8" s="40">
        <v>15</v>
      </c>
      <c r="O8" s="40">
        <v>5</v>
      </c>
      <c r="P8" s="40">
        <v>15</v>
      </c>
      <c r="Q8" s="40">
        <v>15</v>
      </c>
      <c r="R8" s="61" t="s">
        <v>31</v>
      </c>
      <c r="S8" s="40">
        <v>15</v>
      </c>
      <c r="T8" s="40">
        <v>0</v>
      </c>
      <c r="U8" s="40">
        <v>15</v>
      </c>
      <c r="V8" s="40">
        <v>5</v>
      </c>
      <c r="W8" s="36">
        <v>2</v>
      </c>
      <c r="X8" s="36">
        <v>10</v>
      </c>
      <c r="Y8" s="40">
        <v>5</v>
      </c>
      <c r="Z8" s="40">
        <v>10</v>
      </c>
      <c r="AA8" s="40">
        <v>10</v>
      </c>
      <c r="AB8" s="40">
        <v>5</v>
      </c>
      <c r="AC8" s="40">
        <v>5</v>
      </c>
      <c r="AD8" s="40">
        <v>5</v>
      </c>
      <c r="AE8" s="40">
        <v>0</v>
      </c>
      <c r="AF8" s="40">
        <v>10</v>
      </c>
      <c r="AG8" s="40">
        <v>10</v>
      </c>
      <c r="AH8" s="14">
        <f t="shared" si="1"/>
        <v>86.976744186046503</v>
      </c>
      <c r="AI8" s="32" t="s">
        <v>126</v>
      </c>
      <c r="AJ8" s="43" t="s">
        <v>97</v>
      </c>
    </row>
    <row r="9" spans="1:36" s="76" customFormat="1" ht="15.75" customHeight="1" thickBot="1">
      <c r="A9" s="65">
        <v>38</v>
      </c>
      <c r="B9" s="46" t="str">
        <f t="shared" si="0"/>
        <v xml:space="preserve">06.10.14-22.10.14Суханов Сергей </v>
      </c>
      <c r="C9" s="46" t="s">
        <v>267</v>
      </c>
      <c r="D9" s="66">
        <v>41932</v>
      </c>
      <c r="E9" s="67" t="s">
        <v>124</v>
      </c>
      <c r="F9" s="67" t="s">
        <v>128</v>
      </c>
      <c r="G9" s="68" t="s">
        <v>119</v>
      </c>
      <c r="H9" s="69" t="s">
        <v>127</v>
      </c>
      <c r="I9" s="70" t="s">
        <v>105</v>
      </c>
      <c r="J9" s="70" t="s">
        <v>106</v>
      </c>
      <c r="K9" s="71">
        <v>15</v>
      </c>
      <c r="L9" s="71">
        <v>5</v>
      </c>
      <c r="M9" s="71">
        <v>10</v>
      </c>
      <c r="N9" s="71">
        <v>15</v>
      </c>
      <c r="O9" s="71">
        <v>5</v>
      </c>
      <c r="P9" s="71">
        <v>15</v>
      </c>
      <c r="Q9" s="71">
        <v>15</v>
      </c>
      <c r="R9" s="71">
        <v>15</v>
      </c>
      <c r="S9" s="71">
        <v>15</v>
      </c>
      <c r="T9" s="71">
        <v>0</v>
      </c>
      <c r="U9" s="71">
        <v>15</v>
      </c>
      <c r="V9" s="71">
        <v>5</v>
      </c>
      <c r="W9" s="72">
        <v>2</v>
      </c>
      <c r="X9" s="72">
        <v>10</v>
      </c>
      <c r="Y9" s="71">
        <v>5</v>
      </c>
      <c r="Z9" s="71">
        <v>10</v>
      </c>
      <c r="AA9" s="71">
        <v>10</v>
      </c>
      <c r="AB9" s="71">
        <v>0</v>
      </c>
      <c r="AC9" s="71">
        <v>0</v>
      </c>
      <c r="AD9" s="71">
        <v>5</v>
      </c>
      <c r="AE9" s="71">
        <v>0</v>
      </c>
      <c r="AF9" s="71">
        <v>10</v>
      </c>
      <c r="AG9" s="71">
        <v>10</v>
      </c>
      <c r="AH9" s="73">
        <f t="shared" si="1"/>
        <v>83.478260869565219</v>
      </c>
      <c r="AI9" s="74" t="s">
        <v>129</v>
      </c>
      <c r="AJ9" s="75" t="s">
        <v>97</v>
      </c>
    </row>
    <row r="10" spans="1:36" s="62" customFormat="1" ht="15.75" customHeight="1">
      <c r="A10" s="46">
        <v>39</v>
      </c>
      <c r="B10" s="46" t="str">
        <f t="shared" si="0"/>
        <v>06.10.14-22.10.14Алырчиков Антон</v>
      </c>
      <c r="C10" s="46" t="s">
        <v>267</v>
      </c>
      <c r="D10" s="47">
        <v>41934</v>
      </c>
      <c r="E10" s="48" t="s">
        <v>131</v>
      </c>
      <c r="F10" s="48" t="s">
        <v>133</v>
      </c>
      <c r="G10" s="49" t="s">
        <v>152</v>
      </c>
      <c r="H10" s="50" t="s">
        <v>132</v>
      </c>
      <c r="I10" s="42" t="s">
        <v>105</v>
      </c>
      <c r="J10" s="42" t="s">
        <v>106</v>
      </c>
      <c r="K10" s="52">
        <v>15</v>
      </c>
      <c r="L10" s="52">
        <v>0</v>
      </c>
      <c r="M10" s="52">
        <v>10</v>
      </c>
      <c r="N10" s="52">
        <v>15</v>
      </c>
      <c r="O10" s="52">
        <v>5</v>
      </c>
      <c r="P10" s="52">
        <v>15</v>
      </c>
      <c r="Q10" s="52">
        <v>15</v>
      </c>
      <c r="R10" s="52">
        <v>0</v>
      </c>
      <c r="S10" s="52">
        <v>15</v>
      </c>
      <c r="T10" s="52">
        <v>0</v>
      </c>
      <c r="U10" s="52">
        <v>15</v>
      </c>
      <c r="V10" s="52">
        <v>5</v>
      </c>
      <c r="W10" s="63">
        <v>5</v>
      </c>
      <c r="X10" s="63">
        <v>5</v>
      </c>
      <c r="Y10" s="52">
        <v>10</v>
      </c>
      <c r="Z10" s="52">
        <v>10</v>
      </c>
      <c r="AA10" s="52">
        <v>10</v>
      </c>
      <c r="AB10" s="52">
        <v>5</v>
      </c>
      <c r="AC10" s="52">
        <v>5</v>
      </c>
      <c r="AD10" s="52">
        <v>5</v>
      </c>
      <c r="AE10" s="52">
        <v>0</v>
      </c>
      <c r="AF10" s="52">
        <v>5</v>
      </c>
      <c r="AG10" s="52">
        <v>10</v>
      </c>
      <c r="AH10" s="64">
        <f t="shared" si="1"/>
        <v>78.260869565217391</v>
      </c>
      <c r="AI10" s="32" t="s">
        <v>134</v>
      </c>
      <c r="AJ10" s="78" t="s">
        <v>97</v>
      </c>
    </row>
    <row r="11" spans="1:36" ht="15.75" customHeight="1">
      <c r="A11" s="44">
        <v>40</v>
      </c>
      <c r="B11" s="46" t="str">
        <f t="shared" si="0"/>
        <v>06.10.14-22.10.14Алырчиков Антон</v>
      </c>
      <c r="C11" s="46" t="s">
        <v>267</v>
      </c>
      <c r="D11" s="47">
        <v>41934</v>
      </c>
      <c r="E11" s="37" t="s">
        <v>135</v>
      </c>
      <c r="F11" s="37" t="s">
        <v>136</v>
      </c>
      <c r="G11" s="38" t="s">
        <v>137</v>
      </c>
      <c r="H11" s="50" t="s">
        <v>132</v>
      </c>
      <c r="I11" s="42" t="s">
        <v>105</v>
      </c>
      <c r="J11" s="42" t="s">
        <v>106</v>
      </c>
      <c r="K11" s="40">
        <v>15</v>
      </c>
      <c r="L11" s="40">
        <v>0</v>
      </c>
      <c r="M11" s="40">
        <v>10</v>
      </c>
      <c r="N11" s="40">
        <v>15</v>
      </c>
      <c r="O11" s="40">
        <v>5</v>
      </c>
      <c r="P11" s="40">
        <v>15</v>
      </c>
      <c r="Q11" s="40">
        <v>15</v>
      </c>
      <c r="R11" s="40">
        <v>7</v>
      </c>
      <c r="S11" s="40">
        <v>15</v>
      </c>
      <c r="T11" s="40">
        <v>0</v>
      </c>
      <c r="U11" s="40">
        <v>15</v>
      </c>
      <c r="V11" s="40">
        <v>5</v>
      </c>
      <c r="W11" s="36">
        <v>2</v>
      </c>
      <c r="X11" s="36">
        <v>5</v>
      </c>
      <c r="Y11" s="40">
        <v>10</v>
      </c>
      <c r="Z11" s="40">
        <v>10</v>
      </c>
      <c r="AA11" s="40">
        <v>10</v>
      </c>
      <c r="AB11" s="40">
        <v>5</v>
      </c>
      <c r="AC11" s="40">
        <v>5</v>
      </c>
      <c r="AD11" s="40">
        <v>5</v>
      </c>
      <c r="AE11" s="40">
        <v>5</v>
      </c>
      <c r="AF11" s="40">
        <v>10</v>
      </c>
      <c r="AG11" s="40">
        <v>10</v>
      </c>
      <c r="AH11" s="14">
        <f t="shared" si="1"/>
        <v>84.34782608695653</v>
      </c>
      <c r="AI11" s="77" t="s">
        <v>138</v>
      </c>
      <c r="AJ11" s="79" t="s">
        <v>97</v>
      </c>
    </row>
    <row r="12" spans="1:36" ht="15.75" customHeight="1">
      <c r="A12" s="44">
        <v>41</v>
      </c>
      <c r="B12" s="46" t="str">
        <f t="shared" si="0"/>
        <v>06.10.14-22.10.14Малышева Татьяна</v>
      </c>
      <c r="C12" s="46" t="s">
        <v>267</v>
      </c>
      <c r="D12" s="35">
        <v>41933</v>
      </c>
      <c r="E12" s="37" t="s">
        <v>139</v>
      </c>
      <c r="F12" s="37" t="s">
        <v>149</v>
      </c>
      <c r="G12" s="38" t="s">
        <v>150</v>
      </c>
      <c r="H12" s="39" t="s">
        <v>112</v>
      </c>
      <c r="I12" s="51" t="s">
        <v>93</v>
      </c>
      <c r="J12" s="51" t="s">
        <v>95</v>
      </c>
      <c r="K12" s="40">
        <v>15</v>
      </c>
      <c r="L12" s="40">
        <v>0</v>
      </c>
      <c r="M12" s="40">
        <v>10</v>
      </c>
      <c r="N12" s="40">
        <v>15</v>
      </c>
      <c r="O12" s="40">
        <v>5</v>
      </c>
      <c r="P12" s="40">
        <v>15</v>
      </c>
      <c r="Q12" s="40">
        <v>15</v>
      </c>
      <c r="R12" s="40">
        <v>7</v>
      </c>
      <c r="S12" s="40">
        <v>15</v>
      </c>
      <c r="T12" s="40">
        <v>5</v>
      </c>
      <c r="U12" s="61" t="s">
        <v>31</v>
      </c>
      <c r="V12" s="40">
        <v>5</v>
      </c>
      <c r="W12" s="36">
        <v>5</v>
      </c>
      <c r="X12" s="60" t="s">
        <v>31</v>
      </c>
      <c r="Y12" s="40">
        <v>10</v>
      </c>
      <c r="Z12" s="61" t="s">
        <v>31</v>
      </c>
      <c r="AA12" s="40">
        <v>10</v>
      </c>
      <c r="AB12" s="40">
        <v>5</v>
      </c>
      <c r="AC12" s="40">
        <v>5</v>
      </c>
      <c r="AD12" s="40">
        <v>5</v>
      </c>
      <c r="AE12" s="40">
        <v>5</v>
      </c>
      <c r="AF12" s="40">
        <v>10</v>
      </c>
      <c r="AG12" s="40">
        <v>10</v>
      </c>
      <c r="AH12" s="14">
        <f t="shared" si="1"/>
        <v>86</v>
      </c>
      <c r="AI12" s="77" t="s">
        <v>140</v>
      </c>
      <c r="AJ12" s="79" t="s">
        <v>97</v>
      </c>
    </row>
    <row r="13" spans="1:36" ht="15.75" customHeight="1">
      <c r="A13" s="44">
        <v>42</v>
      </c>
      <c r="B13" s="46" t="str">
        <f t="shared" si="0"/>
        <v>06.10.14-22.10.14Малышева Татьяна</v>
      </c>
      <c r="C13" s="46" t="s">
        <v>267</v>
      </c>
      <c r="D13" s="35">
        <v>41933</v>
      </c>
      <c r="E13" s="37" t="s">
        <v>141</v>
      </c>
      <c r="F13" s="37" t="s">
        <v>143</v>
      </c>
      <c r="G13" s="38" t="s">
        <v>144</v>
      </c>
      <c r="H13" s="39" t="s">
        <v>112</v>
      </c>
      <c r="I13" s="51" t="s">
        <v>93</v>
      </c>
      <c r="J13" s="51" t="s">
        <v>95</v>
      </c>
      <c r="K13" s="40">
        <v>15</v>
      </c>
      <c r="L13" s="40">
        <v>10</v>
      </c>
      <c r="M13" s="40">
        <v>10</v>
      </c>
      <c r="N13" s="40">
        <v>15</v>
      </c>
      <c r="O13" s="40">
        <v>5</v>
      </c>
      <c r="P13" s="40">
        <v>15</v>
      </c>
      <c r="Q13" s="40">
        <v>15</v>
      </c>
      <c r="R13" s="40">
        <v>7</v>
      </c>
      <c r="S13" s="40">
        <v>15</v>
      </c>
      <c r="T13" s="40">
        <v>5</v>
      </c>
      <c r="U13" s="61" t="s">
        <v>31</v>
      </c>
      <c r="V13" s="40">
        <v>5</v>
      </c>
      <c r="W13" s="36">
        <v>5</v>
      </c>
      <c r="X13" s="60" t="s">
        <v>31</v>
      </c>
      <c r="Y13" s="40">
        <v>10</v>
      </c>
      <c r="Z13" s="40">
        <v>10</v>
      </c>
      <c r="AA13" s="40">
        <v>10</v>
      </c>
      <c r="AB13" s="40">
        <v>5</v>
      </c>
      <c r="AC13" s="40">
        <v>5</v>
      </c>
      <c r="AD13" s="40">
        <v>5</v>
      </c>
      <c r="AE13" s="40">
        <v>5</v>
      </c>
      <c r="AF13" s="40">
        <v>10</v>
      </c>
      <c r="AG13" s="40">
        <v>10</v>
      </c>
      <c r="AH13" s="14">
        <f t="shared" si="1"/>
        <v>96</v>
      </c>
      <c r="AI13" s="77" t="s">
        <v>145</v>
      </c>
      <c r="AJ13" s="79" t="s">
        <v>97</v>
      </c>
    </row>
    <row r="14" spans="1:36" ht="15.75" customHeight="1">
      <c r="A14" s="44">
        <v>43</v>
      </c>
      <c r="B14" s="46" t="str">
        <f t="shared" si="0"/>
        <v>06.10.14-22.10.14Малышева Татьяна</v>
      </c>
      <c r="C14" s="46" t="s">
        <v>267</v>
      </c>
      <c r="D14" s="35">
        <v>41933</v>
      </c>
      <c r="E14" s="37" t="s">
        <v>142</v>
      </c>
      <c r="F14" s="37" t="s">
        <v>147</v>
      </c>
      <c r="G14" s="38" t="s">
        <v>148</v>
      </c>
      <c r="H14" s="39" t="s">
        <v>112</v>
      </c>
      <c r="I14" s="51" t="s">
        <v>93</v>
      </c>
      <c r="J14" s="51" t="s">
        <v>95</v>
      </c>
      <c r="K14" s="40">
        <v>15</v>
      </c>
      <c r="L14" s="40">
        <v>10</v>
      </c>
      <c r="M14" s="40">
        <v>10</v>
      </c>
      <c r="N14" s="40">
        <v>15</v>
      </c>
      <c r="O14" s="40">
        <v>5</v>
      </c>
      <c r="P14" s="40">
        <v>15</v>
      </c>
      <c r="Q14" s="40">
        <v>15</v>
      </c>
      <c r="R14" s="40">
        <v>7</v>
      </c>
      <c r="S14" s="40">
        <v>15</v>
      </c>
      <c r="T14" s="40">
        <v>5</v>
      </c>
      <c r="U14" s="40">
        <v>15</v>
      </c>
      <c r="V14" s="40">
        <v>5</v>
      </c>
      <c r="W14" s="36">
        <v>5</v>
      </c>
      <c r="X14" s="36">
        <v>10</v>
      </c>
      <c r="Y14" s="40">
        <v>10</v>
      </c>
      <c r="Z14" s="40">
        <v>10</v>
      </c>
      <c r="AA14" s="40">
        <v>10</v>
      </c>
      <c r="AB14" s="40">
        <v>5</v>
      </c>
      <c r="AC14" s="40">
        <v>5</v>
      </c>
      <c r="AD14" s="40">
        <v>5</v>
      </c>
      <c r="AE14" s="40">
        <v>5</v>
      </c>
      <c r="AF14" s="40">
        <v>10</v>
      </c>
      <c r="AG14" s="40">
        <v>10</v>
      </c>
      <c r="AH14" s="14">
        <f t="shared" si="1"/>
        <v>94.347826086956516</v>
      </c>
      <c r="AI14" s="32" t="s">
        <v>146</v>
      </c>
      <c r="AJ14" s="79" t="s">
        <v>97</v>
      </c>
    </row>
    <row r="15" spans="1:36" s="76" customFormat="1" ht="15.75" customHeight="1" thickBot="1">
      <c r="A15" s="65">
        <v>44</v>
      </c>
      <c r="B15" s="46" t="str">
        <f t="shared" si="0"/>
        <v xml:space="preserve">06.10.14-22.10.14Суханов Сергей </v>
      </c>
      <c r="C15" s="46" t="s">
        <v>267</v>
      </c>
      <c r="D15" s="66">
        <v>41934</v>
      </c>
      <c r="E15" s="67" t="s">
        <v>153</v>
      </c>
      <c r="F15" s="67" t="s">
        <v>154</v>
      </c>
      <c r="G15" s="68" t="s">
        <v>155</v>
      </c>
      <c r="H15" s="69" t="s">
        <v>127</v>
      </c>
      <c r="I15" s="80" t="s">
        <v>151</v>
      </c>
      <c r="J15" s="70" t="s">
        <v>106</v>
      </c>
      <c r="K15" s="71">
        <v>15</v>
      </c>
      <c r="L15" s="71">
        <v>0</v>
      </c>
      <c r="M15" s="71">
        <v>10</v>
      </c>
      <c r="N15" s="71">
        <v>15</v>
      </c>
      <c r="O15" s="71">
        <v>5</v>
      </c>
      <c r="P15" s="71">
        <v>15</v>
      </c>
      <c r="Q15" s="71">
        <v>15</v>
      </c>
      <c r="R15" s="71">
        <v>0</v>
      </c>
      <c r="S15" s="71">
        <v>15</v>
      </c>
      <c r="T15" s="71">
        <v>0</v>
      </c>
      <c r="U15" s="71">
        <v>15</v>
      </c>
      <c r="V15" s="71">
        <v>5</v>
      </c>
      <c r="W15" s="72">
        <v>5</v>
      </c>
      <c r="X15" s="72">
        <v>10</v>
      </c>
      <c r="Y15" s="71">
        <v>5</v>
      </c>
      <c r="Z15" s="71">
        <v>10</v>
      </c>
      <c r="AA15" s="71">
        <v>10</v>
      </c>
      <c r="AB15" s="71">
        <v>5</v>
      </c>
      <c r="AC15" s="71">
        <v>5</v>
      </c>
      <c r="AD15" s="71">
        <v>5</v>
      </c>
      <c r="AE15" s="81" t="s">
        <v>31</v>
      </c>
      <c r="AF15" s="71">
        <v>10</v>
      </c>
      <c r="AG15" s="71">
        <v>10</v>
      </c>
      <c r="AH15" s="73">
        <f t="shared" si="1"/>
        <v>82.222222222222214</v>
      </c>
      <c r="AI15" s="82" t="s">
        <v>156</v>
      </c>
      <c r="AJ15" s="83" t="s">
        <v>97</v>
      </c>
    </row>
    <row r="16" spans="1:36" s="62" customFormat="1" ht="15.75" customHeight="1">
      <c r="A16" s="46">
        <v>23</v>
      </c>
      <c r="B16" s="46" t="str">
        <f t="shared" si="0"/>
        <v>25.10.14-30.10.14Бурма Артем</v>
      </c>
      <c r="C16" s="46" t="s">
        <v>268</v>
      </c>
      <c r="D16" s="47">
        <v>41937</v>
      </c>
      <c r="E16" s="48" t="s">
        <v>157</v>
      </c>
      <c r="F16" s="48" t="s">
        <v>160</v>
      </c>
      <c r="G16" s="49" t="s">
        <v>161</v>
      </c>
      <c r="H16" s="50" t="s">
        <v>162</v>
      </c>
      <c r="I16" s="51" t="s">
        <v>158</v>
      </c>
      <c r="J16" s="51" t="s">
        <v>95</v>
      </c>
      <c r="K16" s="52">
        <v>7</v>
      </c>
      <c r="L16" s="52">
        <v>0</v>
      </c>
      <c r="M16" s="52">
        <v>10</v>
      </c>
      <c r="N16" s="52">
        <v>15</v>
      </c>
      <c r="O16" s="52">
        <v>2</v>
      </c>
      <c r="P16" s="52">
        <v>15</v>
      </c>
      <c r="Q16" s="52">
        <v>15</v>
      </c>
      <c r="R16" s="52">
        <v>0</v>
      </c>
      <c r="S16" s="52">
        <v>15</v>
      </c>
      <c r="T16" s="52">
        <v>2</v>
      </c>
      <c r="U16" s="52">
        <v>15</v>
      </c>
      <c r="V16" s="52">
        <v>5</v>
      </c>
      <c r="W16" s="63">
        <v>5</v>
      </c>
      <c r="X16" s="63">
        <v>10</v>
      </c>
      <c r="Y16" s="52">
        <v>10</v>
      </c>
      <c r="Z16" s="52">
        <v>10</v>
      </c>
      <c r="AA16" s="52">
        <v>0</v>
      </c>
      <c r="AB16" s="52">
        <v>5</v>
      </c>
      <c r="AC16" s="52">
        <v>5</v>
      </c>
      <c r="AD16" s="52">
        <v>5</v>
      </c>
      <c r="AE16" s="52">
        <v>5</v>
      </c>
      <c r="AF16" s="52">
        <v>0</v>
      </c>
      <c r="AG16" s="52">
        <v>0</v>
      </c>
      <c r="AH16" s="64">
        <f t="shared" si="1"/>
        <v>67.826086956521735</v>
      </c>
      <c r="AI16" s="85" t="s">
        <v>159</v>
      </c>
      <c r="AJ16" s="43"/>
    </row>
    <row r="17" spans="1:36" ht="15.75" customHeight="1">
      <c r="A17" s="45">
        <v>24</v>
      </c>
      <c r="B17" s="46" t="str">
        <f t="shared" si="0"/>
        <v>25.10.14-30.10.14Бурма Артем</v>
      </c>
      <c r="C17" s="46" t="s">
        <v>268</v>
      </c>
      <c r="D17" s="47">
        <v>41937</v>
      </c>
      <c r="E17" s="37" t="s">
        <v>163</v>
      </c>
      <c r="F17" s="37" t="s">
        <v>165</v>
      </c>
      <c r="G17" s="38" t="s">
        <v>166</v>
      </c>
      <c r="H17" s="50" t="s">
        <v>162</v>
      </c>
      <c r="I17" s="51" t="s">
        <v>158</v>
      </c>
      <c r="J17" s="51" t="s">
        <v>95</v>
      </c>
      <c r="K17" s="40">
        <v>7</v>
      </c>
      <c r="L17" s="40">
        <v>0</v>
      </c>
      <c r="M17" s="40">
        <v>10</v>
      </c>
      <c r="N17" s="40">
        <v>15</v>
      </c>
      <c r="O17" s="40">
        <v>2</v>
      </c>
      <c r="P17" s="40">
        <v>15</v>
      </c>
      <c r="Q17" s="40">
        <v>15</v>
      </c>
      <c r="R17" s="40">
        <v>0</v>
      </c>
      <c r="S17" s="40">
        <v>15</v>
      </c>
      <c r="T17" s="40">
        <v>5</v>
      </c>
      <c r="U17" s="40">
        <v>15</v>
      </c>
      <c r="V17" s="40">
        <v>5</v>
      </c>
      <c r="W17" s="36">
        <v>5</v>
      </c>
      <c r="X17" s="36">
        <v>5</v>
      </c>
      <c r="Y17" s="40">
        <v>5</v>
      </c>
      <c r="Z17" s="40">
        <v>10</v>
      </c>
      <c r="AA17" s="40">
        <v>5</v>
      </c>
      <c r="AB17" s="40">
        <v>5</v>
      </c>
      <c r="AC17" s="40">
        <v>5</v>
      </c>
      <c r="AD17" s="40">
        <v>5</v>
      </c>
      <c r="AE17" s="40">
        <v>5</v>
      </c>
      <c r="AF17" s="40">
        <v>10</v>
      </c>
      <c r="AG17" s="40">
        <v>10</v>
      </c>
      <c r="AH17" s="14">
        <f t="shared" si="1"/>
        <v>75.65217391304347</v>
      </c>
      <c r="AI17" s="8" t="s">
        <v>164</v>
      </c>
      <c r="AJ17" s="43"/>
    </row>
    <row r="18" spans="1:36" ht="15.75" customHeight="1">
      <c r="A18" s="45">
        <v>25</v>
      </c>
      <c r="B18" s="46" t="str">
        <f t="shared" si="0"/>
        <v>25.10.14-30.10.14Бегалиев Равиль</v>
      </c>
      <c r="C18" s="46" t="s">
        <v>268</v>
      </c>
      <c r="D18" s="47">
        <v>41937</v>
      </c>
      <c r="E18" s="37" t="s">
        <v>167</v>
      </c>
      <c r="F18" s="37" t="s">
        <v>113</v>
      </c>
      <c r="G18" s="38" t="s">
        <v>170</v>
      </c>
      <c r="H18" s="50" t="s">
        <v>168</v>
      </c>
      <c r="I18" s="42" t="s">
        <v>169</v>
      </c>
      <c r="J18" s="51" t="s">
        <v>95</v>
      </c>
      <c r="K18" s="40">
        <v>15</v>
      </c>
      <c r="L18" s="40">
        <v>0</v>
      </c>
      <c r="M18" s="40">
        <v>10</v>
      </c>
      <c r="N18" s="40">
        <v>15</v>
      </c>
      <c r="O18" s="40">
        <v>5</v>
      </c>
      <c r="P18" s="40">
        <v>15</v>
      </c>
      <c r="Q18" s="40">
        <v>15</v>
      </c>
      <c r="R18" s="40">
        <v>0</v>
      </c>
      <c r="S18" s="40">
        <v>15</v>
      </c>
      <c r="T18" s="40">
        <v>5</v>
      </c>
      <c r="U18" s="40">
        <v>15</v>
      </c>
      <c r="V18" s="40">
        <v>5</v>
      </c>
      <c r="W18" s="36">
        <v>5</v>
      </c>
      <c r="X18" s="36">
        <v>10</v>
      </c>
      <c r="Y18" s="40">
        <v>10</v>
      </c>
      <c r="Z18" s="40">
        <v>10</v>
      </c>
      <c r="AA18" s="40">
        <v>5</v>
      </c>
      <c r="AB18" s="40">
        <v>5</v>
      </c>
      <c r="AC18" s="40">
        <v>5</v>
      </c>
      <c r="AD18" s="40">
        <v>5</v>
      </c>
      <c r="AE18" s="40">
        <v>5</v>
      </c>
      <c r="AF18" s="40">
        <v>10</v>
      </c>
      <c r="AG18" s="40">
        <v>10</v>
      </c>
      <c r="AH18" s="14">
        <f t="shared" si="1"/>
        <v>84.782608695652172</v>
      </c>
      <c r="AI18" s="32" t="s">
        <v>172</v>
      </c>
      <c r="AJ18" s="43"/>
    </row>
    <row r="19" spans="1:36" s="76" customFormat="1" ht="15.75" customHeight="1" thickBot="1">
      <c r="A19" s="65">
        <v>26</v>
      </c>
      <c r="B19" s="46" t="str">
        <f t="shared" si="0"/>
        <v>25.10.14-30.10.14Бегалиев Равиль</v>
      </c>
      <c r="C19" s="46" t="s">
        <v>268</v>
      </c>
      <c r="D19" s="86">
        <v>41937</v>
      </c>
      <c r="E19" s="67" t="s">
        <v>171</v>
      </c>
      <c r="F19" s="67" t="s">
        <v>173</v>
      </c>
      <c r="G19" s="68" t="s">
        <v>174</v>
      </c>
      <c r="H19" s="87" t="s">
        <v>168</v>
      </c>
      <c r="I19" s="70" t="s">
        <v>169</v>
      </c>
      <c r="J19" s="80" t="s">
        <v>95</v>
      </c>
      <c r="K19" s="71">
        <v>15</v>
      </c>
      <c r="L19" s="71">
        <v>0</v>
      </c>
      <c r="M19" s="71">
        <v>10</v>
      </c>
      <c r="N19" s="71">
        <v>15</v>
      </c>
      <c r="O19" s="71">
        <v>5</v>
      </c>
      <c r="P19" s="71">
        <v>15</v>
      </c>
      <c r="Q19" s="71">
        <v>15</v>
      </c>
      <c r="R19" s="71">
        <v>0</v>
      </c>
      <c r="S19" s="71">
        <v>15</v>
      </c>
      <c r="T19" s="71">
        <v>5</v>
      </c>
      <c r="U19" s="71">
        <v>15</v>
      </c>
      <c r="V19" s="71">
        <v>5</v>
      </c>
      <c r="W19" s="72">
        <v>5</v>
      </c>
      <c r="X19" s="72">
        <v>10</v>
      </c>
      <c r="Y19" s="71">
        <v>10</v>
      </c>
      <c r="Z19" s="71">
        <v>10</v>
      </c>
      <c r="AA19" s="71">
        <v>5</v>
      </c>
      <c r="AB19" s="71">
        <v>5</v>
      </c>
      <c r="AC19" s="71">
        <v>5</v>
      </c>
      <c r="AD19" s="71">
        <v>5</v>
      </c>
      <c r="AE19" s="71">
        <v>5</v>
      </c>
      <c r="AF19" s="71">
        <v>10</v>
      </c>
      <c r="AG19" s="71">
        <v>10</v>
      </c>
      <c r="AH19" s="73">
        <f t="shared" si="1"/>
        <v>84.782608695652172</v>
      </c>
      <c r="AI19" s="88" t="s">
        <v>172</v>
      </c>
      <c r="AJ19" s="75"/>
    </row>
    <row r="20" spans="1:36" s="84" customFormat="1" ht="15.75" customHeight="1">
      <c r="A20" s="46">
        <v>27</v>
      </c>
      <c r="B20" s="46" t="str">
        <f t="shared" si="0"/>
        <v>25.10.14-30.10.14Грибанов Александр</v>
      </c>
      <c r="C20" s="46" t="s">
        <v>268</v>
      </c>
      <c r="D20" s="47">
        <v>41941</v>
      </c>
      <c r="E20" s="48" t="s">
        <v>186</v>
      </c>
      <c r="F20" s="48" t="s">
        <v>187</v>
      </c>
      <c r="G20" s="49" t="s">
        <v>188</v>
      </c>
      <c r="H20" s="50" t="s">
        <v>185</v>
      </c>
      <c r="I20" s="51" t="s">
        <v>105</v>
      </c>
      <c r="J20" s="92" t="s">
        <v>106</v>
      </c>
      <c r="K20" s="52">
        <v>15</v>
      </c>
      <c r="L20" s="52">
        <v>0</v>
      </c>
      <c r="M20" s="52">
        <v>10</v>
      </c>
      <c r="N20" s="52">
        <v>15</v>
      </c>
      <c r="O20" s="52">
        <v>5</v>
      </c>
      <c r="P20" s="52">
        <v>15</v>
      </c>
      <c r="Q20" s="52">
        <v>0</v>
      </c>
      <c r="R20" s="52">
        <v>15</v>
      </c>
      <c r="S20" s="52">
        <v>15</v>
      </c>
      <c r="T20" s="52">
        <v>5</v>
      </c>
      <c r="U20" s="52">
        <v>15</v>
      </c>
      <c r="V20" s="52">
        <v>0</v>
      </c>
      <c r="W20" s="93">
        <v>0</v>
      </c>
      <c r="X20" s="63">
        <v>5</v>
      </c>
      <c r="Y20" s="52">
        <v>0</v>
      </c>
      <c r="Z20" s="52">
        <v>0</v>
      </c>
      <c r="AA20" s="52">
        <v>0</v>
      </c>
      <c r="AB20" s="52">
        <v>5</v>
      </c>
      <c r="AC20" s="52">
        <v>5</v>
      </c>
      <c r="AD20" s="52">
        <v>5</v>
      </c>
      <c r="AE20" s="52">
        <v>0</v>
      </c>
      <c r="AF20" s="94" t="s">
        <v>31</v>
      </c>
      <c r="AG20" s="52">
        <v>10</v>
      </c>
      <c r="AH20" s="64">
        <f t="shared" si="1"/>
        <v>63.636363636363633</v>
      </c>
      <c r="AI20" s="32" t="s">
        <v>189</v>
      </c>
      <c r="AJ20" s="79" t="s">
        <v>97</v>
      </c>
    </row>
    <row r="21" spans="1:36" ht="15.75" customHeight="1">
      <c r="A21" s="45">
        <v>28</v>
      </c>
      <c r="B21" s="46" t="str">
        <f t="shared" si="0"/>
        <v>25.10.14-30.10.14Грибанов Александр</v>
      </c>
      <c r="C21" s="46" t="s">
        <v>268</v>
      </c>
      <c r="D21" s="47">
        <v>41941</v>
      </c>
      <c r="E21" s="37" t="s">
        <v>190</v>
      </c>
      <c r="F21" s="37" t="s">
        <v>192</v>
      </c>
      <c r="G21" s="38" t="s">
        <v>193</v>
      </c>
      <c r="H21" s="50" t="s">
        <v>185</v>
      </c>
      <c r="I21" s="51" t="s">
        <v>105</v>
      </c>
      <c r="J21" s="42" t="s">
        <v>106</v>
      </c>
      <c r="K21" s="40">
        <v>15</v>
      </c>
      <c r="L21" s="40">
        <v>0</v>
      </c>
      <c r="M21" s="52">
        <v>10</v>
      </c>
      <c r="N21" s="52">
        <v>15</v>
      </c>
      <c r="O21" s="52">
        <v>5</v>
      </c>
      <c r="P21" s="52">
        <v>15</v>
      </c>
      <c r="Q21" s="40">
        <v>0</v>
      </c>
      <c r="R21" s="40">
        <v>15</v>
      </c>
      <c r="S21" s="40">
        <v>0</v>
      </c>
      <c r="T21" s="40">
        <v>5</v>
      </c>
      <c r="U21" s="40">
        <v>15</v>
      </c>
      <c r="V21" s="40">
        <v>0</v>
      </c>
      <c r="W21" s="36">
        <v>5</v>
      </c>
      <c r="X21" s="36">
        <v>5</v>
      </c>
      <c r="Y21" s="40">
        <v>10</v>
      </c>
      <c r="Z21" s="40">
        <v>10</v>
      </c>
      <c r="AA21" s="40">
        <v>0</v>
      </c>
      <c r="AB21" s="40">
        <v>5</v>
      </c>
      <c r="AC21" s="40">
        <v>5</v>
      </c>
      <c r="AD21" s="40">
        <v>5</v>
      </c>
      <c r="AE21" s="40">
        <v>0</v>
      </c>
      <c r="AF21" s="40">
        <v>10</v>
      </c>
      <c r="AG21" s="40">
        <v>10</v>
      </c>
      <c r="AH21" s="14">
        <f t="shared" si="1"/>
        <v>69.565217391304344</v>
      </c>
      <c r="AI21" s="32" t="s">
        <v>191</v>
      </c>
      <c r="AJ21" s="79" t="s">
        <v>97</v>
      </c>
    </row>
    <row r="22" spans="1:36" ht="15.75" customHeight="1">
      <c r="A22" s="45">
        <v>29</v>
      </c>
      <c r="B22" s="46" t="str">
        <f t="shared" si="0"/>
        <v>25.10.14-30.10.14Кудрина Анастасия</v>
      </c>
      <c r="C22" s="46" t="s">
        <v>268</v>
      </c>
      <c r="D22" s="35">
        <v>41942</v>
      </c>
      <c r="E22" s="37" t="s">
        <v>194</v>
      </c>
      <c r="F22" s="37" t="s">
        <v>201</v>
      </c>
      <c r="G22" s="38" t="s">
        <v>202</v>
      </c>
      <c r="H22" s="39" t="s">
        <v>195</v>
      </c>
      <c r="I22" s="42" t="s">
        <v>169</v>
      </c>
      <c r="J22" s="42" t="s">
        <v>95</v>
      </c>
      <c r="K22" s="40">
        <v>15</v>
      </c>
      <c r="L22" s="40">
        <v>0</v>
      </c>
      <c r="M22" s="40">
        <v>0</v>
      </c>
      <c r="N22" s="40">
        <v>15</v>
      </c>
      <c r="O22" s="40">
        <v>5</v>
      </c>
      <c r="P22" s="40">
        <v>15</v>
      </c>
      <c r="Q22" s="40">
        <v>0</v>
      </c>
      <c r="R22" s="40">
        <v>15</v>
      </c>
      <c r="S22" s="40">
        <v>0</v>
      </c>
      <c r="T22" s="40">
        <v>5</v>
      </c>
      <c r="U22" s="40">
        <v>15</v>
      </c>
      <c r="V22" s="40">
        <v>5</v>
      </c>
      <c r="W22" s="36">
        <v>2</v>
      </c>
      <c r="X22" s="36">
        <v>5</v>
      </c>
      <c r="Y22" s="40">
        <v>0</v>
      </c>
      <c r="Z22" s="40">
        <v>0</v>
      </c>
      <c r="AA22" s="40">
        <v>0</v>
      </c>
      <c r="AB22" s="40">
        <v>5</v>
      </c>
      <c r="AC22" s="40">
        <v>5</v>
      </c>
      <c r="AD22" s="40">
        <v>5</v>
      </c>
      <c r="AE22" s="40">
        <v>0</v>
      </c>
      <c r="AF22" s="40">
        <v>10</v>
      </c>
      <c r="AG22" s="40">
        <v>10</v>
      </c>
      <c r="AH22" s="14">
        <f t="shared" si="1"/>
        <v>57.391304347826086</v>
      </c>
      <c r="AI22" s="32" t="s">
        <v>198</v>
      </c>
      <c r="AJ22" s="79" t="s">
        <v>97</v>
      </c>
    </row>
    <row r="23" spans="1:36" ht="15.75" customHeight="1">
      <c r="A23" s="45">
        <v>30</v>
      </c>
      <c r="B23" s="46" t="str">
        <f t="shared" si="0"/>
        <v>25.10.14-30.10.14Бегалиев Равиль</v>
      </c>
      <c r="C23" s="46" t="s">
        <v>268</v>
      </c>
      <c r="D23" s="35">
        <v>41942</v>
      </c>
      <c r="E23" s="37" t="s">
        <v>203</v>
      </c>
      <c r="F23" s="37" t="s">
        <v>196</v>
      </c>
      <c r="G23" s="38" t="s">
        <v>150</v>
      </c>
      <c r="H23" s="50" t="s">
        <v>168</v>
      </c>
      <c r="I23" s="42" t="s">
        <v>169</v>
      </c>
      <c r="J23" s="42" t="s">
        <v>95</v>
      </c>
      <c r="K23" s="40">
        <v>15</v>
      </c>
      <c r="L23" s="40">
        <v>10</v>
      </c>
      <c r="M23" s="40">
        <v>0</v>
      </c>
      <c r="N23" s="40">
        <v>15</v>
      </c>
      <c r="O23" s="40">
        <v>5</v>
      </c>
      <c r="P23" s="40">
        <v>15</v>
      </c>
      <c r="Q23" s="40">
        <v>15</v>
      </c>
      <c r="R23" s="40">
        <v>15</v>
      </c>
      <c r="S23" s="40">
        <v>0</v>
      </c>
      <c r="T23" s="40">
        <v>5</v>
      </c>
      <c r="U23" s="40">
        <v>15</v>
      </c>
      <c r="V23" s="40">
        <v>0</v>
      </c>
      <c r="W23" s="36">
        <v>2</v>
      </c>
      <c r="X23" s="36">
        <v>5</v>
      </c>
      <c r="Y23" s="40">
        <v>0</v>
      </c>
      <c r="Z23" s="40">
        <v>0</v>
      </c>
      <c r="AA23" s="40">
        <v>0</v>
      </c>
      <c r="AB23" s="40">
        <v>5</v>
      </c>
      <c r="AC23" s="40">
        <v>0</v>
      </c>
      <c r="AD23" s="40">
        <v>0</v>
      </c>
      <c r="AE23" s="40">
        <v>0</v>
      </c>
      <c r="AF23" s="40">
        <v>10</v>
      </c>
      <c r="AG23" s="40">
        <v>10</v>
      </c>
      <c r="AH23" s="14">
        <f t="shared" si="1"/>
        <v>61.739130434782609</v>
      </c>
      <c r="AI23" s="32" t="s">
        <v>208</v>
      </c>
      <c r="AJ23" s="43"/>
    </row>
    <row r="24" spans="1:36" ht="15.75" customHeight="1">
      <c r="A24" s="45">
        <v>31</v>
      </c>
      <c r="B24" s="46" t="str">
        <f t="shared" si="0"/>
        <v>25.10.14-30.10.14Бегалиев Равиль</v>
      </c>
      <c r="C24" s="46" t="s">
        <v>268</v>
      </c>
      <c r="D24" s="35">
        <v>41942</v>
      </c>
      <c r="E24" s="37" t="s">
        <v>197</v>
      </c>
      <c r="F24" s="37" t="s">
        <v>199</v>
      </c>
      <c r="G24" s="38" t="s">
        <v>200</v>
      </c>
      <c r="H24" s="50" t="s">
        <v>168</v>
      </c>
      <c r="I24" s="42" t="s">
        <v>169</v>
      </c>
      <c r="J24" s="42" t="s">
        <v>95</v>
      </c>
      <c r="K24" s="40">
        <v>15</v>
      </c>
      <c r="L24" s="40">
        <v>0</v>
      </c>
      <c r="M24" s="40">
        <v>10</v>
      </c>
      <c r="N24" s="40">
        <v>15</v>
      </c>
      <c r="O24" s="40">
        <v>5</v>
      </c>
      <c r="P24" s="40">
        <v>15</v>
      </c>
      <c r="Q24" s="40">
        <v>15</v>
      </c>
      <c r="R24" s="40">
        <v>15</v>
      </c>
      <c r="S24" s="40">
        <v>15</v>
      </c>
      <c r="T24" s="40">
        <v>5</v>
      </c>
      <c r="U24" s="40">
        <v>15</v>
      </c>
      <c r="V24" s="40">
        <v>5</v>
      </c>
      <c r="W24" s="36">
        <v>5</v>
      </c>
      <c r="X24" s="36">
        <v>10</v>
      </c>
      <c r="Y24" s="40">
        <v>10</v>
      </c>
      <c r="Z24" s="40">
        <v>10</v>
      </c>
      <c r="AA24" s="40">
        <v>5</v>
      </c>
      <c r="AB24" s="40">
        <v>5</v>
      </c>
      <c r="AC24" s="40">
        <v>5</v>
      </c>
      <c r="AD24" s="40">
        <v>5</v>
      </c>
      <c r="AE24" s="40">
        <v>0</v>
      </c>
      <c r="AF24" s="40">
        <v>10</v>
      </c>
      <c r="AG24" s="40">
        <v>10</v>
      </c>
      <c r="AH24" s="14">
        <f t="shared" si="1"/>
        <v>89.130434782608688</v>
      </c>
      <c r="AI24" s="32" t="s">
        <v>204</v>
      </c>
      <c r="AJ24" s="43"/>
    </row>
    <row r="25" spans="1:36" ht="15.75" customHeight="1">
      <c r="A25" s="45">
        <v>32</v>
      </c>
      <c r="B25" s="46" t="str">
        <f t="shared" si="0"/>
        <v>25.10.14-30.10.14Бурма Артем</v>
      </c>
      <c r="C25" s="46" t="s">
        <v>268</v>
      </c>
      <c r="D25" s="35">
        <v>41942</v>
      </c>
      <c r="E25" s="37" t="s">
        <v>205</v>
      </c>
      <c r="F25" s="37" t="s">
        <v>160</v>
      </c>
      <c r="G25" s="38" t="s">
        <v>206</v>
      </c>
      <c r="H25" s="50" t="s">
        <v>162</v>
      </c>
      <c r="I25" s="42" t="s">
        <v>158</v>
      </c>
      <c r="J25" s="42" t="s">
        <v>95</v>
      </c>
      <c r="K25" s="40">
        <v>15</v>
      </c>
      <c r="L25" s="40">
        <v>0</v>
      </c>
      <c r="M25" s="40">
        <v>10</v>
      </c>
      <c r="N25" s="40">
        <v>15</v>
      </c>
      <c r="O25" s="40">
        <v>5</v>
      </c>
      <c r="P25" s="40">
        <v>15</v>
      </c>
      <c r="Q25" s="40">
        <v>0</v>
      </c>
      <c r="R25" s="40">
        <v>15</v>
      </c>
      <c r="S25" s="40">
        <v>0</v>
      </c>
      <c r="T25" s="40">
        <v>5</v>
      </c>
      <c r="U25" s="40">
        <v>15</v>
      </c>
      <c r="V25" s="40">
        <v>5</v>
      </c>
      <c r="W25" s="36">
        <v>5</v>
      </c>
      <c r="X25" s="36">
        <v>10</v>
      </c>
      <c r="Y25" s="40">
        <v>10</v>
      </c>
      <c r="Z25" s="40">
        <v>10</v>
      </c>
      <c r="AA25" s="40">
        <v>0</v>
      </c>
      <c r="AB25" s="61" t="s">
        <v>31</v>
      </c>
      <c r="AC25" s="40">
        <v>5</v>
      </c>
      <c r="AD25" s="40">
        <v>5</v>
      </c>
      <c r="AE25" s="40">
        <v>0</v>
      </c>
      <c r="AF25" s="40">
        <v>10</v>
      </c>
      <c r="AG25" s="40">
        <v>10</v>
      </c>
      <c r="AH25" s="14">
        <f t="shared" si="1"/>
        <v>73.333333333333329</v>
      </c>
      <c r="AI25" s="32" t="s">
        <v>207</v>
      </c>
      <c r="AJ25" s="43"/>
    </row>
    <row r="26" spans="1:36" ht="15.75" customHeight="1">
      <c r="A26" s="45">
        <v>33</v>
      </c>
      <c r="B26" s="46" t="str">
        <f t="shared" si="0"/>
        <v>25.10.14-30.10.14Аушева Ольга</v>
      </c>
      <c r="C26" s="46" t="s">
        <v>268</v>
      </c>
      <c r="D26" s="47">
        <v>41941</v>
      </c>
      <c r="E26" s="37" t="s">
        <v>136</v>
      </c>
      <c r="F26" s="37" t="s">
        <v>209</v>
      </c>
      <c r="G26" s="38" t="s">
        <v>210</v>
      </c>
      <c r="H26" s="39" t="s">
        <v>116</v>
      </c>
      <c r="I26" s="42" t="s">
        <v>151</v>
      </c>
      <c r="J26" s="42" t="s">
        <v>106</v>
      </c>
      <c r="K26" s="40">
        <v>15</v>
      </c>
      <c r="L26" s="40">
        <v>0</v>
      </c>
      <c r="M26" s="40">
        <v>10</v>
      </c>
      <c r="N26" s="40">
        <v>15</v>
      </c>
      <c r="O26" s="40">
        <v>5</v>
      </c>
      <c r="P26" s="40">
        <v>15</v>
      </c>
      <c r="Q26" s="40">
        <v>15</v>
      </c>
      <c r="R26" s="40">
        <v>15</v>
      </c>
      <c r="S26" s="40">
        <v>15</v>
      </c>
      <c r="T26" s="40">
        <v>5</v>
      </c>
      <c r="U26" s="40">
        <v>15</v>
      </c>
      <c r="V26" s="40">
        <v>5</v>
      </c>
      <c r="W26" s="60" t="s">
        <v>31</v>
      </c>
      <c r="X26" s="36">
        <v>10</v>
      </c>
      <c r="Y26" s="61" t="s">
        <v>31</v>
      </c>
      <c r="Z26" s="61" t="s">
        <v>31</v>
      </c>
      <c r="AA26" s="40">
        <v>5</v>
      </c>
      <c r="AB26" s="40">
        <v>5</v>
      </c>
      <c r="AC26" s="40">
        <v>0</v>
      </c>
      <c r="AD26" s="40">
        <v>0</v>
      </c>
      <c r="AE26" s="40">
        <v>0</v>
      </c>
      <c r="AF26" s="40">
        <v>10</v>
      </c>
      <c r="AG26" s="40">
        <v>10</v>
      </c>
      <c r="AH26" s="14">
        <f t="shared" si="1"/>
        <v>82.926829268292678</v>
      </c>
      <c r="AI26" s="32" t="s">
        <v>211</v>
      </c>
      <c r="AJ26" s="43"/>
    </row>
    <row r="27" spans="1:36" ht="15.75" customHeight="1">
      <c r="A27" s="45">
        <v>34</v>
      </c>
      <c r="B27" s="46" t="str">
        <f t="shared" si="0"/>
        <v>25.10.14-30.10.14Алырчиков Антон</v>
      </c>
      <c r="C27" s="46" t="s">
        <v>268</v>
      </c>
      <c r="D27" s="35">
        <v>41942</v>
      </c>
      <c r="E27" s="37" t="s">
        <v>212</v>
      </c>
      <c r="F27" s="37" t="s">
        <v>214</v>
      </c>
      <c r="G27" s="38" t="s">
        <v>215</v>
      </c>
      <c r="H27" s="50" t="s">
        <v>132</v>
      </c>
      <c r="I27" s="42" t="s">
        <v>105</v>
      </c>
      <c r="J27" s="42" t="s">
        <v>106</v>
      </c>
      <c r="K27" s="40">
        <v>15</v>
      </c>
      <c r="L27" s="40">
        <v>0</v>
      </c>
      <c r="M27" s="40">
        <v>10</v>
      </c>
      <c r="N27" s="40">
        <v>15</v>
      </c>
      <c r="O27" s="40">
        <v>5</v>
      </c>
      <c r="P27" s="40">
        <v>15</v>
      </c>
      <c r="Q27" s="40">
        <v>15</v>
      </c>
      <c r="R27" s="40">
        <v>15</v>
      </c>
      <c r="S27" s="40">
        <v>15</v>
      </c>
      <c r="T27" s="40">
        <v>5</v>
      </c>
      <c r="U27" s="40">
        <v>15</v>
      </c>
      <c r="V27" s="40">
        <v>5</v>
      </c>
      <c r="W27" s="36">
        <v>5</v>
      </c>
      <c r="X27" s="36">
        <v>5</v>
      </c>
      <c r="Y27" s="40">
        <v>10</v>
      </c>
      <c r="Z27" s="40">
        <v>10</v>
      </c>
      <c r="AA27" s="40">
        <v>5</v>
      </c>
      <c r="AB27" s="40">
        <v>5</v>
      </c>
      <c r="AC27" s="40">
        <v>5</v>
      </c>
      <c r="AD27" s="40">
        <v>5</v>
      </c>
      <c r="AE27" s="40">
        <v>0</v>
      </c>
      <c r="AF27" s="40">
        <v>10</v>
      </c>
      <c r="AG27" s="40">
        <v>10</v>
      </c>
      <c r="AH27" s="14">
        <f t="shared" si="1"/>
        <v>86.956521739130437</v>
      </c>
      <c r="AI27" s="32" t="s">
        <v>213</v>
      </c>
      <c r="AJ27" s="43"/>
    </row>
    <row r="28" spans="1:36" s="105" customFormat="1" ht="15.75" customHeight="1">
      <c r="A28" s="99">
        <v>35</v>
      </c>
      <c r="B28" s="46" t="str">
        <f>CONCATENATE(C28,H28)</f>
        <v/>
      </c>
      <c r="C28" s="119"/>
      <c r="D28" s="156" t="s">
        <v>216</v>
      </c>
      <c r="E28" s="157"/>
      <c r="F28" s="157"/>
      <c r="G28" s="157"/>
      <c r="H28" s="157"/>
      <c r="I28" s="157"/>
      <c r="J28" s="158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1"/>
      <c r="X28" s="101"/>
      <c r="Y28" s="100"/>
      <c r="Z28" s="100"/>
      <c r="AA28" s="100"/>
      <c r="AB28" s="100"/>
      <c r="AC28" s="100"/>
      <c r="AD28" s="100"/>
      <c r="AE28" s="100"/>
      <c r="AF28" s="100"/>
      <c r="AG28" s="100"/>
      <c r="AH28" s="102">
        <f t="shared" si="1"/>
        <v>0</v>
      </c>
      <c r="AI28" s="103"/>
      <c r="AJ28" s="104"/>
    </row>
    <row r="29" spans="1:36" ht="15.75" customHeight="1">
      <c r="A29" s="45">
        <v>36</v>
      </c>
      <c r="B29" s="46" t="str">
        <f t="shared" si="0"/>
        <v>08.11.14-16.11.14Роща Юрий</v>
      </c>
      <c r="C29" s="109" t="s">
        <v>269</v>
      </c>
      <c r="D29" s="35">
        <v>41951</v>
      </c>
      <c r="E29" s="37" t="s">
        <v>154</v>
      </c>
      <c r="F29" s="37" t="s">
        <v>218</v>
      </c>
      <c r="G29" s="38" t="s">
        <v>219</v>
      </c>
      <c r="H29" s="39" t="s">
        <v>104</v>
      </c>
      <c r="I29" s="42" t="s">
        <v>105</v>
      </c>
      <c r="J29" s="42" t="s">
        <v>106</v>
      </c>
      <c r="K29" s="40">
        <v>15</v>
      </c>
      <c r="L29" s="40">
        <v>0</v>
      </c>
      <c r="M29" s="40">
        <v>10</v>
      </c>
      <c r="N29" s="40">
        <v>7</v>
      </c>
      <c r="O29" s="40">
        <v>5</v>
      </c>
      <c r="P29" s="40">
        <v>15</v>
      </c>
      <c r="Q29" s="40">
        <v>0</v>
      </c>
      <c r="R29" s="40">
        <v>15</v>
      </c>
      <c r="S29" s="40">
        <v>0</v>
      </c>
      <c r="T29" s="40">
        <v>5</v>
      </c>
      <c r="U29" s="40">
        <v>15</v>
      </c>
      <c r="V29" s="40">
        <v>2</v>
      </c>
      <c r="W29" s="36">
        <v>5</v>
      </c>
      <c r="X29" s="36">
        <v>0</v>
      </c>
      <c r="Y29" s="40">
        <v>10</v>
      </c>
      <c r="Z29" s="40">
        <v>10</v>
      </c>
      <c r="AA29" s="40">
        <v>0</v>
      </c>
      <c r="AB29" s="40">
        <v>5</v>
      </c>
      <c r="AC29" s="40">
        <v>0</v>
      </c>
      <c r="AD29" s="40">
        <v>0</v>
      </c>
      <c r="AE29" s="40">
        <v>0</v>
      </c>
      <c r="AF29" s="40">
        <v>10</v>
      </c>
      <c r="AG29" s="40">
        <v>10</v>
      </c>
      <c r="AH29" s="14">
        <f t="shared" si="1"/>
        <v>60.434782608695649</v>
      </c>
      <c r="AI29" s="32" t="s">
        <v>217</v>
      </c>
      <c r="AJ29" s="43"/>
    </row>
    <row r="30" spans="1:36" ht="15.75" customHeight="1">
      <c r="A30" s="45">
        <v>37</v>
      </c>
      <c r="B30" s="46" t="str">
        <f t="shared" si="0"/>
        <v>08.11.14-16.11.14Роща Юрий</v>
      </c>
      <c r="C30" s="109" t="s">
        <v>269</v>
      </c>
      <c r="D30" s="35">
        <v>41951</v>
      </c>
      <c r="E30" s="37" t="s">
        <v>220</v>
      </c>
      <c r="F30" s="37" t="s">
        <v>222</v>
      </c>
      <c r="G30" s="38" t="s">
        <v>223</v>
      </c>
      <c r="H30" s="39" t="s">
        <v>104</v>
      </c>
      <c r="I30" s="42" t="s">
        <v>105</v>
      </c>
      <c r="J30" s="42" t="s">
        <v>106</v>
      </c>
      <c r="K30" s="40">
        <v>15</v>
      </c>
      <c r="L30" s="40">
        <v>0</v>
      </c>
      <c r="M30" s="40">
        <v>10</v>
      </c>
      <c r="N30" s="40">
        <v>15</v>
      </c>
      <c r="O30" s="40">
        <v>5</v>
      </c>
      <c r="P30" s="40">
        <v>15</v>
      </c>
      <c r="Q30" s="40">
        <v>0</v>
      </c>
      <c r="R30" s="40">
        <v>15</v>
      </c>
      <c r="S30" s="40">
        <v>7</v>
      </c>
      <c r="T30" s="40">
        <v>5</v>
      </c>
      <c r="U30" s="40">
        <v>15</v>
      </c>
      <c r="V30" s="40">
        <v>2</v>
      </c>
      <c r="W30" s="36">
        <v>5</v>
      </c>
      <c r="X30" s="36">
        <v>0</v>
      </c>
      <c r="Y30" s="40">
        <v>10</v>
      </c>
      <c r="Z30" s="40">
        <v>10</v>
      </c>
      <c r="AA30" s="40">
        <v>5</v>
      </c>
      <c r="AB30" s="40">
        <v>5</v>
      </c>
      <c r="AC30" s="40">
        <v>5</v>
      </c>
      <c r="AD30" s="40">
        <v>5</v>
      </c>
      <c r="AE30" s="40">
        <v>0</v>
      </c>
      <c r="AF30" s="40">
        <v>10</v>
      </c>
      <c r="AG30" s="40">
        <v>10</v>
      </c>
      <c r="AH30" s="14">
        <f t="shared" si="1"/>
        <v>73.478260869565219</v>
      </c>
      <c r="AI30" s="106" t="s">
        <v>221</v>
      </c>
      <c r="AJ30" s="43"/>
    </row>
    <row r="31" spans="1:36" ht="15.75" customHeight="1">
      <c r="A31" s="45">
        <v>38</v>
      </c>
      <c r="B31" s="46" t="str">
        <f t="shared" si="0"/>
        <v>08.11.14-16.11.14Михайлова Анна</v>
      </c>
      <c r="C31" s="109" t="s">
        <v>269</v>
      </c>
      <c r="D31" s="35">
        <v>41951</v>
      </c>
      <c r="E31" s="37" t="s">
        <v>225</v>
      </c>
      <c r="F31" s="37" t="s">
        <v>226</v>
      </c>
      <c r="G31" s="38" t="s">
        <v>227</v>
      </c>
      <c r="H31" s="39" t="s">
        <v>224</v>
      </c>
      <c r="I31" s="51" t="s">
        <v>93</v>
      </c>
      <c r="J31" s="51" t="s">
        <v>95</v>
      </c>
      <c r="K31" s="40">
        <v>15</v>
      </c>
      <c r="L31" s="40">
        <v>10</v>
      </c>
      <c r="M31" s="40">
        <v>10</v>
      </c>
      <c r="N31" s="40">
        <v>15</v>
      </c>
      <c r="O31" s="40">
        <v>5</v>
      </c>
      <c r="P31" s="40">
        <v>15</v>
      </c>
      <c r="Q31" s="40">
        <v>0</v>
      </c>
      <c r="R31" s="40">
        <v>15</v>
      </c>
      <c r="S31" s="40">
        <v>0</v>
      </c>
      <c r="T31" s="40">
        <v>5</v>
      </c>
      <c r="U31" s="40">
        <v>15</v>
      </c>
      <c r="V31" s="40">
        <v>5</v>
      </c>
      <c r="W31" s="36">
        <v>5</v>
      </c>
      <c r="X31" s="36">
        <v>10</v>
      </c>
      <c r="Y31" s="40">
        <v>10</v>
      </c>
      <c r="Z31" s="40">
        <v>10</v>
      </c>
      <c r="AA31" s="40">
        <v>0</v>
      </c>
      <c r="AB31" s="40">
        <v>5</v>
      </c>
      <c r="AC31" s="40">
        <v>5</v>
      </c>
      <c r="AD31" s="40">
        <v>5</v>
      </c>
      <c r="AE31" s="40">
        <v>0</v>
      </c>
      <c r="AF31" s="40">
        <v>10</v>
      </c>
      <c r="AG31" s="40">
        <v>10</v>
      </c>
      <c r="AH31" s="14">
        <f t="shared" si="1"/>
        <v>78.260869565217391</v>
      </c>
      <c r="AI31" s="32" t="s">
        <v>204</v>
      </c>
      <c r="AJ31" s="43"/>
    </row>
    <row r="32" spans="1:36" ht="15.75" customHeight="1">
      <c r="A32" s="45">
        <v>39</v>
      </c>
      <c r="B32" s="46" t="str">
        <f t="shared" si="0"/>
        <v>08.11.14-16.11.14Михайлова Анна</v>
      </c>
      <c r="C32" s="109" t="s">
        <v>269</v>
      </c>
      <c r="D32" s="35">
        <v>41951</v>
      </c>
      <c r="E32" s="37" t="s">
        <v>228</v>
      </c>
      <c r="F32" s="37" t="s">
        <v>229</v>
      </c>
      <c r="G32" s="38" t="s">
        <v>230</v>
      </c>
      <c r="H32" s="39" t="s">
        <v>224</v>
      </c>
      <c r="I32" s="51" t="s">
        <v>93</v>
      </c>
      <c r="J32" s="51" t="s">
        <v>95</v>
      </c>
      <c r="K32" s="40">
        <v>15</v>
      </c>
      <c r="L32" s="40">
        <v>10</v>
      </c>
      <c r="M32" s="40">
        <v>10</v>
      </c>
      <c r="N32" s="40">
        <v>15</v>
      </c>
      <c r="O32" s="40">
        <v>5</v>
      </c>
      <c r="P32" s="40">
        <v>15</v>
      </c>
      <c r="Q32" s="40">
        <v>15</v>
      </c>
      <c r="R32" s="40">
        <v>15</v>
      </c>
      <c r="S32" s="40">
        <v>15</v>
      </c>
      <c r="T32" s="40">
        <v>5</v>
      </c>
      <c r="U32" s="40">
        <v>15</v>
      </c>
      <c r="V32" s="40">
        <v>5</v>
      </c>
      <c r="W32" s="36">
        <v>5</v>
      </c>
      <c r="X32" s="36">
        <v>10</v>
      </c>
      <c r="Y32" s="40">
        <v>10</v>
      </c>
      <c r="Z32" s="40">
        <v>10</v>
      </c>
      <c r="AA32" s="40">
        <v>5</v>
      </c>
      <c r="AB32" s="40">
        <v>5</v>
      </c>
      <c r="AC32" s="40">
        <v>5</v>
      </c>
      <c r="AD32" s="40">
        <v>5</v>
      </c>
      <c r="AE32" s="40">
        <v>0</v>
      </c>
      <c r="AF32" s="40">
        <v>10</v>
      </c>
      <c r="AG32" s="40">
        <v>10</v>
      </c>
      <c r="AH32" s="14">
        <f t="shared" si="1"/>
        <v>93.478260869565219</v>
      </c>
      <c r="AI32" s="32" t="s">
        <v>204</v>
      </c>
      <c r="AJ32" s="43"/>
    </row>
    <row r="33" spans="1:36" ht="15.75" customHeight="1">
      <c r="A33" s="45">
        <v>40</v>
      </c>
      <c r="B33" s="46" t="str">
        <f t="shared" si="0"/>
        <v>08.11.14-16.11.14Аймуратов Амир</v>
      </c>
      <c r="C33" s="109" t="s">
        <v>269</v>
      </c>
      <c r="D33" s="35">
        <v>41952</v>
      </c>
      <c r="E33" s="37" t="s">
        <v>231</v>
      </c>
      <c r="F33" s="37" t="s">
        <v>232</v>
      </c>
      <c r="G33" s="38" t="s">
        <v>233</v>
      </c>
      <c r="H33" s="39" t="s">
        <v>234</v>
      </c>
      <c r="I33" s="42" t="s">
        <v>158</v>
      </c>
      <c r="J33" s="42" t="s">
        <v>95</v>
      </c>
      <c r="K33" s="40">
        <v>15</v>
      </c>
      <c r="L33" s="40">
        <v>0</v>
      </c>
      <c r="M33" s="40">
        <v>10</v>
      </c>
      <c r="N33" s="40">
        <v>15</v>
      </c>
      <c r="O33" s="40">
        <v>5</v>
      </c>
      <c r="P33" s="40">
        <v>15</v>
      </c>
      <c r="Q33" s="40">
        <v>0</v>
      </c>
      <c r="R33" s="40">
        <v>15</v>
      </c>
      <c r="S33" s="40">
        <v>15</v>
      </c>
      <c r="T33" s="40">
        <v>5</v>
      </c>
      <c r="U33" s="40">
        <v>15</v>
      </c>
      <c r="V33" s="40">
        <v>5</v>
      </c>
      <c r="W33" s="36">
        <v>5</v>
      </c>
      <c r="X33" s="36">
        <v>10</v>
      </c>
      <c r="Y33" s="40">
        <v>10</v>
      </c>
      <c r="Z33" s="40">
        <v>10</v>
      </c>
      <c r="AA33" s="40">
        <v>5</v>
      </c>
      <c r="AB33" s="61" t="s">
        <v>31</v>
      </c>
      <c r="AC33" s="40">
        <v>0</v>
      </c>
      <c r="AD33" s="40">
        <v>0</v>
      </c>
      <c r="AE33" s="40">
        <v>0</v>
      </c>
      <c r="AF33" s="40">
        <v>10</v>
      </c>
      <c r="AG33" s="40">
        <v>10</v>
      </c>
      <c r="AH33" s="14">
        <f t="shared" si="1"/>
        <v>77.777777777777786</v>
      </c>
      <c r="AI33" s="32" t="s">
        <v>238</v>
      </c>
      <c r="AJ33" s="43"/>
    </row>
    <row r="34" spans="1:36" ht="15.75" customHeight="1">
      <c r="A34" s="45">
        <v>41</v>
      </c>
      <c r="B34" s="46" t="str">
        <f t="shared" si="0"/>
        <v>08.11.14-16.11.14Алырчиков Антон</v>
      </c>
      <c r="C34" s="109" t="s">
        <v>269</v>
      </c>
      <c r="D34" s="35">
        <v>41954</v>
      </c>
      <c r="E34" s="37" t="s">
        <v>235</v>
      </c>
      <c r="F34" s="37" t="s">
        <v>236</v>
      </c>
      <c r="G34" s="38" t="s">
        <v>237</v>
      </c>
      <c r="H34" s="50" t="s">
        <v>132</v>
      </c>
      <c r="I34" s="42" t="s">
        <v>105</v>
      </c>
      <c r="J34" s="42" t="s">
        <v>106</v>
      </c>
      <c r="K34" s="40">
        <v>15</v>
      </c>
      <c r="L34" s="40">
        <v>10</v>
      </c>
      <c r="M34" s="40">
        <v>10</v>
      </c>
      <c r="N34" s="40">
        <v>15</v>
      </c>
      <c r="O34" s="40">
        <v>5</v>
      </c>
      <c r="P34" s="40">
        <v>15</v>
      </c>
      <c r="Q34" s="40">
        <v>7</v>
      </c>
      <c r="R34" s="40">
        <v>15</v>
      </c>
      <c r="S34" s="40">
        <v>15</v>
      </c>
      <c r="T34" s="40">
        <v>5</v>
      </c>
      <c r="U34" s="40">
        <v>15</v>
      </c>
      <c r="V34" s="40">
        <v>5</v>
      </c>
      <c r="W34" s="36">
        <v>5</v>
      </c>
      <c r="X34" s="36">
        <v>5</v>
      </c>
      <c r="Y34" s="40">
        <v>10</v>
      </c>
      <c r="Z34" s="40">
        <v>10</v>
      </c>
      <c r="AA34" s="40">
        <v>5</v>
      </c>
      <c r="AB34" s="40">
        <v>5</v>
      </c>
      <c r="AC34" s="40">
        <v>5</v>
      </c>
      <c r="AD34" s="40">
        <v>5</v>
      </c>
      <c r="AE34" s="40">
        <v>0</v>
      </c>
      <c r="AF34" s="40">
        <v>10</v>
      </c>
      <c r="AG34" s="40">
        <v>10</v>
      </c>
      <c r="AH34" s="14">
        <f t="shared" si="1"/>
        <v>87.826086956521749</v>
      </c>
      <c r="AI34" s="32" t="s">
        <v>239</v>
      </c>
      <c r="AJ34" s="43"/>
    </row>
    <row r="35" spans="1:36" ht="15.75" customHeight="1">
      <c r="A35" s="45">
        <v>42</v>
      </c>
      <c r="B35" s="46" t="str">
        <f t="shared" si="0"/>
        <v>08.11.14-16.11.14Алырчиков Антон</v>
      </c>
      <c r="C35" s="109" t="s">
        <v>269</v>
      </c>
      <c r="D35" s="35">
        <v>41954</v>
      </c>
      <c r="E35" s="37" t="s">
        <v>240</v>
      </c>
      <c r="F35" s="37" t="s">
        <v>241</v>
      </c>
      <c r="G35" s="38" t="s">
        <v>242</v>
      </c>
      <c r="H35" s="50" t="s">
        <v>132</v>
      </c>
      <c r="I35" s="42" t="s">
        <v>105</v>
      </c>
      <c r="J35" s="42" t="s">
        <v>106</v>
      </c>
      <c r="K35" s="40">
        <v>15</v>
      </c>
      <c r="L35" s="40">
        <v>10</v>
      </c>
      <c r="M35" s="40">
        <v>5</v>
      </c>
      <c r="N35" s="40">
        <v>15</v>
      </c>
      <c r="O35" s="40">
        <v>5</v>
      </c>
      <c r="P35" s="40">
        <v>15</v>
      </c>
      <c r="Q35" s="40">
        <v>7</v>
      </c>
      <c r="R35" s="40">
        <v>15</v>
      </c>
      <c r="S35" s="40">
        <v>15</v>
      </c>
      <c r="T35" s="40">
        <v>5</v>
      </c>
      <c r="U35" s="40">
        <v>15</v>
      </c>
      <c r="V35" s="40">
        <v>5</v>
      </c>
      <c r="W35" s="36">
        <v>5</v>
      </c>
      <c r="X35" s="36">
        <v>5</v>
      </c>
      <c r="Y35" s="40">
        <v>10</v>
      </c>
      <c r="Z35" s="40">
        <v>10</v>
      </c>
      <c r="AA35" s="40">
        <v>5</v>
      </c>
      <c r="AB35" s="40">
        <v>5</v>
      </c>
      <c r="AC35" s="40">
        <v>5</v>
      </c>
      <c r="AD35" s="40">
        <v>5</v>
      </c>
      <c r="AE35" s="40">
        <v>0</v>
      </c>
      <c r="AF35" s="40">
        <v>10</v>
      </c>
      <c r="AG35" s="40">
        <v>10</v>
      </c>
      <c r="AH35" s="14">
        <f t="shared" si="1"/>
        <v>85.652173913043484</v>
      </c>
      <c r="AI35" s="32" t="s">
        <v>243</v>
      </c>
      <c r="AJ35" s="43"/>
    </row>
    <row r="36" spans="1:36" ht="15.75" customHeight="1">
      <c r="A36" s="45">
        <v>43</v>
      </c>
      <c r="B36" s="46" t="str">
        <f t="shared" si="0"/>
        <v>08.11.14-16.11.14Роща Юрий</v>
      </c>
      <c r="C36" s="109" t="s">
        <v>269</v>
      </c>
      <c r="D36" s="35">
        <v>41955</v>
      </c>
      <c r="E36" s="37" t="s">
        <v>244</v>
      </c>
      <c r="F36" s="37" t="s">
        <v>245</v>
      </c>
      <c r="G36" s="38" t="s">
        <v>246</v>
      </c>
      <c r="H36" s="39" t="s">
        <v>104</v>
      </c>
      <c r="I36" s="51" t="s">
        <v>105</v>
      </c>
      <c r="J36" s="42" t="s">
        <v>106</v>
      </c>
      <c r="K36" s="61" t="s">
        <v>31</v>
      </c>
      <c r="L36" s="61" t="s">
        <v>31</v>
      </c>
      <c r="M36" s="40">
        <v>10</v>
      </c>
      <c r="N36" s="40">
        <v>15</v>
      </c>
      <c r="O36" s="40">
        <v>5</v>
      </c>
      <c r="P36" s="40">
        <v>15</v>
      </c>
      <c r="Q36" s="61" t="s">
        <v>31</v>
      </c>
      <c r="R36" s="40">
        <v>15</v>
      </c>
      <c r="S36" s="40">
        <v>0</v>
      </c>
      <c r="T36" s="40">
        <v>5</v>
      </c>
      <c r="U36" s="40">
        <v>15</v>
      </c>
      <c r="V36" s="40">
        <v>2</v>
      </c>
      <c r="W36" s="36">
        <v>5</v>
      </c>
      <c r="X36" s="36">
        <v>5</v>
      </c>
      <c r="Y36" s="40">
        <v>10</v>
      </c>
      <c r="Z36" s="40">
        <v>10</v>
      </c>
      <c r="AA36" s="40">
        <v>5</v>
      </c>
      <c r="AB36" s="40">
        <v>5</v>
      </c>
      <c r="AC36" s="40">
        <v>5</v>
      </c>
      <c r="AD36" s="40">
        <v>5</v>
      </c>
      <c r="AE36" s="40">
        <v>0</v>
      </c>
      <c r="AF36" s="40">
        <v>10</v>
      </c>
      <c r="AG36" s="40">
        <v>10</v>
      </c>
      <c r="AH36" s="14">
        <f t="shared" si="1"/>
        <v>80</v>
      </c>
      <c r="AI36" s="32" t="s">
        <v>204</v>
      </c>
      <c r="AJ36" s="43"/>
    </row>
    <row r="37" spans="1:36" ht="15.75" customHeight="1">
      <c r="A37" s="45">
        <v>44</v>
      </c>
      <c r="B37" s="46" t="str">
        <f t="shared" si="0"/>
        <v>08.11.14-16.11.14Бегалиев Равиль</v>
      </c>
      <c r="C37" s="109" t="s">
        <v>269</v>
      </c>
      <c r="D37" s="35">
        <v>41954</v>
      </c>
      <c r="E37" s="37" t="s">
        <v>247</v>
      </c>
      <c r="F37" s="37" t="s">
        <v>248</v>
      </c>
      <c r="G37" s="38" t="s">
        <v>249</v>
      </c>
      <c r="H37" s="50" t="s">
        <v>168</v>
      </c>
      <c r="I37" s="42" t="s">
        <v>169</v>
      </c>
      <c r="J37" s="42" t="s">
        <v>95</v>
      </c>
      <c r="K37" s="40">
        <v>7</v>
      </c>
      <c r="L37" s="40">
        <v>0</v>
      </c>
      <c r="M37" s="40">
        <v>10</v>
      </c>
      <c r="N37" s="40">
        <v>15</v>
      </c>
      <c r="O37" s="40">
        <v>5</v>
      </c>
      <c r="P37" s="40">
        <v>15</v>
      </c>
      <c r="Q37" s="40">
        <v>0</v>
      </c>
      <c r="R37" s="40">
        <v>15</v>
      </c>
      <c r="S37" s="40">
        <v>15</v>
      </c>
      <c r="T37" s="40">
        <v>5</v>
      </c>
      <c r="U37" s="40">
        <v>15</v>
      </c>
      <c r="V37" s="40">
        <v>5</v>
      </c>
      <c r="W37" s="36">
        <v>5</v>
      </c>
      <c r="X37" s="36">
        <v>10</v>
      </c>
      <c r="Y37" s="40">
        <v>10</v>
      </c>
      <c r="Z37" s="40">
        <v>10</v>
      </c>
      <c r="AA37" s="40">
        <v>0</v>
      </c>
      <c r="AB37" s="40">
        <v>5</v>
      </c>
      <c r="AC37" s="40">
        <v>5</v>
      </c>
      <c r="AD37" s="40">
        <v>5</v>
      </c>
      <c r="AE37" s="40">
        <v>0</v>
      </c>
      <c r="AF37" s="40">
        <v>10</v>
      </c>
      <c r="AG37" s="40">
        <v>10</v>
      </c>
      <c r="AH37" s="14">
        <f t="shared" si="1"/>
        <v>76.956521739130437</v>
      </c>
      <c r="AI37" s="32" t="s">
        <v>172</v>
      </c>
      <c r="AJ37" s="43"/>
    </row>
    <row r="38" spans="1:36" ht="15.75" customHeight="1">
      <c r="A38" s="45">
        <v>45</v>
      </c>
      <c r="B38" s="46" t="str">
        <f t="shared" si="0"/>
        <v>08.11.14-16.11.14Бегалиев Равиль</v>
      </c>
      <c r="C38" s="109" t="s">
        <v>269</v>
      </c>
      <c r="D38" s="35">
        <v>41954</v>
      </c>
      <c r="E38" s="37" t="s">
        <v>142</v>
      </c>
      <c r="F38" s="37" t="s">
        <v>250</v>
      </c>
      <c r="G38" s="38" t="s">
        <v>251</v>
      </c>
      <c r="H38" s="50" t="s">
        <v>168</v>
      </c>
      <c r="I38" s="42" t="s">
        <v>169</v>
      </c>
      <c r="J38" s="42" t="s">
        <v>95</v>
      </c>
      <c r="K38" s="40">
        <v>0</v>
      </c>
      <c r="L38" s="40">
        <v>0</v>
      </c>
      <c r="M38" s="40">
        <v>5</v>
      </c>
      <c r="N38" s="40">
        <v>15</v>
      </c>
      <c r="O38" s="40">
        <v>5</v>
      </c>
      <c r="P38" s="40">
        <v>15</v>
      </c>
      <c r="Q38" s="40">
        <v>0</v>
      </c>
      <c r="R38" s="40">
        <v>15</v>
      </c>
      <c r="S38" s="40">
        <v>15</v>
      </c>
      <c r="T38" s="40">
        <v>5</v>
      </c>
      <c r="U38" s="40">
        <v>15</v>
      </c>
      <c r="V38" s="40">
        <v>5</v>
      </c>
      <c r="W38" s="36">
        <v>5</v>
      </c>
      <c r="X38" s="36">
        <v>5</v>
      </c>
      <c r="Y38" s="40">
        <v>10</v>
      </c>
      <c r="Z38" s="40">
        <v>10</v>
      </c>
      <c r="AA38" s="40">
        <v>0</v>
      </c>
      <c r="AB38" s="40">
        <v>5</v>
      </c>
      <c r="AC38" s="40">
        <v>5</v>
      </c>
      <c r="AD38" s="40">
        <v>5</v>
      </c>
      <c r="AE38" s="40">
        <v>0</v>
      </c>
      <c r="AF38" s="40">
        <v>10</v>
      </c>
      <c r="AG38" s="40">
        <v>10</v>
      </c>
      <c r="AH38" s="14">
        <f t="shared" si="1"/>
        <v>69.565217391304344</v>
      </c>
      <c r="AI38" s="32" t="s">
        <v>253</v>
      </c>
      <c r="AJ38" s="43"/>
    </row>
    <row r="39" spans="1:36" ht="15.75" customHeight="1">
      <c r="A39" s="45">
        <v>46</v>
      </c>
      <c r="B39" s="46" t="str">
        <f t="shared" si="0"/>
        <v>08.11.14-16.11.14Бегалиев Равиль</v>
      </c>
      <c r="C39" s="109" t="s">
        <v>269</v>
      </c>
      <c r="D39" s="35">
        <v>41955</v>
      </c>
      <c r="E39" s="37" t="s">
        <v>255</v>
      </c>
      <c r="F39" s="37" t="s">
        <v>254</v>
      </c>
      <c r="G39" s="38" t="s">
        <v>148</v>
      </c>
      <c r="H39" s="50" t="s">
        <v>168</v>
      </c>
      <c r="I39" s="42" t="s">
        <v>169</v>
      </c>
      <c r="J39" s="42" t="s">
        <v>95</v>
      </c>
      <c r="K39" s="40">
        <v>15</v>
      </c>
      <c r="L39" s="40">
        <v>0</v>
      </c>
      <c r="M39" s="40">
        <v>10</v>
      </c>
      <c r="N39" s="40">
        <v>15</v>
      </c>
      <c r="O39" s="40">
        <v>5</v>
      </c>
      <c r="P39" s="40">
        <v>15</v>
      </c>
      <c r="Q39" s="40">
        <v>0</v>
      </c>
      <c r="R39" s="40">
        <v>15</v>
      </c>
      <c r="S39" s="40">
        <v>15</v>
      </c>
      <c r="T39" s="40">
        <v>5</v>
      </c>
      <c r="U39" s="40">
        <v>15</v>
      </c>
      <c r="V39" s="40">
        <v>5</v>
      </c>
      <c r="W39" s="36">
        <v>5</v>
      </c>
      <c r="X39" s="36">
        <v>5</v>
      </c>
      <c r="Y39" s="40">
        <v>10</v>
      </c>
      <c r="Z39" s="40">
        <v>10</v>
      </c>
      <c r="AA39" s="40">
        <v>0</v>
      </c>
      <c r="AB39" s="40">
        <v>5</v>
      </c>
      <c r="AC39" s="40">
        <v>5</v>
      </c>
      <c r="AD39" s="40">
        <v>5</v>
      </c>
      <c r="AE39" s="40">
        <v>0</v>
      </c>
      <c r="AF39" s="40">
        <v>10</v>
      </c>
      <c r="AG39" s="40">
        <v>10</v>
      </c>
      <c r="AH39" s="14">
        <f t="shared" si="1"/>
        <v>78.260869565217391</v>
      </c>
      <c r="AI39" s="32" t="s">
        <v>257</v>
      </c>
      <c r="AJ39" s="43"/>
    </row>
    <row r="40" spans="1:36" ht="15.75" customHeight="1">
      <c r="A40" s="98">
        <v>47</v>
      </c>
      <c r="B40" s="46" t="str">
        <f t="shared" si="0"/>
        <v>08.11.14-16.11.14Бурма Артем</v>
      </c>
      <c r="C40" s="109" t="s">
        <v>269</v>
      </c>
      <c r="D40" s="35">
        <v>41954</v>
      </c>
      <c r="E40" s="37" t="s">
        <v>256</v>
      </c>
      <c r="F40" s="37" t="s">
        <v>186</v>
      </c>
      <c r="G40" s="38" t="s">
        <v>215</v>
      </c>
      <c r="H40" s="50" t="s">
        <v>162</v>
      </c>
      <c r="I40" s="42" t="s">
        <v>158</v>
      </c>
      <c r="J40" s="42" t="s">
        <v>95</v>
      </c>
      <c r="K40" s="61" t="s">
        <v>31</v>
      </c>
      <c r="L40" s="61" t="s">
        <v>31</v>
      </c>
      <c r="M40" s="40">
        <v>10</v>
      </c>
      <c r="N40" s="40">
        <v>15</v>
      </c>
      <c r="O40" s="40">
        <v>5</v>
      </c>
      <c r="P40" s="40">
        <v>15</v>
      </c>
      <c r="Q40" s="61" t="s">
        <v>31</v>
      </c>
      <c r="R40" s="40">
        <v>15</v>
      </c>
      <c r="S40" s="40">
        <v>15</v>
      </c>
      <c r="T40" s="40">
        <v>5</v>
      </c>
      <c r="U40" s="40">
        <v>15</v>
      </c>
      <c r="V40" s="40">
        <v>5</v>
      </c>
      <c r="W40" s="36">
        <v>5</v>
      </c>
      <c r="X40" s="36">
        <v>10</v>
      </c>
      <c r="Y40" s="40">
        <v>10</v>
      </c>
      <c r="Z40" s="40">
        <v>10</v>
      </c>
      <c r="AA40" s="40">
        <v>0</v>
      </c>
      <c r="AB40" s="40">
        <v>5</v>
      </c>
      <c r="AC40" s="40">
        <v>0</v>
      </c>
      <c r="AD40" s="40">
        <v>0</v>
      </c>
      <c r="AE40" s="40">
        <v>0</v>
      </c>
      <c r="AF40" s="40">
        <v>10</v>
      </c>
      <c r="AG40" s="40">
        <v>10</v>
      </c>
      <c r="AH40" s="14">
        <f t="shared" si="1"/>
        <v>84.210526315789465</v>
      </c>
      <c r="AI40" s="32" t="s">
        <v>258</v>
      </c>
      <c r="AJ40" s="43"/>
    </row>
    <row r="41" spans="1:36" ht="15.75" customHeight="1">
      <c r="A41" s="98">
        <v>48</v>
      </c>
      <c r="B41" s="46" t="str">
        <f t="shared" si="0"/>
        <v>08.11.14-16.11.14Бурма Артем</v>
      </c>
      <c r="C41" s="109" t="s">
        <v>269</v>
      </c>
      <c r="D41" s="35">
        <v>41954</v>
      </c>
      <c r="E41" s="37" t="s">
        <v>259</v>
      </c>
      <c r="F41" s="37" t="s">
        <v>260</v>
      </c>
      <c r="G41" s="38" t="s">
        <v>262</v>
      </c>
      <c r="H41" s="50" t="s">
        <v>162</v>
      </c>
      <c r="I41" s="42" t="s">
        <v>158</v>
      </c>
      <c r="J41" s="42" t="s">
        <v>95</v>
      </c>
      <c r="K41" s="61" t="s">
        <v>31</v>
      </c>
      <c r="L41" s="61" t="s">
        <v>31</v>
      </c>
      <c r="M41" s="40">
        <v>10</v>
      </c>
      <c r="N41" s="40">
        <v>15</v>
      </c>
      <c r="O41" s="40">
        <v>5</v>
      </c>
      <c r="P41" s="40">
        <v>15</v>
      </c>
      <c r="Q41" s="40">
        <v>15</v>
      </c>
      <c r="R41" s="40">
        <v>15</v>
      </c>
      <c r="S41" s="40">
        <v>15</v>
      </c>
      <c r="T41" s="40">
        <v>5</v>
      </c>
      <c r="U41" s="40">
        <v>15</v>
      </c>
      <c r="V41" s="40">
        <v>5</v>
      </c>
      <c r="W41" s="36">
        <v>5</v>
      </c>
      <c r="X41" s="36">
        <v>10</v>
      </c>
      <c r="Y41" s="40">
        <v>10</v>
      </c>
      <c r="Z41" s="40">
        <v>10</v>
      </c>
      <c r="AA41" s="40">
        <v>0</v>
      </c>
      <c r="AB41" s="40">
        <v>5</v>
      </c>
      <c r="AC41" s="40">
        <v>0</v>
      </c>
      <c r="AD41" s="40">
        <v>0</v>
      </c>
      <c r="AE41" s="40">
        <v>0</v>
      </c>
      <c r="AF41" s="40">
        <v>10</v>
      </c>
      <c r="AG41" s="40">
        <v>10</v>
      </c>
      <c r="AH41" s="14">
        <f t="shared" si="1"/>
        <v>85.365853658536579</v>
      </c>
      <c r="AI41" s="32" t="s">
        <v>261</v>
      </c>
      <c r="AJ41" s="43"/>
    </row>
    <row r="42" spans="1:36" ht="15.75" customHeight="1">
      <c r="A42" s="98">
        <v>49</v>
      </c>
      <c r="B42" s="109"/>
      <c r="C42" s="109"/>
      <c r="D42" s="35"/>
      <c r="E42" s="37"/>
      <c r="F42" s="37"/>
      <c r="G42" s="38"/>
      <c r="H42" s="39"/>
      <c r="I42" s="42"/>
      <c r="J42" s="42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36"/>
      <c r="X42" s="36"/>
      <c r="Y42" s="40"/>
      <c r="Z42" s="40"/>
      <c r="AA42" s="40"/>
      <c r="AB42" s="40"/>
      <c r="AC42" s="40"/>
      <c r="AD42" s="40"/>
      <c r="AE42" s="40"/>
      <c r="AF42" s="40"/>
      <c r="AG42" s="40"/>
      <c r="AH42" s="14">
        <f t="shared" si="1"/>
        <v>0</v>
      </c>
      <c r="AI42" s="32"/>
      <c r="AJ42" s="43"/>
    </row>
    <row r="43" spans="1:36" ht="15.75" customHeight="1">
      <c r="A43" s="98">
        <v>50</v>
      </c>
      <c r="B43" s="109"/>
      <c r="C43" s="109"/>
      <c r="D43" s="35"/>
      <c r="E43" s="37"/>
      <c r="F43" s="37"/>
      <c r="G43" s="38"/>
      <c r="H43" s="39"/>
      <c r="I43" s="42"/>
      <c r="J43" s="42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36"/>
      <c r="X43" s="36"/>
      <c r="Y43" s="40"/>
      <c r="Z43" s="40"/>
      <c r="AA43" s="40"/>
      <c r="AB43" s="40"/>
      <c r="AC43" s="40"/>
      <c r="AD43" s="40"/>
      <c r="AE43" s="40"/>
      <c r="AF43" s="40"/>
      <c r="AG43" s="40"/>
      <c r="AH43" s="14">
        <f t="shared" si="1"/>
        <v>0</v>
      </c>
      <c r="AI43" s="32"/>
      <c r="AJ43" s="43"/>
    </row>
    <row r="44" spans="1:36" ht="15.75" customHeight="1">
      <c r="A44" s="98">
        <v>51</v>
      </c>
      <c r="B44" s="109"/>
      <c r="C44" s="109"/>
      <c r="D44" s="35"/>
      <c r="E44" s="37"/>
      <c r="F44" s="37"/>
      <c r="G44" s="38"/>
      <c r="H44" s="39"/>
      <c r="I44" s="42"/>
      <c r="J44" s="42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36"/>
      <c r="X44" s="36"/>
      <c r="Y44" s="40"/>
      <c r="Z44" s="40"/>
      <c r="AA44" s="40"/>
      <c r="AB44" s="40"/>
      <c r="AC44" s="40"/>
      <c r="AD44" s="40"/>
      <c r="AE44" s="40"/>
      <c r="AF44" s="40"/>
      <c r="AG44" s="40"/>
      <c r="AH44" s="14">
        <f t="shared" si="1"/>
        <v>0</v>
      </c>
      <c r="AI44" s="32"/>
      <c r="AJ44" s="43"/>
    </row>
    <row r="45" spans="1:36" ht="15.75" customHeight="1">
      <c r="A45" s="98">
        <v>52</v>
      </c>
      <c r="B45" s="109"/>
      <c r="C45" s="109"/>
      <c r="D45" s="35"/>
      <c r="E45" s="37"/>
      <c r="F45" s="37"/>
      <c r="G45" s="38"/>
      <c r="H45" s="39"/>
      <c r="I45" s="42"/>
      <c r="J45" s="42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36"/>
      <c r="X45" s="36"/>
      <c r="Y45" s="40"/>
      <c r="Z45" s="40"/>
      <c r="AA45" s="40"/>
      <c r="AB45" s="40"/>
      <c r="AC45" s="40"/>
      <c r="AD45" s="40"/>
      <c r="AE45" s="40"/>
      <c r="AF45" s="40"/>
      <c r="AG45" s="40"/>
      <c r="AH45" s="14">
        <f t="shared" si="1"/>
        <v>0</v>
      </c>
      <c r="AI45" s="32"/>
      <c r="AJ45" s="43"/>
    </row>
    <row r="46" spans="1:36" ht="15.75" customHeight="1">
      <c r="A46" s="98">
        <v>53</v>
      </c>
      <c r="B46" s="109"/>
      <c r="C46" s="109"/>
      <c r="D46" s="35"/>
      <c r="E46" s="37"/>
      <c r="F46" s="37"/>
      <c r="G46" s="38"/>
      <c r="H46" s="39"/>
      <c r="I46" s="42"/>
      <c r="J46" s="42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36"/>
      <c r="X46" s="36"/>
      <c r="Y46" s="40"/>
      <c r="Z46" s="40"/>
      <c r="AA46" s="40"/>
      <c r="AB46" s="40"/>
      <c r="AC46" s="40"/>
      <c r="AD46" s="40"/>
      <c r="AE46" s="40"/>
      <c r="AF46" s="40"/>
      <c r="AG46" s="40"/>
      <c r="AH46" s="14">
        <f t="shared" si="1"/>
        <v>0</v>
      </c>
      <c r="AI46" s="32"/>
      <c r="AJ46" s="43"/>
    </row>
    <row r="47" spans="1:36" ht="15.75" customHeight="1">
      <c r="A47" s="98">
        <v>54</v>
      </c>
      <c r="B47" s="109"/>
      <c r="C47" s="109"/>
      <c r="D47" s="35"/>
      <c r="E47" s="37"/>
      <c r="F47" s="37"/>
      <c r="G47" s="38"/>
      <c r="H47" s="39"/>
      <c r="I47" s="42"/>
      <c r="J47" s="42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36"/>
      <c r="X47" s="36"/>
      <c r="Y47" s="40"/>
      <c r="Z47" s="40"/>
      <c r="AA47" s="40"/>
      <c r="AB47" s="40"/>
      <c r="AC47" s="40"/>
      <c r="AD47" s="40"/>
      <c r="AE47" s="40"/>
      <c r="AF47" s="40"/>
      <c r="AG47" s="40"/>
      <c r="AH47" s="14">
        <f t="shared" si="1"/>
        <v>0</v>
      </c>
      <c r="AI47" s="32"/>
      <c r="AJ47" s="43"/>
    </row>
  </sheetData>
  <autoFilter ref="D1:J47"/>
  <mergeCells count="1">
    <mergeCell ref="D28:J28"/>
  </mergeCells>
  <conditionalFormatting sqref="D2:D47">
    <cfRule type="timePeriod" dxfId="53" priority="269" timePeriod="today">
      <formula>FLOOR(D2,1)=TODAY()</formula>
    </cfRule>
  </conditionalFormatting>
  <conditionalFormatting sqref="K28:AJ28 J29:AJ30 A42:AJ47 D31:AJ41 D30:H30 A2:AJ27 C29:H29 C28:D28 A28:B41">
    <cfRule type="cellIs" dxfId="52" priority="22" operator="equal">
      <formula>20959</formula>
    </cfRule>
  </conditionalFormatting>
  <conditionalFormatting sqref="K28:AJ28 J29:AJ30 H39:J39 W39:Z39 AB39:AD39 AF39:AG41 D31:AJ38 A28:A38 D30:H30 A2:AJ27 C29:H29 C28:D28 B28:B41">
    <cfRule type="cellIs" dxfId="51" priority="21" operator="equal">
      <formula>#REF!</formula>
    </cfRule>
  </conditionalFormatting>
  <conditionalFormatting sqref="K28:AH28 J29:AH30 A42:AH47 D31:AH41 D30:H30 A2:AH27 C29:H29 C28:D28 A28:B41">
    <cfRule type="cellIs" dxfId="50" priority="18" operator="equal">
      <formula>20959</formula>
    </cfRule>
    <cfRule type="cellIs" dxfId="49" priority="19" operator="equal">
      <formula>20959</formula>
    </cfRule>
    <cfRule type="cellIs" dxfId="48" priority="20" operator="equal">
      <formula>20959</formula>
    </cfRule>
  </conditionalFormatting>
  <conditionalFormatting sqref="K4:AH47">
    <cfRule type="cellIs" dxfId="47" priority="17" operator="equal">
      <formula>0</formula>
    </cfRule>
  </conditionalFormatting>
  <conditionalFormatting sqref="I29:I30">
    <cfRule type="cellIs" dxfId="46" priority="16" operator="equal">
      <formula>20959</formula>
    </cfRule>
  </conditionalFormatting>
  <conditionalFormatting sqref="I29:I30">
    <cfRule type="cellIs" dxfId="45" priority="15" operator="equal">
      <formula>#REF!</formula>
    </cfRule>
  </conditionalFormatting>
  <conditionalFormatting sqref="I29:I30">
    <cfRule type="cellIs" dxfId="44" priority="12" operator="equal">
      <formula>20959</formula>
    </cfRule>
    <cfRule type="cellIs" dxfId="43" priority="13" operator="equal">
      <formula>20959</formula>
    </cfRule>
    <cfRule type="cellIs" dxfId="42" priority="14" operator="equal">
      <formula>20959</formula>
    </cfRule>
  </conditionalFormatting>
  <conditionalFormatting sqref="D39">
    <cfRule type="cellIs" dxfId="41" priority="11" operator="equal">
      <formula>#REF!</formula>
    </cfRule>
  </conditionalFormatting>
  <conditionalFormatting sqref="K40:L41">
    <cfRule type="cellIs" dxfId="40" priority="10" operator="equal">
      <formula>#REF!</formula>
    </cfRule>
  </conditionalFormatting>
  <conditionalFormatting sqref="H40:J41">
    <cfRule type="cellIs" dxfId="39" priority="9" operator="equal">
      <formula>#REF!</formula>
    </cfRule>
  </conditionalFormatting>
  <conditionalFormatting sqref="D40">
    <cfRule type="cellIs" dxfId="38" priority="8" operator="equal">
      <formula>#REF!</formula>
    </cfRule>
  </conditionalFormatting>
  <conditionalFormatting sqref="Q40">
    <cfRule type="cellIs" dxfId="37" priority="7" operator="equal">
      <formula>#REF!</formula>
    </cfRule>
  </conditionalFormatting>
  <conditionalFormatting sqref="D41">
    <cfRule type="cellIs" dxfId="36" priority="6" operator="equal">
      <formula>#REF!</formula>
    </cfRule>
  </conditionalFormatting>
  <conditionalFormatting sqref="C30:C41">
    <cfRule type="cellIs" dxfId="35" priority="5" operator="equal">
      <formula>20959</formula>
    </cfRule>
  </conditionalFormatting>
  <conditionalFormatting sqref="C30:C41">
    <cfRule type="cellIs" dxfId="34" priority="4" operator="equal">
      <formula>#REF!</formula>
    </cfRule>
  </conditionalFormatting>
  <conditionalFormatting sqref="C30:C41">
    <cfRule type="cellIs" dxfId="33" priority="1" operator="equal">
      <formula>20959</formula>
    </cfRule>
    <cfRule type="cellIs" dxfId="32" priority="2" operator="equal">
      <formula>20959</formula>
    </cfRule>
    <cfRule type="cellIs" dxfId="31" priority="3" operator="equal">
      <formula>20959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черновик!$A$8:$A$11</xm:f>
          </x14:formula1>
          <xm:sqref>O2:O47 V2:W47 AA16:AA47 T2:T47 AB2:AE47</xm:sqref>
        </x14:dataValidation>
        <x14:dataValidation type="list" allowBlank="1" showInputMessage="1" showErrorMessage="1">
          <x14:formula1>
            <xm:f>черновик!$B$8:$B$11</xm:f>
          </x14:formula1>
          <xm:sqref>AA2:AA15 L2:M47 X2:Z47 AF2:AG47</xm:sqref>
        </x14:dataValidation>
        <x14:dataValidation type="list" allowBlank="1" showInputMessage="1" showErrorMessage="1">
          <x14:formula1>
            <xm:f>черновик!$C$8:$C$11</xm:f>
          </x14:formula1>
          <xm:sqref>U2:U47 K2:K47 N2:N47 P2:S47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E29" sqref="E29"/>
    </sheetView>
  </sheetViews>
  <sheetFormatPr defaultColWidth="17.28515625" defaultRowHeight="15.75" customHeight="1"/>
  <cols>
    <col min="1" max="3" width="8.7109375" customWidth="1"/>
    <col min="4" max="4" width="12" bestFit="1" customWidth="1"/>
    <col min="5" max="5" width="16.5703125" bestFit="1" customWidth="1"/>
    <col min="6" max="6" width="13.5703125" bestFit="1" customWidth="1"/>
    <col min="7" max="7" width="8.7109375" customWidth="1"/>
    <col min="8" max="8" width="91.28515625" bestFit="1" customWidth="1"/>
    <col min="9" max="9" width="8.7109375" customWidth="1"/>
  </cols>
  <sheetData>
    <row r="1" spans="1:9" ht="15" customHeight="1">
      <c r="A1" s="3"/>
      <c r="B1" s="3"/>
      <c r="C1" s="3"/>
      <c r="D1" s="3" t="s">
        <v>5</v>
      </c>
      <c r="E1" s="3" t="s">
        <v>6</v>
      </c>
      <c r="F1" s="3" t="s">
        <v>7</v>
      </c>
      <c r="G1" s="3"/>
      <c r="H1" s="3" t="s">
        <v>8</v>
      </c>
      <c r="I1" s="3" t="s">
        <v>9</v>
      </c>
    </row>
    <row r="2" spans="1:9" ht="15" customHeight="1">
      <c r="A2" s="4"/>
      <c r="B2" s="4"/>
      <c r="C2" s="4"/>
      <c r="D2" s="4" t="s">
        <v>10</v>
      </c>
      <c r="E2" s="4" t="s">
        <v>11</v>
      </c>
      <c r="F2" s="4" t="s">
        <v>12</v>
      </c>
      <c r="G2" s="4"/>
      <c r="H2" s="4" t="s">
        <v>13</v>
      </c>
      <c r="I2" s="4" t="s">
        <v>14</v>
      </c>
    </row>
    <row r="3" spans="1:9" ht="15" customHeight="1">
      <c r="A3" s="4"/>
      <c r="C3" s="4"/>
      <c r="D3" s="4" t="s">
        <v>15</v>
      </c>
      <c r="E3" s="4" t="s">
        <v>16</v>
      </c>
      <c r="F3" s="4" t="s">
        <v>17</v>
      </c>
      <c r="G3" s="4"/>
      <c r="H3" s="4" t="s">
        <v>18</v>
      </c>
      <c r="I3" s="4" t="s">
        <v>19</v>
      </c>
    </row>
    <row r="4" spans="1:9" ht="15" customHeight="1">
      <c r="A4" s="4"/>
      <c r="B4" s="5"/>
      <c r="E4" s="4" t="s">
        <v>20</v>
      </c>
      <c r="F4" s="4" t="s">
        <v>21</v>
      </c>
      <c r="G4" s="4"/>
      <c r="H4" s="4" t="s">
        <v>22</v>
      </c>
      <c r="I4" s="4" t="s">
        <v>23</v>
      </c>
    </row>
    <row r="5" spans="1:9" ht="15" customHeight="1">
      <c r="B5" s="5"/>
      <c r="E5" s="4" t="s">
        <v>24</v>
      </c>
      <c r="H5" s="4" t="s">
        <v>25</v>
      </c>
      <c r="I5" s="4" t="s">
        <v>26</v>
      </c>
    </row>
    <row r="6" spans="1:9" ht="15" customHeight="1">
      <c r="B6" s="4"/>
      <c r="H6" s="6" t="s">
        <v>27</v>
      </c>
    </row>
    <row r="7" spans="1:9" ht="15" customHeight="1"/>
    <row r="8" spans="1:9" ht="15" customHeight="1">
      <c r="A8">
        <v>5</v>
      </c>
      <c r="B8">
        <v>10</v>
      </c>
      <c r="C8">
        <v>15</v>
      </c>
      <c r="D8">
        <v>30</v>
      </c>
    </row>
    <row r="9" spans="1:9" ht="15" customHeight="1">
      <c r="A9">
        <v>2</v>
      </c>
      <c r="B9" s="12">
        <v>5</v>
      </c>
      <c r="C9">
        <v>7</v>
      </c>
      <c r="D9">
        <v>15</v>
      </c>
    </row>
    <row r="10" spans="1:9" ht="15" customHeight="1">
      <c r="A10">
        <v>0</v>
      </c>
      <c r="B10" s="12">
        <v>0</v>
      </c>
      <c r="C10">
        <v>0</v>
      </c>
      <c r="D10">
        <v>0</v>
      </c>
    </row>
    <row r="11" spans="1:9" ht="15" customHeight="1">
      <c r="A11" s="33" t="s">
        <v>31</v>
      </c>
      <c r="B11" t="s">
        <v>31</v>
      </c>
      <c r="C11" s="33" t="s">
        <v>31</v>
      </c>
      <c r="D11" s="33" t="s">
        <v>31</v>
      </c>
    </row>
    <row r="12" spans="1:9" ht="15" customHeight="1"/>
    <row r="13" spans="1:9" ht="15" customHeight="1"/>
    <row r="14" spans="1:9" ht="15" customHeight="1"/>
    <row r="15" spans="1:9" ht="15" customHeight="1"/>
    <row r="16" spans="1: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4"/>
  <sheetViews>
    <sheetView workbookViewId="0">
      <selection activeCell="D36" sqref="D36"/>
    </sheetView>
  </sheetViews>
  <sheetFormatPr defaultRowHeight="12.75"/>
  <cols>
    <col min="1" max="1" width="12" customWidth="1"/>
    <col min="2" max="2" width="11.28515625" customWidth="1"/>
    <col min="3" max="3" width="7.85546875" customWidth="1"/>
    <col min="4" max="4" width="17" customWidth="1"/>
    <col min="5" max="5" width="12.5703125" customWidth="1"/>
    <col min="6" max="6" width="6" customWidth="1"/>
    <col min="7" max="7" width="10" customWidth="1"/>
    <col min="8" max="40" width="8.7109375" customWidth="1"/>
  </cols>
  <sheetData>
    <row r="2" spans="1:40" s="15" customFormat="1" ht="15" customHeight="1">
      <c r="A2" s="19">
        <v>41830</v>
      </c>
      <c r="B2" s="17" t="s">
        <v>34</v>
      </c>
      <c r="C2" s="20" t="s">
        <v>33</v>
      </c>
      <c r="D2" s="13" t="s">
        <v>30</v>
      </c>
      <c r="E2" s="18" t="s">
        <v>32</v>
      </c>
      <c r="F2" s="7"/>
      <c r="G2" s="8" t="s">
        <v>4</v>
      </c>
      <c r="H2" s="165">
        <v>2</v>
      </c>
      <c r="I2" s="160"/>
      <c r="J2" s="160"/>
      <c r="K2" s="166">
        <v>4</v>
      </c>
      <c r="L2" s="160"/>
      <c r="M2" s="160"/>
      <c r="N2" s="166">
        <v>10</v>
      </c>
      <c r="O2" s="160"/>
      <c r="P2" s="160"/>
      <c r="Q2" s="166">
        <v>0</v>
      </c>
      <c r="R2" s="160"/>
      <c r="S2" s="160"/>
      <c r="T2" s="166">
        <v>0</v>
      </c>
      <c r="U2" s="160"/>
      <c r="V2" s="160"/>
      <c r="W2" s="167" t="s">
        <v>31</v>
      </c>
      <c r="X2" s="160"/>
      <c r="Y2" s="160"/>
      <c r="Z2" s="167" t="s">
        <v>31</v>
      </c>
      <c r="AA2" s="160"/>
      <c r="AB2" s="160"/>
      <c r="AC2" s="166">
        <v>0</v>
      </c>
      <c r="AD2" s="160"/>
      <c r="AE2" s="160"/>
      <c r="AF2" s="166">
        <v>2</v>
      </c>
      <c r="AG2" s="160"/>
      <c r="AH2" s="160"/>
      <c r="AI2" s="159"/>
      <c r="AJ2" s="160"/>
      <c r="AK2" s="160"/>
      <c r="AL2" s="14" t="e">
        <f>SUM(H2:AK2)/(100+(IF(H2="не уместно",-$H$7,0)+IF(K2="не уместно",-$K$7,0)+IF(N2="не уместно",-$N$7,0)+IF(Q2="не уместно",-$Q$7,0)+IF(T2="не уместно",-$T$7,0)+IF(W2="не уместно",-$W$7,0)+IF(Z2="не уместно",-$Z$7,0)+IF(AC2="не уместно",-$AC$7,0)+IF(AF2="не уместно",-$AF$7,0)+IF(AI2="не уместно",-$AI$7,0)))*100</f>
        <v>#VALUE!</v>
      </c>
      <c r="AM2" s="10" t="s">
        <v>59</v>
      </c>
      <c r="AN2" s="1"/>
    </row>
    <row r="3" spans="1:40" s="15" customFormat="1" ht="15" customHeight="1">
      <c r="A3" s="2">
        <v>41830</v>
      </c>
      <c r="B3" s="17" t="s">
        <v>35</v>
      </c>
      <c r="C3" s="20" t="s">
        <v>36</v>
      </c>
      <c r="D3" s="13" t="s">
        <v>30</v>
      </c>
      <c r="E3" s="18" t="s">
        <v>3</v>
      </c>
      <c r="F3" s="7"/>
      <c r="G3" s="8" t="s">
        <v>4</v>
      </c>
      <c r="H3" s="165">
        <v>5</v>
      </c>
      <c r="I3" s="160"/>
      <c r="J3" s="160"/>
      <c r="K3" s="166">
        <v>4</v>
      </c>
      <c r="L3" s="160"/>
      <c r="M3" s="160"/>
      <c r="N3" s="166">
        <v>0</v>
      </c>
      <c r="O3" s="160"/>
      <c r="P3" s="160"/>
      <c r="Q3" s="166">
        <v>0</v>
      </c>
      <c r="R3" s="160"/>
      <c r="S3" s="160"/>
      <c r="T3" s="166">
        <v>0</v>
      </c>
      <c r="U3" s="160"/>
      <c r="V3" s="160"/>
      <c r="W3" s="167" t="s">
        <v>31</v>
      </c>
      <c r="X3" s="160"/>
      <c r="Y3" s="160"/>
      <c r="Z3" s="167" t="s">
        <v>31</v>
      </c>
      <c r="AA3" s="160"/>
      <c r="AB3" s="160"/>
      <c r="AC3" s="166">
        <v>0</v>
      </c>
      <c r="AD3" s="160"/>
      <c r="AE3" s="160"/>
      <c r="AF3" s="166">
        <v>2</v>
      </c>
      <c r="AG3" s="160"/>
      <c r="AH3" s="160"/>
      <c r="AI3" s="159"/>
      <c r="AJ3" s="160"/>
      <c r="AK3" s="160"/>
      <c r="AL3" s="14" t="e">
        <f>SUM(H3:AK3)/(100+(IF(H3="не уместно",-$H$7,0)+IF(K3="не уместно",-$K$7,0)+IF(N3="не уместно",-$N$7,0)+IF(Q3="не уместно",-$Q$7,0)+IF(T3="не уместно",-$T$7,0)+IF(W3="не уместно",-$W$7,0)+IF(Z3="не уместно",-$Z$7,0)+IF(AC3="не уместно",-$AC$7,0)+IF(AF3="не уместно",-$AF$7,0)+IF(AI3="не уместно",-$AI$7,0)))*100</f>
        <v>#VALUE!</v>
      </c>
      <c r="AM3" s="10" t="s">
        <v>60</v>
      </c>
      <c r="AN3" s="1"/>
    </row>
    <row r="4" spans="1:40" s="15" customFormat="1" ht="15" customHeight="1">
      <c r="A4" s="2">
        <v>41830</v>
      </c>
      <c r="B4" s="17" t="s">
        <v>39</v>
      </c>
      <c r="C4" s="20" t="s">
        <v>42</v>
      </c>
      <c r="D4" s="13" t="s">
        <v>30</v>
      </c>
      <c r="E4" s="18" t="s">
        <v>3</v>
      </c>
      <c r="F4" s="7"/>
      <c r="G4" s="8" t="s">
        <v>4</v>
      </c>
      <c r="H4" s="165">
        <v>5</v>
      </c>
      <c r="I4" s="160"/>
      <c r="J4" s="160"/>
      <c r="K4" s="166">
        <v>4</v>
      </c>
      <c r="L4" s="160"/>
      <c r="M4" s="160"/>
      <c r="N4" s="166">
        <v>10</v>
      </c>
      <c r="O4" s="160"/>
      <c r="P4" s="160"/>
      <c r="Q4" s="166">
        <v>0</v>
      </c>
      <c r="R4" s="160"/>
      <c r="S4" s="160"/>
      <c r="T4" s="166">
        <v>0</v>
      </c>
      <c r="U4" s="160"/>
      <c r="V4" s="160"/>
      <c r="W4" s="167" t="s">
        <v>31</v>
      </c>
      <c r="X4" s="160"/>
      <c r="Y4" s="160"/>
      <c r="Z4" s="167" t="s">
        <v>31</v>
      </c>
      <c r="AA4" s="160"/>
      <c r="AB4" s="160"/>
      <c r="AC4" s="166">
        <v>0</v>
      </c>
      <c r="AD4" s="160"/>
      <c r="AE4" s="160"/>
      <c r="AF4" s="166">
        <v>2</v>
      </c>
      <c r="AG4" s="160"/>
      <c r="AH4" s="160"/>
      <c r="AI4" s="159"/>
      <c r="AJ4" s="160"/>
      <c r="AK4" s="160"/>
      <c r="AL4" s="14" t="e">
        <f t="shared" ref="AL4" si="0">SUM(H4:AK4)/(100+(IF(H4="не уместно",-$H$7,0)+IF(K4="не уместно",-$K$7,0)+IF(N4="не уместно",-$N$7,0)+IF(Q4="не уместно",-$Q$7,0)+IF(T4="не уместно",-$T$7,0)+IF(W4="не уместно",-$W$7,0)+IF(Z4="не уместно",-$Z$7,0)+IF(AC4="не уместно",-$AC$7,0)+IF(AF4="не уместно",-$AF$7,0)+IF(AI4="не уместно",-$AI$7,0)))*100</f>
        <v>#VALUE!</v>
      </c>
      <c r="AM4" s="10" t="s">
        <v>62</v>
      </c>
      <c r="AN4" s="1"/>
    </row>
    <row r="5" spans="1:40" s="15" customFormat="1" ht="15" customHeight="1">
      <c r="A5" s="2">
        <v>41830</v>
      </c>
      <c r="B5" s="17" t="s">
        <v>41</v>
      </c>
      <c r="C5" s="20" t="s">
        <v>44</v>
      </c>
      <c r="D5" s="13" t="s">
        <v>30</v>
      </c>
      <c r="E5" s="18" t="s">
        <v>3</v>
      </c>
      <c r="F5" s="7"/>
      <c r="G5" s="25" t="s">
        <v>4</v>
      </c>
      <c r="H5" s="161">
        <v>2</v>
      </c>
      <c r="I5" s="162"/>
      <c r="J5" s="162"/>
      <c r="K5" s="163">
        <v>4</v>
      </c>
      <c r="L5" s="162"/>
      <c r="M5" s="162"/>
      <c r="N5" s="163">
        <v>10</v>
      </c>
      <c r="O5" s="162"/>
      <c r="P5" s="162"/>
      <c r="Q5" s="163">
        <v>0</v>
      </c>
      <c r="R5" s="162"/>
      <c r="S5" s="162"/>
      <c r="T5" s="163">
        <v>0</v>
      </c>
      <c r="U5" s="162"/>
      <c r="V5" s="162"/>
      <c r="W5" s="164" t="s">
        <v>31</v>
      </c>
      <c r="X5" s="162"/>
      <c r="Y5" s="162"/>
      <c r="Z5" s="164" t="s">
        <v>31</v>
      </c>
      <c r="AA5" s="162"/>
      <c r="AB5" s="162"/>
      <c r="AC5" s="163">
        <v>0</v>
      </c>
      <c r="AD5" s="162"/>
      <c r="AE5" s="162"/>
      <c r="AF5" s="163">
        <v>2</v>
      </c>
      <c r="AG5" s="162"/>
      <c r="AH5" s="162"/>
      <c r="AI5" s="168"/>
      <c r="AJ5" s="162"/>
      <c r="AK5" s="162"/>
      <c r="AL5" s="14" t="e">
        <f t="shared" ref="AL5:AL14" si="1">SUM(H5:AK5)/(100+(IF(H5="не уместно",-$H$7,0)+IF(K5="не уместно",-$K$7,0)+IF(N5="не уместно",-$N$7,0)+IF(Q5="не уместно",-$Q$7,0)+IF(T5="не уместно",-$T$7,0)+IF(W5="не уместно",-$W$7,0)+IF(Z5="не уместно",-$Z$7,0)+IF(AC5="не уместно",-$AC$7,0)+IF(AF5="не уместно",-$AF$7,0)+IF(AI5="не уместно",-$AI$7,0)))*100</f>
        <v>#VALUE!</v>
      </c>
      <c r="AM5" s="29" t="s">
        <v>64</v>
      </c>
      <c r="AN5" s="26"/>
    </row>
    <row r="6" spans="1:40" s="15" customFormat="1" ht="15" customHeight="1">
      <c r="A6" s="2">
        <v>41830</v>
      </c>
      <c r="B6" s="16" t="s">
        <v>46</v>
      </c>
      <c r="C6" s="22" t="s">
        <v>45</v>
      </c>
      <c r="D6" s="21" t="s">
        <v>30</v>
      </c>
      <c r="E6" s="18" t="s">
        <v>3</v>
      </c>
      <c r="F6" s="23"/>
      <c r="G6" s="8" t="s">
        <v>4</v>
      </c>
      <c r="H6" s="165">
        <v>5</v>
      </c>
      <c r="I6" s="160"/>
      <c r="J6" s="160"/>
      <c r="K6" s="166">
        <v>4</v>
      </c>
      <c r="L6" s="160"/>
      <c r="M6" s="160"/>
      <c r="N6" s="166">
        <v>10</v>
      </c>
      <c r="O6" s="160"/>
      <c r="P6" s="160"/>
      <c r="Q6" s="166">
        <v>0</v>
      </c>
      <c r="R6" s="160"/>
      <c r="S6" s="160"/>
      <c r="T6" s="166">
        <v>0</v>
      </c>
      <c r="U6" s="160"/>
      <c r="V6" s="160"/>
      <c r="W6" s="167" t="s">
        <v>31</v>
      </c>
      <c r="X6" s="160"/>
      <c r="Y6" s="160"/>
      <c r="Z6" s="167" t="s">
        <v>31</v>
      </c>
      <c r="AA6" s="160"/>
      <c r="AB6" s="160"/>
      <c r="AC6" s="166">
        <v>0</v>
      </c>
      <c r="AD6" s="160"/>
      <c r="AE6" s="160"/>
      <c r="AF6" s="166">
        <v>2</v>
      </c>
      <c r="AG6" s="160"/>
      <c r="AH6" s="160"/>
      <c r="AI6" s="159"/>
      <c r="AJ6" s="160"/>
      <c r="AK6" s="160"/>
      <c r="AL6" s="14" t="e">
        <f t="shared" si="1"/>
        <v>#VALUE!</v>
      </c>
      <c r="AM6" s="31" t="s">
        <v>65</v>
      </c>
      <c r="AN6" s="8"/>
    </row>
    <row r="7" spans="1:40" s="15" customFormat="1" ht="15" customHeight="1">
      <c r="A7" s="2">
        <v>41830</v>
      </c>
      <c r="B7" s="16" t="s">
        <v>37</v>
      </c>
      <c r="C7" s="9" t="s">
        <v>38</v>
      </c>
      <c r="D7" s="13" t="s">
        <v>28</v>
      </c>
      <c r="E7" s="18" t="s">
        <v>3</v>
      </c>
      <c r="F7" s="7"/>
      <c r="G7" s="8" t="s">
        <v>4</v>
      </c>
      <c r="H7" s="165">
        <v>5</v>
      </c>
      <c r="I7" s="160"/>
      <c r="J7" s="160"/>
      <c r="K7" s="166">
        <v>10</v>
      </c>
      <c r="L7" s="160"/>
      <c r="M7" s="160"/>
      <c r="N7" s="166">
        <v>10</v>
      </c>
      <c r="O7" s="160"/>
      <c r="P7" s="160"/>
      <c r="Q7" s="166">
        <v>0</v>
      </c>
      <c r="R7" s="160"/>
      <c r="S7" s="160"/>
      <c r="T7" s="166">
        <v>0</v>
      </c>
      <c r="U7" s="160"/>
      <c r="V7" s="160"/>
      <c r="W7" s="167" t="s">
        <v>31</v>
      </c>
      <c r="X7" s="160"/>
      <c r="Y7" s="160"/>
      <c r="Z7" s="167" t="s">
        <v>31</v>
      </c>
      <c r="AA7" s="160"/>
      <c r="AB7" s="160"/>
      <c r="AC7" s="166">
        <v>0</v>
      </c>
      <c r="AD7" s="160"/>
      <c r="AE7" s="160"/>
      <c r="AF7" s="166">
        <v>2</v>
      </c>
      <c r="AG7" s="160"/>
      <c r="AH7" s="160"/>
      <c r="AI7" s="159"/>
      <c r="AJ7" s="160"/>
      <c r="AK7" s="160"/>
      <c r="AL7" s="14" t="e">
        <f t="shared" si="1"/>
        <v>#VALUE!</v>
      </c>
      <c r="AM7" s="10" t="s">
        <v>61</v>
      </c>
      <c r="AN7" s="1"/>
    </row>
    <row r="8" spans="1:40" s="15" customFormat="1" ht="15" customHeight="1">
      <c r="A8" s="2">
        <v>41830</v>
      </c>
      <c r="B8" s="16" t="s">
        <v>47</v>
      </c>
      <c r="C8" s="22" t="s">
        <v>48</v>
      </c>
      <c r="D8" s="27" t="s">
        <v>28</v>
      </c>
      <c r="E8" s="18" t="s">
        <v>3</v>
      </c>
      <c r="F8" s="24"/>
      <c r="G8" s="8" t="s">
        <v>4</v>
      </c>
      <c r="H8" s="165">
        <v>5</v>
      </c>
      <c r="I8" s="160"/>
      <c r="J8" s="160"/>
      <c r="K8" s="166">
        <v>10</v>
      </c>
      <c r="L8" s="160"/>
      <c r="M8" s="160"/>
      <c r="N8" s="166">
        <v>0</v>
      </c>
      <c r="O8" s="160"/>
      <c r="P8" s="160"/>
      <c r="Q8" s="166">
        <v>0</v>
      </c>
      <c r="R8" s="160"/>
      <c r="S8" s="160"/>
      <c r="T8" s="166">
        <v>0</v>
      </c>
      <c r="U8" s="160"/>
      <c r="V8" s="160"/>
      <c r="W8" s="167" t="s">
        <v>31</v>
      </c>
      <c r="X8" s="160"/>
      <c r="Y8" s="160"/>
      <c r="Z8" s="167" t="s">
        <v>31</v>
      </c>
      <c r="AA8" s="160"/>
      <c r="AB8" s="160"/>
      <c r="AC8" s="166">
        <v>0</v>
      </c>
      <c r="AD8" s="160"/>
      <c r="AE8" s="160"/>
      <c r="AF8" s="166">
        <v>2</v>
      </c>
      <c r="AG8" s="160"/>
      <c r="AH8" s="160"/>
      <c r="AI8" s="159"/>
      <c r="AJ8" s="160"/>
      <c r="AK8" s="160"/>
      <c r="AL8" s="14" t="e">
        <f t="shared" si="1"/>
        <v>#VALUE!</v>
      </c>
      <c r="AM8" s="30" t="s">
        <v>66</v>
      </c>
      <c r="AN8" s="8"/>
    </row>
    <row r="9" spans="1:40" s="15" customFormat="1" ht="15" customHeight="1">
      <c r="A9" s="2">
        <v>41830</v>
      </c>
      <c r="B9" s="16" t="s">
        <v>49</v>
      </c>
      <c r="C9" s="22" t="s">
        <v>50</v>
      </c>
      <c r="D9" s="27" t="s">
        <v>28</v>
      </c>
      <c r="E9" s="18" t="s">
        <v>3</v>
      </c>
      <c r="F9" s="24"/>
      <c r="G9" s="8" t="s">
        <v>4</v>
      </c>
      <c r="H9" s="165">
        <v>5</v>
      </c>
      <c r="I9" s="160"/>
      <c r="J9" s="160"/>
      <c r="K9" s="166">
        <v>10</v>
      </c>
      <c r="L9" s="160"/>
      <c r="M9" s="160"/>
      <c r="N9" s="166">
        <v>10</v>
      </c>
      <c r="O9" s="160"/>
      <c r="P9" s="160"/>
      <c r="Q9" s="166">
        <v>0</v>
      </c>
      <c r="R9" s="160"/>
      <c r="S9" s="160"/>
      <c r="T9" s="166">
        <v>0</v>
      </c>
      <c r="U9" s="160"/>
      <c r="V9" s="160"/>
      <c r="W9" s="167" t="s">
        <v>31</v>
      </c>
      <c r="X9" s="160"/>
      <c r="Y9" s="160"/>
      <c r="Z9" s="167" t="s">
        <v>31</v>
      </c>
      <c r="AA9" s="160"/>
      <c r="AB9" s="160"/>
      <c r="AC9" s="166">
        <v>5</v>
      </c>
      <c r="AD9" s="160"/>
      <c r="AE9" s="160"/>
      <c r="AF9" s="166">
        <v>2</v>
      </c>
      <c r="AG9" s="160"/>
      <c r="AH9" s="160"/>
      <c r="AI9" s="159"/>
      <c r="AJ9" s="160"/>
      <c r="AK9" s="160"/>
      <c r="AL9" s="14" t="e">
        <f t="shared" si="1"/>
        <v>#VALUE!</v>
      </c>
      <c r="AM9" s="30" t="s">
        <v>67</v>
      </c>
      <c r="AN9" s="8"/>
    </row>
    <row r="10" spans="1:40" s="15" customFormat="1" ht="15" customHeight="1">
      <c r="A10" s="2">
        <v>41830</v>
      </c>
      <c r="B10" s="16" t="s">
        <v>51</v>
      </c>
      <c r="C10" s="22" t="s">
        <v>52</v>
      </c>
      <c r="D10" s="27" t="s">
        <v>28</v>
      </c>
      <c r="E10" s="18" t="s">
        <v>3</v>
      </c>
      <c r="F10" s="24"/>
      <c r="G10" s="8" t="s">
        <v>4</v>
      </c>
      <c r="H10" s="165">
        <v>5</v>
      </c>
      <c r="I10" s="160"/>
      <c r="J10" s="160"/>
      <c r="K10" s="166">
        <v>10</v>
      </c>
      <c r="L10" s="160"/>
      <c r="M10" s="160"/>
      <c r="N10" s="166">
        <v>10</v>
      </c>
      <c r="O10" s="160"/>
      <c r="P10" s="160"/>
      <c r="Q10" s="166">
        <v>0</v>
      </c>
      <c r="R10" s="160"/>
      <c r="S10" s="160"/>
      <c r="T10" s="166">
        <v>0</v>
      </c>
      <c r="U10" s="160"/>
      <c r="V10" s="160"/>
      <c r="W10" s="167" t="s">
        <v>31</v>
      </c>
      <c r="X10" s="160"/>
      <c r="Y10" s="160"/>
      <c r="Z10" s="167" t="s">
        <v>31</v>
      </c>
      <c r="AA10" s="160"/>
      <c r="AB10" s="160"/>
      <c r="AC10" s="166">
        <v>0</v>
      </c>
      <c r="AD10" s="160"/>
      <c r="AE10" s="160"/>
      <c r="AF10" s="166">
        <v>2</v>
      </c>
      <c r="AG10" s="160"/>
      <c r="AH10" s="160"/>
      <c r="AI10" s="159"/>
      <c r="AJ10" s="160"/>
      <c r="AK10" s="160"/>
      <c r="AL10" s="14" t="e">
        <f t="shared" si="1"/>
        <v>#VALUE!</v>
      </c>
      <c r="AM10" s="30" t="s">
        <v>68</v>
      </c>
      <c r="AN10" s="8"/>
    </row>
    <row r="11" spans="1:40" s="15" customFormat="1" ht="15" customHeight="1">
      <c r="A11" s="2">
        <v>41830</v>
      </c>
      <c r="B11" s="16" t="s">
        <v>53</v>
      </c>
      <c r="C11" s="28" t="s">
        <v>54</v>
      </c>
      <c r="D11" s="27" t="s">
        <v>2</v>
      </c>
      <c r="E11" s="18" t="s">
        <v>3</v>
      </c>
      <c r="F11" s="24"/>
      <c r="G11" s="8" t="s">
        <v>4</v>
      </c>
      <c r="H11" s="165">
        <v>5</v>
      </c>
      <c r="I11" s="160"/>
      <c r="J11" s="160"/>
      <c r="K11" s="166">
        <v>10</v>
      </c>
      <c r="L11" s="160"/>
      <c r="M11" s="160"/>
      <c r="N11" s="166">
        <v>0</v>
      </c>
      <c r="O11" s="160"/>
      <c r="P11" s="160"/>
      <c r="Q11" s="166">
        <v>0</v>
      </c>
      <c r="R11" s="160"/>
      <c r="S11" s="160"/>
      <c r="T11" s="166">
        <v>0</v>
      </c>
      <c r="U11" s="160"/>
      <c r="V11" s="160"/>
      <c r="W11" s="167" t="s">
        <v>31</v>
      </c>
      <c r="X11" s="160"/>
      <c r="Y11" s="160"/>
      <c r="Z11" s="167" t="s">
        <v>31</v>
      </c>
      <c r="AA11" s="160"/>
      <c r="AB11" s="160"/>
      <c r="AC11" s="166">
        <v>0</v>
      </c>
      <c r="AD11" s="160"/>
      <c r="AE11" s="160"/>
      <c r="AF11" s="166">
        <v>2</v>
      </c>
      <c r="AG11" s="160"/>
      <c r="AH11" s="160"/>
      <c r="AI11" s="159"/>
      <c r="AJ11" s="160"/>
      <c r="AK11" s="160"/>
      <c r="AL11" s="14" t="e">
        <f t="shared" si="1"/>
        <v>#VALUE!</v>
      </c>
      <c r="AM11" s="30" t="s">
        <v>69</v>
      </c>
      <c r="AN11" s="8"/>
    </row>
    <row r="12" spans="1:40" s="15" customFormat="1" ht="15" customHeight="1">
      <c r="A12" s="2">
        <v>41830</v>
      </c>
      <c r="B12" s="16" t="s">
        <v>55</v>
      </c>
      <c r="C12" s="22" t="s">
        <v>56</v>
      </c>
      <c r="D12" s="27" t="s">
        <v>2</v>
      </c>
      <c r="E12" s="18" t="s">
        <v>3</v>
      </c>
      <c r="F12" s="24"/>
      <c r="G12" s="8" t="s">
        <v>4</v>
      </c>
      <c r="H12" s="165">
        <v>5</v>
      </c>
      <c r="I12" s="160"/>
      <c r="J12" s="160"/>
      <c r="K12" s="166">
        <v>10</v>
      </c>
      <c r="L12" s="160"/>
      <c r="M12" s="160"/>
      <c r="N12" s="166">
        <v>10</v>
      </c>
      <c r="O12" s="160"/>
      <c r="P12" s="160"/>
      <c r="Q12" s="166">
        <v>0</v>
      </c>
      <c r="R12" s="160"/>
      <c r="S12" s="160"/>
      <c r="T12" s="166">
        <v>0</v>
      </c>
      <c r="U12" s="160"/>
      <c r="V12" s="160"/>
      <c r="W12" s="167" t="s">
        <v>31</v>
      </c>
      <c r="X12" s="160"/>
      <c r="Y12" s="160"/>
      <c r="Z12" s="167" t="s">
        <v>31</v>
      </c>
      <c r="AA12" s="160"/>
      <c r="AB12" s="160"/>
      <c r="AC12" s="166">
        <v>0</v>
      </c>
      <c r="AD12" s="160"/>
      <c r="AE12" s="160"/>
      <c r="AF12" s="166">
        <v>2</v>
      </c>
      <c r="AG12" s="160"/>
      <c r="AH12" s="160"/>
      <c r="AI12" s="159"/>
      <c r="AJ12" s="160"/>
      <c r="AK12" s="160"/>
      <c r="AL12" s="14" t="e">
        <f t="shared" si="1"/>
        <v>#VALUE!</v>
      </c>
      <c r="AM12" s="30" t="s">
        <v>70</v>
      </c>
      <c r="AN12" s="8"/>
    </row>
    <row r="13" spans="1:40" s="15" customFormat="1" ht="15" customHeight="1">
      <c r="A13" s="2">
        <v>41830</v>
      </c>
      <c r="B13" s="16" t="s">
        <v>57</v>
      </c>
      <c r="C13" s="22" t="s">
        <v>58</v>
      </c>
      <c r="D13" s="27" t="s">
        <v>2</v>
      </c>
      <c r="E13" s="18" t="s">
        <v>3</v>
      </c>
      <c r="F13" s="24"/>
      <c r="G13" s="8" t="s">
        <v>4</v>
      </c>
      <c r="H13" s="165">
        <v>5</v>
      </c>
      <c r="I13" s="160"/>
      <c r="J13" s="160"/>
      <c r="K13" s="166">
        <v>10</v>
      </c>
      <c r="L13" s="160"/>
      <c r="M13" s="160"/>
      <c r="N13" s="166">
        <v>10</v>
      </c>
      <c r="O13" s="160"/>
      <c r="P13" s="160"/>
      <c r="Q13" s="166">
        <v>0</v>
      </c>
      <c r="R13" s="160"/>
      <c r="S13" s="160"/>
      <c r="T13" s="166">
        <v>0</v>
      </c>
      <c r="U13" s="160"/>
      <c r="V13" s="160"/>
      <c r="W13" s="167" t="s">
        <v>31</v>
      </c>
      <c r="X13" s="160"/>
      <c r="Y13" s="160"/>
      <c r="Z13" s="167" t="s">
        <v>31</v>
      </c>
      <c r="AA13" s="160"/>
      <c r="AB13" s="160"/>
      <c r="AC13" s="166">
        <v>0</v>
      </c>
      <c r="AD13" s="160"/>
      <c r="AE13" s="160"/>
      <c r="AF13" s="166">
        <v>2</v>
      </c>
      <c r="AG13" s="160"/>
      <c r="AH13" s="160"/>
      <c r="AI13" s="159"/>
      <c r="AJ13" s="160"/>
      <c r="AK13" s="160"/>
      <c r="AL13" s="14" t="e">
        <f t="shared" si="1"/>
        <v>#VALUE!</v>
      </c>
      <c r="AM13" s="31" t="s">
        <v>71</v>
      </c>
      <c r="AN13" s="8"/>
    </row>
    <row r="14" spans="1:40" s="15" customFormat="1" ht="15" customHeight="1">
      <c r="A14" s="2">
        <v>41830</v>
      </c>
      <c r="B14" s="17" t="s">
        <v>40</v>
      </c>
      <c r="C14" s="20" t="s">
        <v>43</v>
      </c>
      <c r="D14" s="13" t="s">
        <v>2</v>
      </c>
      <c r="E14" s="18" t="s">
        <v>3</v>
      </c>
      <c r="F14" s="7"/>
      <c r="G14" s="8" t="s">
        <v>4</v>
      </c>
      <c r="H14" s="165">
        <v>5</v>
      </c>
      <c r="I14" s="160"/>
      <c r="J14" s="160"/>
      <c r="K14" s="166">
        <v>10</v>
      </c>
      <c r="L14" s="160"/>
      <c r="M14" s="160"/>
      <c r="N14" s="166">
        <v>10</v>
      </c>
      <c r="O14" s="160"/>
      <c r="P14" s="160"/>
      <c r="Q14" s="166">
        <v>0</v>
      </c>
      <c r="R14" s="160"/>
      <c r="S14" s="160"/>
      <c r="T14" s="166">
        <v>0</v>
      </c>
      <c r="U14" s="160"/>
      <c r="V14" s="160"/>
      <c r="W14" s="167" t="s">
        <v>31</v>
      </c>
      <c r="X14" s="160"/>
      <c r="Y14" s="160"/>
      <c r="Z14" s="167" t="s">
        <v>31</v>
      </c>
      <c r="AA14" s="160"/>
      <c r="AB14" s="160"/>
      <c r="AC14" s="166">
        <v>0</v>
      </c>
      <c r="AD14" s="160"/>
      <c r="AE14" s="160"/>
      <c r="AF14" s="166">
        <v>2</v>
      </c>
      <c r="AG14" s="160"/>
      <c r="AH14" s="160"/>
      <c r="AI14" s="159"/>
      <c r="AJ14" s="160"/>
      <c r="AK14" s="160"/>
      <c r="AL14" s="14" t="e">
        <f t="shared" si="1"/>
        <v>#VALUE!</v>
      </c>
      <c r="AM14" s="10" t="s">
        <v>63</v>
      </c>
      <c r="AN14" s="1"/>
    </row>
  </sheetData>
  <sortState ref="A2:E15">
    <sortCondition ref="D1"/>
  </sortState>
  <mergeCells count="130">
    <mergeCell ref="AI14:AK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4:AK4"/>
    <mergeCell ref="Z5:AB5"/>
    <mergeCell ref="AC5:AE5"/>
    <mergeCell ref="AF5:AH5"/>
    <mergeCell ref="AI5:AK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2:AK2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7:AK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9:AK9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C12:AE12"/>
    <mergeCell ref="AF12:AH12"/>
    <mergeCell ref="AI12:AK12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13:AK13"/>
    <mergeCell ref="H5:J5"/>
    <mergeCell ref="K5:M5"/>
    <mergeCell ref="N5:P5"/>
    <mergeCell ref="Q5:S5"/>
    <mergeCell ref="T5:V5"/>
    <mergeCell ref="W5:Y5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1:AK11"/>
    <mergeCell ref="H12:J12"/>
    <mergeCell ref="K12:M12"/>
    <mergeCell ref="N12:P12"/>
    <mergeCell ref="Q12:S12"/>
    <mergeCell ref="T12:V12"/>
    <mergeCell ref="W12:Y12"/>
    <mergeCell ref="Z12:AB12"/>
  </mergeCells>
  <conditionalFormatting sqref="A9">
    <cfRule type="timePeriod" dxfId="30" priority="17" timePeriod="today">
      <formula>FLOOR(A9,1)=TODAY()</formula>
    </cfRule>
  </conditionalFormatting>
  <conditionalFormatting sqref="A2">
    <cfRule type="timePeriod" dxfId="29" priority="16" timePeriod="today">
      <formula>FLOOR(A2,1)=TODAY()</formula>
    </cfRule>
  </conditionalFormatting>
  <conditionalFormatting sqref="A3">
    <cfRule type="timePeriod" dxfId="28" priority="15" timePeriod="today">
      <formula>FLOOR(A3,1)=TODAY()</formula>
    </cfRule>
  </conditionalFormatting>
  <conditionalFormatting sqref="A7">
    <cfRule type="timePeriod" dxfId="27" priority="14" timePeriod="today">
      <formula>FLOOR(A7,1)=TODAY()</formula>
    </cfRule>
  </conditionalFormatting>
  <conditionalFormatting sqref="A10">
    <cfRule type="timePeriod" dxfId="26" priority="9" timePeriod="today">
      <formula>FLOOR(A10,1)=TODAY()</formula>
    </cfRule>
  </conditionalFormatting>
  <conditionalFormatting sqref="A11">
    <cfRule type="timePeriod" dxfId="25" priority="8" timePeriod="today">
      <formula>FLOOR(A11,1)=TODAY()</formula>
    </cfRule>
  </conditionalFormatting>
  <conditionalFormatting sqref="A12">
    <cfRule type="timePeriod" dxfId="24" priority="7" timePeriod="today">
      <formula>FLOOR(A12,1)=TODAY()</formula>
    </cfRule>
  </conditionalFormatting>
  <conditionalFormatting sqref="A13">
    <cfRule type="timePeriod" dxfId="23" priority="6" timePeriod="today">
      <formula>FLOOR(A13,1)=TODAY()</formula>
    </cfRule>
  </conditionalFormatting>
  <conditionalFormatting sqref="A4">
    <cfRule type="timePeriod" dxfId="22" priority="5" timePeriod="today">
      <formula>FLOOR(A4,1)=TODAY()</formula>
    </cfRule>
  </conditionalFormatting>
  <conditionalFormatting sqref="A6">
    <cfRule type="timePeriod" dxfId="21" priority="4" timePeriod="today">
      <formula>FLOOR(A6,1)=TODAY()</formula>
    </cfRule>
  </conditionalFormatting>
  <conditionalFormatting sqref="A5">
    <cfRule type="timePeriod" dxfId="20" priority="3" timePeriod="today">
      <formula>FLOOR(A5,1)=TODAY()</formula>
    </cfRule>
  </conditionalFormatting>
  <conditionalFormatting sqref="A8">
    <cfRule type="timePeriod" dxfId="19" priority="2" timePeriod="today">
      <formula>FLOOR(A8,1)=TODAY()</formula>
    </cfRule>
  </conditionalFormatting>
  <conditionalFormatting sqref="A14">
    <cfRule type="timePeriod" dxfId="18" priority="1" timePeriod="today">
      <formula>FLOOR(A14,1)=TODAY()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8" sqref="B8"/>
    </sheetView>
  </sheetViews>
  <sheetFormatPr defaultRowHeight="12.75"/>
  <sheetData>
    <row r="1" spans="1:2" ht="15">
      <c r="A1" s="13" t="s">
        <v>29</v>
      </c>
      <c r="B1">
        <v>46</v>
      </c>
    </row>
    <row r="2" spans="1:2" ht="15">
      <c r="A2" s="11" t="s">
        <v>28</v>
      </c>
      <c r="B2">
        <v>43</v>
      </c>
    </row>
    <row r="3" spans="1:2" ht="15">
      <c r="A3" s="13" t="s">
        <v>2</v>
      </c>
      <c r="B3">
        <v>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workbookViewId="0">
      <selection activeCell="B6" sqref="B6"/>
    </sheetView>
  </sheetViews>
  <sheetFormatPr defaultRowHeight="12.75"/>
  <cols>
    <col min="1" max="1" width="27.28515625" customWidth="1"/>
    <col min="2" max="2" width="18.42578125" customWidth="1"/>
    <col min="5" max="5" width="8" customWidth="1"/>
    <col min="6" max="6" width="6.7109375" customWidth="1"/>
    <col min="7" max="7" width="6.28515625" style="122" customWidth="1"/>
    <col min="8" max="8" width="6.85546875" style="122" customWidth="1"/>
    <col min="9" max="9" width="7" style="122" customWidth="1"/>
    <col min="10" max="10" width="8.28515625" style="122" customWidth="1"/>
    <col min="11" max="11" width="7.42578125" style="122" customWidth="1"/>
    <col min="12" max="12" width="7.28515625" style="122" customWidth="1"/>
    <col min="13" max="14" width="8" style="122" customWidth="1"/>
    <col min="15" max="24" width="9.140625" style="122"/>
  </cols>
  <sheetData>
    <row r="1" spans="1:26" ht="15.75">
      <c r="A1" s="124" t="s">
        <v>271</v>
      </c>
      <c r="B1" s="110" t="s">
        <v>269</v>
      </c>
    </row>
    <row r="3" spans="1:26" ht="15.75">
      <c r="A3" s="125" t="s">
        <v>270</v>
      </c>
      <c r="B3" s="126" t="s">
        <v>268</v>
      </c>
    </row>
    <row r="4" spans="1:26" ht="14.25" customHeight="1"/>
    <row r="5" spans="1:26" ht="97.5" customHeight="1">
      <c r="A5" s="111" t="s">
        <v>263</v>
      </c>
      <c r="B5" s="112" t="s">
        <v>78</v>
      </c>
      <c r="C5" s="112" t="s">
        <v>79</v>
      </c>
      <c r="D5" s="112" t="s">
        <v>175</v>
      </c>
      <c r="E5" s="112" t="s">
        <v>80</v>
      </c>
      <c r="F5" s="112" t="s">
        <v>81</v>
      </c>
      <c r="G5" s="112" t="s">
        <v>82</v>
      </c>
      <c r="H5" s="112" t="s">
        <v>83</v>
      </c>
      <c r="I5" s="113" t="s">
        <v>84</v>
      </c>
      <c r="J5" s="112" t="s">
        <v>176</v>
      </c>
      <c r="K5" s="113" t="s">
        <v>85</v>
      </c>
      <c r="L5" s="113" t="s">
        <v>86</v>
      </c>
      <c r="M5" s="114" t="s">
        <v>87</v>
      </c>
      <c r="N5" s="115" t="s">
        <v>88</v>
      </c>
      <c r="O5" s="115" t="s">
        <v>177</v>
      </c>
      <c r="P5" s="115" t="s">
        <v>91</v>
      </c>
      <c r="Q5" s="115" t="s">
        <v>178</v>
      </c>
      <c r="R5" s="115" t="s">
        <v>179</v>
      </c>
      <c r="S5" s="115" t="s">
        <v>180</v>
      </c>
      <c r="T5" s="116" t="s">
        <v>181</v>
      </c>
      <c r="U5" s="115" t="s">
        <v>182</v>
      </c>
      <c r="V5" s="115" t="s">
        <v>183</v>
      </c>
      <c r="W5" s="114" t="s">
        <v>89</v>
      </c>
      <c r="X5" s="114" t="s">
        <v>73</v>
      </c>
      <c r="Y5" s="118" t="s">
        <v>265</v>
      </c>
      <c r="Z5" s="118" t="s">
        <v>266</v>
      </c>
    </row>
    <row r="6" spans="1:26">
      <c r="A6" s="117" t="s">
        <v>234</v>
      </c>
      <c r="B6" s="121">
        <f>IF(COUNTIFS(общий!$B:$B,CONCATENATE($B$1,$A6),общий!K:K,"&gt;=0")=0,0,SUMIF(общий!$B:$B,CONCATENATE($B$1,$A6),общий!K:K)/(COUNTIFS(общий!$B:$B,CONCATENATE($B$1,$A6),общий!K:K,"&gt;=0")*15))</f>
        <v>1</v>
      </c>
      <c r="C6" s="121">
        <f>IF(COUNTIFS(общий!$B:$B,CONCATENATE($B$1,$A6),общий!L:L,"&gt;=0")=0,"0",SUMIF(общий!$B:$B,CONCATENATE($B$1,$A6),общий!L:L)/(COUNTIFS(общий!$B:$B,CONCATENATE($B$1,$A6),общий!L:L,"&gt;=0")*10))</f>
        <v>0</v>
      </c>
      <c r="D6" s="121">
        <f>IF(COUNTIFS(общий!$B:$B,CONCATENATE($B$1,$A6),общий!M:M,"&gt;=0")=0,"0",SUMIF(общий!$B:$B,CONCATENATE($B$1,$A6),общий!M:M)/(COUNTIFS(общий!$B:$B,CONCATENATE($B$1,$A6),общий!M:M,"&gt;=0")*10))</f>
        <v>1</v>
      </c>
      <c r="E6" s="121">
        <f>IF(COUNTIFS(общий!$B:$B,CONCATENATE($B$1,$A6),общий!N:N,"&gt;=0")=0,"0",SUMIF(общий!$B:$B,CONCATENATE($B$1,$A6),общий!N:N)/(COUNTIFS(общий!$B:$B,CONCATENATE($B$1,$A6),общий!N:N,"&gt;=0")*15))</f>
        <v>1</v>
      </c>
      <c r="F6" s="121">
        <f>IF(COUNTIFS(общий!$B:$B,CONCATENATE($B$1,$A6),общий!O:O,"&gt;=0")=0,"0",SUMIF(общий!$B:$B,CONCATENATE($B$1,$A6),общий!O:O)/(COUNTIFS(общий!$B:$B,CONCATENATE($B$1,$A6),общий!O:O,"&gt;=0")*5))</f>
        <v>1</v>
      </c>
      <c r="G6" s="123">
        <f>IF(COUNTIFS(общий!$B:$B,CONCATENATE($B$1,$A6),общий!P:P,"&gt;=0")=0,"0",SUMIF(общий!$B:$B,CONCATENATE($B$1,$A6),общий!P:P)/(COUNTIFS(общий!$B:$B,CONCATENATE($B$1,$A6),общий!P:P,"&gt;=0")*15))</f>
        <v>1</v>
      </c>
      <c r="H6" s="123">
        <f>IF(COUNTIFS(общий!$B:$B,CONCATENATE($B$1,$A6),общий!Q:Q,"&gt;=0")=0,"0",SUMIF(общий!$B:$B,CONCATENATE($B$1,$A6),общий!Q:Q)/(COUNTIFS(общий!$B:$B,CONCATENATE($B$1,$A6),общий!Q:Q,"&gt;=0")*15))</f>
        <v>0</v>
      </c>
      <c r="I6" s="123">
        <f>IF(COUNTIFS(общий!$B:$B,CONCATENATE($B$1,$A6),общий!R:R,"&gt;=0")=0,"0",SUMIF(общий!$B:$B,CONCATENATE($B$1,$A6),общий!R:R)/(COUNTIFS(общий!$B:$B,CONCATENATE($B$1,$A6),общий!R:R,"&gt;=0")*15))</f>
        <v>1</v>
      </c>
      <c r="J6" s="123">
        <f>IF(COUNTIFS(общий!$B:$B,CONCATENATE($B$1,$A6),общий!S:S,"&gt;=0")=0,"0",SUMIF(общий!$B:$B,CONCATENATE($B$1,$A6),общий!S:S)/(COUNTIFS(общий!$B:$B,CONCATENATE($B$1,$A6),общий!S:S,"&gt;=0")*15))</f>
        <v>1</v>
      </c>
      <c r="K6" s="123">
        <f>IF(COUNTIFS(общий!$B:$B,CONCATENATE($B$1,$A6),общий!T:T,"&gt;=0")=0,"0",SUMIF(общий!$B:$B,CONCATENATE($B$1,$A6),общий!T:T)/(COUNTIFS(общий!$B:$B,CONCATENATE($B$1,$A6),общий!T:T,"&gt;=0")*15))</f>
        <v>0.33333333333333331</v>
      </c>
      <c r="L6" s="123">
        <f>IF(COUNTIFS(общий!$B:$B,CONCATENATE($B$1,$A6),общий!U:U,"&gt;=0")=0,"0",SUMIF(общий!$B:$B,CONCATENATE($B$1,$A6),общий!U:U)/(COUNTIFS(общий!$B:$B,CONCATENATE($B$1,$A6),общий!U:U,"&gt;=0")*15))</f>
        <v>1</v>
      </c>
      <c r="M6" s="123">
        <f>IF(COUNTIFS(общий!$B:$B,CONCATENATE($B$1,$A6),общий!V:V,"&gt;=0")=0,"0",SUMIF(общий!$B:$B,CONCATENATE($B$1,$A6),общий!V:V)/(COUNTIFS(общий!$B:$B,CONCATENATE($B$1,$A6),общий!V:V,"&gt;=0")*5))</f>
        <v>1</v>
      </c>
      <c r="N6" s="123">
        <f>IF(COUNTIFS(общий!$B:$B,CONCATENATE($B$1,$A6),общий!W:W,"&gt;=0")=0,"0",SUMIF(общий!$B:$B,CONCATENATE($B$1,$A6),общий!W:W)/(COUNTIFS(общий!$B:$B,CONCATENATE($B$1,$A6),общий!W:W,"&gt;=0")*5))</f>
        <v>1</v>
      </c>
      <c r="O6" s="123">
        <f>IF(COUNTIFS(общий!$B:$B,CONCATENATE($B$1,$A6),общий!X:X,"&gt;=0")=0,"0",SUMIF(общий!$B:$B,CONCATENATE($B$1,$A6),общий!X:X)/(COUNTIFS(общий!$B:$B,CONCATENATE($B$1,$A6),общий!X:X,"&gt;=0")*10))</f>
        <v>1</v>
      </c>
      <c r="P6" s="123">
        <f>IF(COUNTIFS(общий!$B:$B,CONCATENATE($B$1,$A6),общий!Y:Y,"&gt;=0")=0,"0",SUMIF(общий!$B:$B,CONCATENATE($B$1,$A6),общий!Y:Y)/(COUNTIFS(общий!$B:$B,CONCATENATE($B$1,$A6),общий!Y:Y,"&gt;=0")*10))</f>
        <v>1</v>
      </c>
      <c r="Q6" s="123">
        <f>IF(COUNTIFS(общий!$B:$B,CONCATENATE($B$1,$A6),общий!Z:Z,"&gt;=0")=0,"0",SUMIF(общий!$B:$B,CONCATENATE($B$1,$A6),общий!Z:Z)/(COUNTIFS(общий!$B:$B,CONCATENATE($B$1,$A6),общий!Z:Z,"&gt;=0")*10))</f>
        <v>1</v>
      </c>
      <c r="R6" s="123">
        <f>IF(COUNTIFS(общий!$B:$B,CONCATENATE($B$1,$A6),общий!AA:AA,"&gt;=0")=0,"0",SUMIF(общий!$B:$B,CONCATENATE($B$1,$A6),общий!AA:AA)/(COUNTIFS(общий!$B:$B,CONCATENATE($B$1,$A6),общий!AA:AA,"&gt;=0")*10))</f>
        <v>0.5</v>
      </c>
      <c r="S6" s="123" t="str">
        <f>IF(COUNTIFS(общий!$B:$B,CONCATENATE($B$1,$A6),общий!AB:AB,"&gt;=0")=0,"0",SUMIF(общий!$B:$B,CONCATENATE($B$1,$A6),общий!AB:AB)/(COUNTIFS(общий!$B:$B,CONCATENATE($B$1,$A6),общий!AB:AB,"&gt;=0")*5))</f>
        <v>0</v>
      </c>
      <c r="T6" s="123">
        <f>IF(COUNTIFS(общий!$B:$B,CONCATENATE($B$1,$A6),общий!AC:AC,"&gt;=0")=0,"0",SUMIF(общий!$B:$B,CONCATENATE($B$1,$A6),общий!AC:AC)/(COUNTIFS(общий!$B:$B,CONCATENATE($B$1,$A6),общий!AC:AC,"&gt;=0")*5))</f>
        <v>0</v>
      </c>
      <c r="U6" s="123">
        <f>IF(COUNTIFS(общий!$B:$B,CONCATENATE($B$1,$A6),общий!AD:AD,"&gt;=0")=0,"0",SUMIF(общий!$B:$B,CONCATENATE($B$1,$A6),общий!AD:AD)/(COUNTIFS(общий!$B:$B,CONCATENATE($B$1,$A6),общий!AD:AD,"&gt;=0")*5))</f>
        <v>0</v>
      </c>
      <c r="V6" s="123">
        <f>IF(COUNTIFS(общий!$B:$B,CONCATENATE($B$1,$A6),общий!AE:AE,"&gt;=0")=0,"0",SUMIF(общий!$B:$B,CONCATENATE($B$1,$A6),общий!AE:AE)/(COUNTIFS(общий!$B:$B,CONCATENATE($B$1,$A6),общий!AE:AE,"&gt;=0")*5))</f>
        <v>0</v>
      </c>
      <c r="W6" s="123">
        <f>IF(COUNTIFS(общий!$B:$B,CONCATENATE($B$1,$A6),общий!AF:AF,"&gt;=0")=0,"0",SUMIF(общий!$B:$B,CONCATENATE($B$1,$A6),общий!AF:AF)/(COUNTIFS(общий!$B:$B,CONCATENATE($B$1,$A6),общий!AF:AF,"&gt;=0")*10))</f>
        <v>1</v>
      </c>
      <c r="X6" s="123">
        <f>IF(COUNTIFS(общий!$B:$B,CONCATENATE($B$1,$A6),общий!AG:AG,"&gt;=0")=0,"0",SUMIF(общий!$B:$B,CONCATENATE($B$1,$A6),общий!AG:AG)/(COUNTIFS(общий!$B:$B,CONCATENATE($B$1,$A6),общий!AG:AG,"&gt;=0")*10))</f>
        <v>1</v>
      </c>
      <c r="Y6" s="120">
        <f>AVERAGEA(B6:X6)</f>
        <v>0.68840579710144922</v>
      </c>
      <c r="Z6" s="107">
        <f>COUNTIF(общий!$B:$B,CONCATENATE($B$1,$A6))</f>
        <v>1</v>
      </c>
    </row>
    <row r="7" spans="1:26">
      <c r="A7" s="117" t="s">
        <v>132</v>
      </c>
      <c r="B7" s="121">
        <f>IF(COUNTIFS(общий!$B:$B,CONCATENATE($B$1,$A7),общий!K:K,"&gt;=0")=0,0,SUMIF(общий!$B:$B,CONCATENATE($B$1,$A7),общий!K:K)/(COUNTIFS(общий!$B:$B,CONCATENATE($B$1,$A7),общий!K:K,"&gt;=0")*15))</f>
        <v>1</v>
      </c>
      <c r="C7" s="121">
        <f>IF(COUNTIFS(общий!$B:$B,CONCATENATE($B$1,$A7),общий!L:L,"&gt;=0")=0,"0",SUMIF(общий!$B:$B,CONCATENATE($B$1,$A7),общий!L:L)/(COUNTIFS(общий!$B:$B,CONCATENATE($B$1,$A7),общий!L:L,"&gt;=0")*10))</f>
        <v>1</v>
      </c>
      <c r="D7" s="121">
        <f>IF(COUNTIFS(общий!$B:$B,CONCATENATE($B$1,$A7),общий!M:M,"&gt;=0")=0,"0",SUMIF(общий!$B:$B,CONCATENATE($B$1,$A7),общий!M:M)/(COUNTIFS(общий!$B:$B,CONCATENATE($B$1,$A7),общий!M:M,"&gt;=0")*10))</f>
        <v>0.75</v>
      </c>
      <c r="E7" s="121">
        <f>IF(COUNTIFS(общий!$B:$B,CONCATENATE($B$1,$A7),общий!N:N,"&gt;=0")=0,"0",SUMIF(общий!$B:$B,CONCATENATE($B$1,$A7),общий!N:N)/(COUNTIFS(общий!$B:$B,CONCATENATE($B$1,$A7),общий!N:N,"&gt;=0")*15))</f>
        <v>1</v>
      </c>
      <c r="F7" s="121">
        <f>IF(COUNTIFS(общий!$B:$B,CONCATENATE($B$1,$A7),общий!O:O,"&gt;=0")=0,"0",SUMIF(общий!$B:$B,CONCATENATE($B$1,$A7),общий!O:O)/(COUNTIFS(общий!$B:$B,CONCATENATE($B$1,$A7),общий!O:O,"&gt;=0")*5))</f>
        <v>1</v>
      </c>
      <c r="G7" s="123">
        <f>IF(COUNTIFS(общий!$B:$B,CONCATENATE($B$1,$A7),общий!P:P,"&gt;=0")=0,"0",SUMIF(общий!$B:$B,CONCATENATE($B$1,$A7),общий!P:P)/(COUNTIFS(общий!$B:$B,CONCATENATE($B$1,$A7),общий!P:P,"&gt;=0")*15))</f>
        <v>1</v>
      </c>
      <c r="H7" s="123">
        <f>IF(COUNTIFS(общий!$B:$B,CONCATENATE($B$1,$A7),общий!Q:Q,"&gt;=0")=0,"0",SUMIF(общий!$B:$B,CONCATENATE($B$1,$A7),общий!Q:Q)/(COUNTIFS(общий!$B:$B,CONCATENATE($B$1,$A7),общий!Q:Q,"&gt;=0")*15))</f>
        <v>0.46666666666666667</v>
      </c>
      <c r="I7" s="123">
        <f>IF(COUNTIFS(общий!$B:$B,CONCATENATE($B$1,$A7),общий!R:R,"&gt;=0")=0,"0",SUMIF(общий!$B:$B,CONCATENATE($B$1,$A7),общий!R:R)/(COUNTIFS(общий!$B:$B,CONCATENATE($B$1,$A7),общий!R:R,"&gt;=0")*15))</f>
        <v>1</v>
      </c>
      <c r="J7" s="123">
        <f>IF(COUNTIFS(общий!$B:$B,CONCATENATE($B$1,$A7),общий!S:S,"&gt;=0")=0,"0",SUMIF(общий!$B:$B,CONCATENATE($B$1,$A7),общий!S:S)/(COUNTIFS(общий!$B:$B,CONCATENATE($B$1,$A7),общий!S:S,"&gt;=0")*15))</f>
        <v>1</v>
      </c>
      <c r="K7" s="123">
        <f>IF(COUNTIFS(общий!$B:$B,CONCATENATE($B$1,$A7),общий!T:T,"&gt;=0")=0,"0",SUMIF(общий!$B:$B,CONCATENATE($B$1,$A7),общий!T:T)/(COUNTIFS(общий!$B:$B,CONCATENATE($B$1,$A7),общий!T:T,"&gt;=0")*15))</f>
        <v>0.33333333333333331</v>
      </c>
      <c r="L7" s="123">
        <f>IF(COUNTIFS(общий!$B:$B,CONCATENATE($B$1,$A7),общий!U:U,"&gt;=0")=0,"0",SUMIF(общий!$B:$B,CONCATENATE($B$1,$A7),общий!U:U)/(COUNTIFS(общий!$B:$B,CONCATENATE($B$1,$A7),общий!U:U,"&gt;=0")*15))</f>
        <v>1</v>
      </c>
      <c r="M7" s="123">
        <f>IF(COUNTIFS(общий!$B:$B,CONCATENATE($B$1,$A7),общий!V:V,"&gt;=0")=0,"0",SUMIF(общий!$B:$B,CONCATENATE($B$1,$A7),общий!V:V)/(COUNTIFS(общий!$B:$B,CONCATENATE($B$1,$A7),общий!V:V,"&gt;=0")*5))</f>
        <v>1</v>
      </c>
      <c r="N7" s="123">
        <f>IF(COUNTIFS(общий!$B:$B,CONCATENATE($B$1,$A7),общий!W:W,"&gt;=0")=0,"0",SUMIF(общий!$B:$B,CONCATENATE($B$1,$A7),общий!W:W)/(COUNTIFS(общий!$B:$B,CONCATENATE($B$1,$A7),общий!W:W,"&gt;=0")*5))</f>
        <v>1</v>
      </c>
      <c r="O7" s="123">
        <f>IF(COUNTIFS(общий!$B:$B,CONCATENATE($B$1,$A7),общий!X:X,"&gt;=0")=0,"0",SUMIF(общий!$B:$B,CONCATENATE($B$1,$A7),общий!X:X)/(COUNTIFS(общий!$B:$B,CONCATENATE($B$1,$A7),общий!X:X,"&gt;=0")*10))</f>
        <v>0.5</v>
      </c>
      <c r="P7" s="123">
        <f>IF(COUNTIFS(общий!$B:$B,CONCATENATE($B$1,$A7),общий!Y:Y,"&gt;=0")=0,"0",SUMIF(общий!$B:$B,CONCATENATE($B$1,$A7),общий!Y:Y)/(COUNTIFS(общий!$B:$B,CONCATENATE($B$1,$A7),общий!Y:Y,"&gt;=0")*10))</f>
        <v>1</v>
      </c>
      <c r="Q7" s="123">
        <f>IF(COUNTIFS(общий!$B:$B,CONCATENATE($B$1,$A7),общий!Z:Z,"&gt;=0")=0,"0",SUMIF(общий!$B:$B,CONCATENATE($B$1,$A7),общий!Z:Z)/(COUNTIFS(общий!$B:$B,CONCATENATE($B$1,$A7),общий!Z:Z,"&gt;=0")*10))</f>
        <v>1</v>
      </c>
      <c r="R7" s="123">
        <f>IF(COUNTIFS(общий!$B:$B,CONCATENATE($B$1,$A7),общий!AA:AA,"&gt;=0")=0,"0",SUMIF(общий!$B:$B,CONCATENATE($B$1,$A7),общий!AA:AA)/(COUNTIFS(общий!$B:$B,CONCATENATE($B$1,$A7),общий!AA:AA,"&gt;=0")*10))</f>
        <v>0.5</v>
      </c>
      <c r="S7" s="123">
        <f>IF(COUNTIFS(общий!$B:$B,CONCATENATE($B$1,$A7),общий!AB:AB,"&gt;=0")=0,"0",SUMIF(общий!$B:$B,CONCATENATE($B$1,$A7),общий!AB:AB)/(COUNTIFS(общий!$B:$B,CONCATENATE($B$1,$A7),общий!AB:AB,"&gt;=0")*5))</f>
        <v>1</v>
      </c>
      <c r="T7" s="123">
        <f>IF(COUNTIFS(общий!$B:$B,CONCATENATE($B$1,$A7),общий!AC:AC,"&gt;=0")=0,"0",SUMIF(общий!$B:$B,CONCATENATE($B$1,$A7),общий!AC:AC)/(COUNTIFS(общий!$B:$B,CONCATENATE($B$1,$A7),общий!AC:AC,"&gt;=0")*5))</f>
        <v>1</v>
      </c>
      <c r="U7" s="123">
        <f>IF(COUNTIFS(общий!$B:$B,CONCATENATE($B$1,$A7),общий!AD:AD,"&gt;=0")=0,"0",SUMIF(общий!$B:$B,CONCATENATE($B$1,$A7),общий!AD:AD)/(COUNTIFS(общий!$B:$B,CONCATENATE($B$1,$A7),общий!AD:AD,"&gt;=0")*5))</f>
        <v>1</v>
      </c>
      <c r="V7" s="123">
        <f>IF(COUNTIFS(общий!$B:$B,CONCATENATE($B$1,$A7),общий!AE:AE,"&gt;=0")=0,"0",SUMIF(общий!$B:$B,CONCATENATE($B$1,$A7),общий!AE:AE)/(COUNTIFS(общий!$B:$B,CONCATENATE($B$1,$A7),общий!AE:AE,"&gt;=0")*5))</f>
        <v>0</v>
      </c>
      <c r="W7" s="123">
        <f>IF(COUNTIFS(общий!$B:$B,CONCATENATE($B$1,$A7),общий!AF:AF,"&gt;=0")=0,"0",SUMIF(общий!$B:$B,CONCATENATE($B$1,$A7),общий!AF:AF)/(COUNTIFS(общий!$B:$B,CONCATENATE($B$1,$A7),общий!AF:AF,"&gt;=0")*10))</f>
        <v>1</v>
      </c>
      <c r="X7" s="123">
        <f>IF(COUNTIFS(общий!$B:$B,CONCATENATE($B$1,$A7),общий!AG:AG,"&gt;=0")=0,"0",SUMIF(общий!$B:$B,CONCATENATE($B$1,$A7),общий!AG:AG)/(COUNTIFS(общий!$B:$B,CONCATENATE($B$1,$A7),общий!AG:AG,"&gt;=0")*10))</f>
        <v>1</v>
      </c>
      <c r="Y7" s="120">
        <f t="shared" ref="Y7:Y17" si="0">AVERAGEA(B7:X7)</f>
        <v>0.85</v>
      </c>
      <c r="Z7" s="109">
        <f>COUNTIF(общий!$B:$B,CONCATENATE($B$1,$A7))</f>
        <v>2</v>
      </c>
    </row>
    <row r="8" spans="1:26">
      <c r="A8" s="117" t="s">
        <v>116</v>
      </c>
      <c r="B8" s="121">
        <f>IF(COUNTIFS(общий!$B:$B,CONCATENATE($B$1,$A8),общий!K:K,"&gt;=0")=0,0,SUMIF(общий!$B:$B,CONCATENATE($B$1,$A8),общий!K:K)/(COUNTIFS(общий!$B:$B,CONCATENATE($B$1,$A8),общий!K:K,"&gt;=0")*15))</f>
        <v>0</v>
      </c>
      <c r="C8" s="121" t="str">
        <f>IF(COUNTIFS(общий!$B:$B,CONCATENATE($B$1,$A8),общий!L:L,"&gt;=0")=0,"0",SUMIF(общий!$B:$B,CONCATENATE($B$1,$A8),общий!L:L)/(COUNTIFS(общий!$B:$B,CONCATENATE($B$1,$A8),общий!L:L,"&gt;=0")*10))</f>
        <v>0</v>
      </c>
      <c r="D8" s="121" t="str">
        <f>IF(COUNTIFS(общий!$B:$B,CONCATENATE($B$1,$A8),общий!M:M,"&gt;=0")=0,"0",SUMIF(общий!$B:$B,CONCATENATE($B$1,$A8),общий!M:M)/(COUNTIFS(общий!$B:$B,CONCATENATE($B$1,$A8),общий!M:M,"&gt;=0")*10))</f>
        <v>0</v>
      </c>
      <c r="E8" s="121" t="str">
        <f>IF(COUNTIFS(общий!$B:$B,CONCATENATE($B$1,$A8),общий!N:N,"&gt;=0")=0,"0",SUMIF(общий!$B:$B,CONCATENATE($B$1,$A8),общий!N:N)/(COUNTIFS(общий!$B:$B,CONCATENATE($B$1,$A8),общий!N:N,"&gt;=0")*15))</f>
        <v>0</v>
      </c>
      <c r="F8" s="121" t="str">
        <f>IF(COUNTIFS(общий!$B:$B,CONCATENATE($B$1,$A8),общий!O:O,"&gt;=0")=0,"0",SUMIF(общий!$B:$B,CONCATENATE($B$1,$A8),общий!O:O)/(COUNTIFS(общий!$B:$B,CONCATENATE($B$1,$A8),общий!O:O,"&gt;=0")*5))</f>
        <v>0</v>
      </c>
      <c r="G8" s="123" t="str">
        <f>IF(COUNTIFS(общий!$B:$B,CONCATENATE($B$1,$A8),общий!P:P,"&gt;=0")=0,"0",SUMIF(общий!$B:$B,CONCATENATE($B$1,$A8),общий!P:P)/(COUNTIFS(общий!$B:$B,CONCATENATE($B$1,$A8),общий!P:P,"&gt;=0")*15))</f>
        <v>0</v>
      </c>
      <c r="H8" s="123" t="str">
        <f>IF(COUNTIFS(общий!$B:$B,CONCATENATE($B$1,$A8),общий!Q:Q,"&gt;=0")=0,"0",SUMIF(общий!$B:$B,CONCATENATE($B$1,$A8),общий!Q:Q)/(COUNTIFS(общий!$B:$B,CONCATENATE($B$1,$A8),общий!Q:Q,"&gt;=0")*15))</f>
        <v>0</v>
      </c>
      <c r="I8" s="123" t="str">
        <f>IF(COUNTIFS(общий!$B:$B,CONCATENATE($B$1,$A8),общий!R:R,"&gt;=0")=0,"0",SUMIF(общий!$B:$B,CONCATENATE($B$1,$A8),общий!R:R)/(COUNTIFS(общий!$B:$B,CONCATENATE($B$1,$A8),общий!R:R,"&gt;=0")*15))</f>
        <v>0</v>
      </c>
      <c r="J8" s="123" t="str">
        <f>IF(COUNTIFS(общий!$B:$B,CONCATENATE($B$1,$A8),общий!S:S,"&gt;=0")=0,"0",SUMIF(общий!$B:$B,CONCATENATE($B$1,$A8),общий!S:S)/(COUNTIFS(общий!$B:$B,CONCATENATE($B$1,$A8),общий!S:S,"&gt;=0")*15))</f>
        <v>0</v>
      </c>
      <c r="K8" s="123" t="str">
        <f>IF(COUNTIFS(общий!$B:$B,CONCATENATE($B$1,$A8),общий!T:T,"&gt;=0")=0,"0",SUMIF(общий!$B:$B,CONCATENATE($B$1,$A8),общий!T:T)/(COUNTIFS(общий!$B:$B,CONCATENATE($B$1,$A8),общий!T:T,"&gt;=0")*15))</f>
        <v>0</v>
      </c>
      <c r="L8" s="123" t="str">
        <f>IF(COUNTIFS(общий!$B:$B,CONCATENATE($B$1,$A8),общий!U:U,"&gt;=0")=0,"0",SUMIF(общий!$B:$B,CONCATENATE($B$1,$A8),общий!U:U)/(COUNTIFS(общий!$B:$B,CONCATENATE($B$1,$A8),общий!U:U,"&gt;=0")*15))</f>
        <v>0</v>
      </c>
      <c r="M8" s="123" t="str">
        <f>IF(COUNTIFS(общий!$B:$B,CONCATENATE($B$1,$A8),общий!V:V,"&gt;=0")=0,"0",SUMIF(общий!$B:$B,CONCATENATE($B$1,$A8),общий!V:V)/(COUNTIFS(общий!$B:$B,CONCATENATE($B$1,$A8),общий!V:V,"&gt;=0")*5))</f>
        <v>0</v>
      </c>
      <c r="N8" s="123" t="str">
        <f>IF(COUNTIFS(общий!$B:$B,CONCATENATE($B$1,$A8),общий!W:W,"&gt;=0")=0,"0",SUMIF(общий!$B:$B,CONCATENATE($B$1,$A8),общий!W:W)/(COUNTIFS(общий!$B:$B,CONCATENATE($B$1,$A8),общий!W:W,"&gt;=0")*5))</f>
        <v>0</v>
      </c>
      <c r="O8" s="123" t="str">
        <f>IF(COUNTIFS(общий!$B:$B,CONCATENATE($B$1,$A8),общий!X:X,"&gt;=0")=0,"0",SUMIF(общий!$B:$B,CONCATENATE($B$1,$A8),общий!X:X)/(COUNTIFS(общий!$B:$B,CONCATENATE($B$1,$A8),общий!X:X,"&gt;=0")*10))</f>
        <v>0</v>
      </c>
      <c r="P8" s="123" t="str">
        <f>IF(COUNTIFS(общий!$B:$B,CONCATENATE($B$1,$A8),общий!Y:Y,"&gt;=0")=0,"0",SUMIF(общий!$B:$B,CONCATENATE($B$1,$A8),общий!Y:Y)/(COUNTIFS(общий!$B:$B,CONCATENATE($B$1,$A8),общий!Y:Y,"&gt;=0")*10))</f>
        <v>0</v>
      </c>
      <c r="Q8" s="123" t="str">
        <f>IF(COUNTIFS(общий!$B:$B,CONCATENATE($B$1,$A8),общий!Z:Z,"&gt;=0")=0,"0",SUMIF(общий!$B:$B,CONCATENATE($B$1,$A8),общий!Z:Z)/(COUNTIFS(общий!$B:$B,CONCATENATE($B$1,$A8),общий!Z:Z,"&gt;=0")*10))</f>
        <v>0</v>
      </c>
      <c r="R8" s="123" t="str">
        <f>IF(COUNTIFS(общий!$B:$B,CONCATENATE($B$1,$A8),общий!AA:AA,"&gt;=0")=0,"0",SUMIF(общий!$B:$B,CONCATENATE($B$1,$A8),общий!AA:AA)/(COUNTIFS(общий!$B:$B,CONCATENATE($B$1,$A8),общий!AA:AA,"&gt;=0")*10))</f>
        <v>0</v>
      </c>
      <c r="S8" s="123" t="str">
        <f>IF(COUNTIFS(общий!$B:$B,CONCATENATE($B$1,$A8),общий!AB:AB,"&gt;=0")=0,"0",SUMIF(общий!$B:$B,CONCATENATE($B$1,$A8),общий!AB:AB)/(COUNTIFS(общий!$B:$B,CONCATENATE($B$1,$A8),общий!AB:AB,"&gt;=0")*5))</f>
        <v>0</v>
      </c>
      <c r="T8" s="123" t="str">
        <f>IF(COUNTIFS(общий!$B:$B,CONCATENATE($B$1,$A8),общий!AC:AC,"&gt;=0")=0,"0",SUMIF(общий!$B:$B,CONCATENATE($B$1,$A8),общий!AC:AC)/(COUNTIFS(общий!$B:$B,CONCATENATE($B$1,$A8),общий!AC:AC,"&gt;=0")*5))</f>
        <v>0</v>
      </c>
      <c r="U8" s="123" t="str">
        <f>IF(COUNTIFS(общий!$B:$B,CONCATENATE($B$1,$A8),общий!AD:AD,"&gt;=0")=0,"0",SUMIF(общий!$B:$B,CONCATENATE($B$1,$A8),общий!AD:AD)/(COUNTIFS(общий!$B:$B,CONCATENATE($B$1,$A8),общий!AD:AD,"&gt;=0")*5))</f>
        <v>0</v>
      </c>
      <c r="V8" s="123" t="str">
        <f>IF(COUNTIFS(общий!$B:$B,CONCATENATE($B$1,$A8),общий!AE:AE,"&gt;=0")=0,"0",SUMIF(общий!$B:$B,CONCATENATE($B$1,$A8),общий!AE:AE)/(COUNTIFS(общий!$B:$B,CONCATENATE($B$1,$A8),общий!AE:AE,"&gt;=0")*5))</f>
        <v>0</v>
      </c>
      <c r="W8" s="123" t="str">
        <f>IF(COUNTIFS(общий!$B:$B,CONCATENATE($B$1,$A8),общий!AF:AF,"&gt;=0")=0,"0",SUMIF(общий!$B:$B,CONCATENATE($B$1,$A8),общий!AF:AF)/(COUNTIFS(общий!$B:$B,CONCATENATE($B$1,$A8),общий!AF:AF,"&gt;=0")*10))</f>
        <v>0</v>
      </c>
      <c r="X8" s="123" t="str">
        <f>IF(COUNTIFS(общий!$B:$B,CONCATENATE($B$1,$A8),общий!AG:AG,"&gt;=0")=0,"0",SUMIF(общий!$B:$B,CONCATENATE($B$1,$A8),общий!AG:AG)/(COUNTIFS(общий!$B:$B,CONCATENATE($B$1,$A8),общий!AG:AG,"&gt;=0")*10))</f>
        <v>0</v>
      </c>
      <c r="Y8" s="120">
        <f t="shared" si="0"/>
        <v>0</v>
      </c>
      <c r="Z8" s="109">
        <f>COUNTIF(общий!$B:$B,CONCATENATE($B$1,$A8))</f>
        <v>0</v>
      </c>
    </row>
    <row r="9" spans="1:26">
      <c r="A9" s="117" t="s">
        <v>168</v>
      </c>
      <c r="B9" s="121">
        <f>IF(COUNTIFS(общий!$B:$B,CONCATENATE($B$1,$A9),общий!K:K,"&gt;=0")=0,0,SUMIF(общий!$B:$B,CONCATENATE($B$1,$A9),общий!K:K)/(COUNTIFS(общий!$B:$B,CONCATENATE($B$1,$A9),общий!K:K,"&gt;=0")*15))</f>
        <v>0.48888888888888887</v>
      </c>
      <c r="C9" s="121">
        <f>IF(COUNTIFS(общий!$B:$B,CONCATENATE($B$1,$A9),общий!L:L,"&gt;=0")=0,"0",SUMIF(общий!$B:$B,CONCATENATE($B$1,$A9),общий!L:L)/(COUNTIFS(общий!$B:$B,CONCATENATE($B$1,$A9),общий!L:L,"&gt;=0")*10))</f>
        <v>0</v>
      </c>
      <c r="D9" s="121">
        <f>IF(COUNTIFS(общий!$B:$B,CONCATENATE($B$1,$A9),общий!M:M,"&gt;=0")=0,"0",SUMIF(общий!$B:$B,CONCATENATE($B$1,$A9),общий!M:M)/(COUNTIFS(общий!$B:$B,CONCATENATE($B$1,$A9),общий!M:M,"&gt;=0")*10))</f>
        <v>0.83333333333333337</v>
      </c>
      <c r="E9" s="121">
        <f>IF(COUNTIFS(общий!$B:$B,CONCATENATE($B$1,$A9),общий!N:N,"&gt;=0")=0,"0",SUMIF(общий!$B:$B,CONCATENATE($B$1,$A9),общий!N:N)/(COUNTIFS(общий!$B:$B,CONCATENATE($B$1,$A9),общий!N:N,"&gt;=0")*15))</f>
        <v>1</v>
      </c>
      <c r="F9" s="121">
        <f>IF(COUNTIFS(общий!$B:$B,CONCATENATE($B$1,$A9),общий!O:O,"&gt;=0")=0,"0",SUMIF(общий!$B:$B,CONCATENATE($B$1,$A9),общий!O:O)/(COUNTIFS(общий!$B:$B,CONCATENATE($B$1,$A9),общий!O:O,"&gt;=0")*5))</f>
        <v>1</v>
      </c>
      <c r="G9" s="123">
        <f>IF(COUNTIFS(общий!$B:$B,CONCATENATE($B$1,$A9),общий!P:P,"&gt;=0")=0,"0",SUMIF(общий!$B:$B,CONCATENATE($B$1,$A9),общий!P:P)/(COUNTIFS(общий!$B:$B,CONCATENATE($B$1,$A9),общий!P:P,"&gt;=0")*15))</f>
        <v>1</v>
      </c>
      <c r="H9" s="123">
        <f>IF(COUNTIFS(общий!$B:$B,CONCATENATE($B$1,$A9),общий!Q:Q,"&gt;=0")=0,"0",SUMIF(общий!$B:$B,CONCATENATE($B$1,$A9),общий!Q:Q)/(COUNTIFS(общий!$B:$B,CONCATENATE($B$1,$A9),общий!Q:Q,"&gt;=0")*15))</f>
        <v>0</v>
      </c>
      <c r="I9" s="123">
        <f>IF(COUNTIFS(общий!$B:$B,CONCATENATE($B$1,$A9),общий!R:R,"&gt;=0")=0,"0",SUMIF(общий!$B:$B,CONCATENATE($B$1,$A9),общий!R:R)/(COUNTIFS(общий!$B:$B,CONCATENATE($B$1,$A9),общий!R:R,"&gt;=0")*15))</f>
        <v>1</v>
      </c>
      <c r="J9" s="123">
        <f>IF(COUNTIFS(общий!$B:$B,CONCATENATE($B$1,$A9),общий!S:S,"&gt;=0")=0,"0",SUMIF(общий!$B:$B,CONCATENATE($B$1,$A9),общий!S:S)/(COUNTIFS(общий!$B:$B,CONCATENATE($B$1,$A9),общий!S:S,"&gt;=0")*15))</f>
        <v>1</v>
      </c>
      <c r="K9" s="123">
        <f>IF(COUNTIFS(общий!$B:$B,CONCATENATE($B$1,$A9),общий!T:T,"&gt;=0")=0,"0",SUMIF(общий!$B:$B,CONCATENATE($B$1,$A9),общий!T:T)/(COUNTIFS(общий!$B:$B,CONCATENATE($B$1,$A9),общий!T:T,"&gt;=0")*15))</f>
        <v>0.33333333333333331</v>
      </c>
      <c r="L9" s="123">
        <f>IF(COUNTIFS(общий!$B:$B,CONCATENATE($B$1,$A9),общий!U:U,"&gt;=0")=0,"0",SUMIF(общий!$B:$B,CONCATENATE($B$1,$A9),общий!U:U)/(COUNTIFS(общий!$B:$B,CONCATENATE($B$1,$A9),общий!U:U,"&gt;=0")*15))</f>
        <v>1</v>
      </c>
      <c r="M9" s="123">
        <f>IF(COUNTIFS(общий!$B:$B,CONCATENATE($B$1,$A9),общий!V:V,"&gt;=0")=0,"0",SUMIF(общий!$B:$B,CONCATENATE($B$1,$A9),общий!V:V)/(COUNTIFS(общий!$B:$B,CONCATENATE($B$1,$A9),общий!V:V,"&gt;=0")*5))</f>
        <v>1</v>
      </c>
      <c r="N9" s="123">
        <f>IF(COUNTIFS(общий!$B:$B,CONCATENATE($B$1,$A9),общий!W:W,"&gt;=0")=0,"0",SUMIF(общий!$B:$B,CONCATENATE($B$1,$A9),общий!W:W)/(COUNTIFS(общий!$B:$B,CONCATENATE($B$1,$A9),общий!W:W,"&gt;=0")*5))</f>
        <v>1</v>
      </c>
      <c r="O9" s="123">
        <f>IF(COUNTIFS(общий!$B:$B,CONCATENATE($B$1,$A9),общий!X:X,"&gt;=0")=0,"0",SUMIF(общий!$B:$B,CONCATENATE($B$1,$A9),общий!X:X)/(COUNTIFS(общий!$B:$B,CONCATENATE($B$1,$A9),общий!X:X,"&gt;=0")*10))</f>
        <v>0.66666666666666663</v>
      </c>
      <c r="P9" s="123">
        <f>IF(COUNTIFS(общий!$B:$B,CONCATENATE($B$1,$A9),общий!Y:Y,"&gt;=0")=0,"0",SUMIF(общий!$B:$B,CONCATENATE($B$1,$A9),общий!Y:Y)/(COUNTIFS(общий!$B:$B,CONCATENATE($B$1,$A9),общий!Y:Y,"&gt;=0")*10))</f>
        <v>1</v>
      </c>
      <c r="Q9" s="123">
        <f>IF(COUNTIFS(общий!$B:$B,CONCATENATE($B$1,$A9),общий!Z:Z,"&gt;=0")=0,"0",SUMIF(общий!$B:$B,CONCATENATE($B$1,$A9),общий!Z:Z)/(COUNTIFS(общий!$B:$B,CONCATENATE($B$1,$A9),общий!Z:Z,"&gt;=0")*10))</f>
        <v>1</v>
      </c>
      <c r="R9" s="123">
        <f>IF(COUNTIFS(общий!$B:$B,CONCATENATE($B$1,$A9),общий!AA:AA,"&gt;=0")=0,"0",SUMIF(общий!$B:$B,CONCATENATE($B$1,$A9),общий!AA:AA)/(COUNTIFS(общий!$B:$B,CONCATENATE($B$1,$A9),общий!AA:AA,"&gt;=0")*10))</f>
        <v>0</v>
      </c>
      <c r="S9" s="123">
        <f>IF(COUNTIFS(общий!$B:$B,CONCATENATE($B$1,$A9),общий!AB:AB,"&gt;=0")=0,"0",SUMIF(общий!$B:$B,CONCATENATE($B$1,$A9),общий!AB:AB)/(COUNTIFS(общий!$B:$B,CONCATENATE($B$1,$A9),общий!AB:AB,"&gt;=0")*5))</f>
        <v>1</v>
      </c>
      <c r="T9" s="123">
        <f>IF(COUNTIFS(общий!$B:$B,CONCATENATE($B$1,$A9),общий!AC:AC,"&gt;=0")=0,"0",SUMIF(общий!$B:$B,CONCATENATE($B$1,$A9),общий!AC:AC)/(COUNTIFS(общий!$B:$B,CONCATENATE($B$1,$A9),общий!AC:AC,"&gt;=0")*5))</f>
        <v>1</v>
      </c>
      <c r="U9" s="123">
        <f>IF(COUNTIFS(общий!$B:$B,CONCATENATE($B$1,$A9),общий!AD:AD,"&gt;=0")=0,"0",SUMIF(общий!$B:$B,CONCATENATE($B$1,$A9),общий!AD:AD)/(COUNTIFS(общий!$B:$B,CONCATENATE($B$1,$A9),общий!AD:AD,"&gt;=0")*5))</f>
        <v>1</v>
      </c>
      <c r="V9" s="123">
        <f>IF(COUNTIFS(общий!$B:$B,CONCATENATE($B$1,$A9),общий!AE:AE,"&gt;=0")=0,"0",SUMIF(общий!$B:$B,CONCATENATE($B$1,$A9),общий!AE:AE)/(COUNTIFS(общий!$B:$B,CONCATENATE($B$1,$A9),общий!AE:AE,"&gt;=0")*5))</f>
        <v>0</v>
      </c>
      <c r="W9" s="123">
        <f>IF(COUNTIFS(общий!$B:$B,CONCATENATE($B$1,$A9),общий!AF:AF,"&gt;=0")=0,"0",SUMIF(общий!$B:$B,CONCATENATE($B$1,$A9),общий!AF:AF)/(COUNTIFS(общий!$B:$B,CONCATENATE($B$1,$A9),общий!AF:AF,"&gt;=0")*10))</f>
        <v>1</v>
      </c>
      <c r="X9" s="123">
        <f>IF(COUNTIFS(общий!$B:$B,CONCATENATE($B$1,$A9),общий!AG:AG,"&gt;=0")=0,"0",SUMIF(общий!$B:$B,CONCATENATE($B$1,$A9),общий!AG:AG)/(COUNTIFS(общий!$B:$B,CONCATENATE($B$1,$A9),общий!AG:AG,"&gt;=0")*10))</f>
        <v>1</v>
      </c>
      <c r="Y9" s="120">
        <f t="shared" si="0"/>
        <v>0.75314009661835757</v>
      </c>
      <c r="Z9" s="109">
        <f>COUNTIF(общий!$B:$B,CONCATENATE($B$1,$A9))</f>
        <v>3</v>
      </c>
    </row>
    <row r="10" spans="1:26">
      <c r="A10" s="117" t="s">
        <v>162</v>
      </c>
      <c r="B10" s="121">
        <f>IF(COUNTIFS(общий!$B:$B,CONCATENATE($B$1,$A10),общий!K:K,"&gt;=0")=0,0,SUMIF(общий!$B:$B,CONCATENATE($B$1,$A10),общий!K:K)/(COUNTIFS(общий!$B:$B,CONCATENATE($B$1,$A10),общий!K:K,"&gt;=0")*15))</f>
        <v>0</v>
      </c>
      <c r="C10" s="121" t="str">
        <f>IF(COUNTIFS(общий!$B:$B,CONCATENATE($B$1,$A10),общий!L:L,"&gt;=0")=0,"0",SUMIF(общий!$B:$B,CONCATENATE($B$1,$A10),общий!L:L)/(COUNTIFS(общий!$B:$B,CONCATENATE($B$1,$A10),общий!L:L,"&gt;=0")*10))</f>
        <v>0</v>
      </c>
      <c r="D10" s="121">
        <f>IF(COUNTIFS(общий!$B:$B,CONCATENATE($B$1,$A10),общий!M:M,"&gt;=0")=0,"0",SUMIF(общий!$B:$B,CONCATENATE($B$1,$A10),общий!M:M)/(COUNTIFS(общий!$B:$B,CONCATENATE($B$1,$A10),общий!M:M,"&gt;=0")*10))</f>
        <v>1</v>
      </c>
      <c r="E10" s="121">
        <f>IF(COUNTIFS(общий!$B:$B,CONCATENATE($B$1,$A10),общий!N:N,"&gt;=0")=0,"0",SUMIF(общий!$B:$B,CONCATENATE($B$1,$A10),общий!N:N)/(COUNTIFS(общий!$B:$B,CONCATENATE($B$1,$A10),общий!N:N,"&gt;=0")*15))</f>
        <v>1</v>
      </c>
      <c r="F10" s="121">
        <f>IF(COUNTIFS(общий!$B:$B,CONCATENATE($B$1,$A10),общий!O:O,"&gt;=0")=0,"0",SUMIF(общий!$B:$B,CONCATENATE($B$1,$A10),общий!O:O)/(COUNTIFS(общий!$B:$B,CONCATENATE($B$1,$A10),общий!O:O,"&gt;=0")*5))</f>
        <v>1</v>
      </c>
      <c r="G10" s="123">
        <f>IF(COUNTIFS(общий!$B:$B,CONCATENATE($B$1,$A10),общий!P:P,"&gt;=0")=0,"0",SUMIF(общий!$B:$B,CONCATENATE($B$1,$A10),общий!P:P)/(COUNTIFS(общий!$B:$B,CONCATENATE($B$1,$A10),общий!P:P,"&gt;=0")*15))</f>
        <v>1</v>
      </c>
      <c r="H10" s="123">
        <f>IF(COUNTIFS(общий!$B:$B,CONCATENATE($B$1,$A10),общий!Q:Q,"&gt;=0")=0,"0",SUMIF(общий!$B:$B,CONCATENATE($B$1,$A10),общий!Q:Q)/(COUNTIFS(общий!$B:$B,CONCATENATE($B$1,$A10),общий!Q:Q,"&gt;=0")*15))</f>
        <v>1</v>
      </c>
      <c r="I10" s="123">
        <f>IF(COUNTIFS(общий!$B:$B,CONCATENATE($B$1,$A10),общий!R:R,"&gt;=0")=0,"0",SUMIF(общий!$B:$B,CONCATENATE($B$1,$A10),общий!R:R)/(COUNTIFS(общий!$B:$B,CONCATENATE($B$1,$A10),общий!R:R,"&gt;=0")*15))</f>
        <v>1</v>
      </c>
      <c r="J10" s="123">
        <f>IF(COUNTIFS(общий!$B:$B,CONCATENATE($B$1,$A10),общий!S:S,"&gt;=0")=0,"0",SUMIF(общий!$B:$B,CONCATENATE($B$1,$A10),общий!S:S)/(COUNTIFS(общий!$B:$B,CONCATENATE($B$1,$A10),общий!S:S,"&gt;=0")*15))</f>
        <v>1</v>
      </c>
      <c r="K10" s="123">
        <f>IF(COUNTIFS(общий!$B:$B,CONCATENATE($B$1,$A10),общий!T:T,"&gt;=0")=0,"0",SUMIF(общий!$B:$B,CONCATENATE($B$1,$A10),общий!T:T)/(COUNTIFS(общий!$B:$B,CONCATENATE($B$1,$A10),общий!T:T,"&gt;=0")*15))</f>
        <v>0.33333333333333331</v>
      </c>
      <c r="L10" s="123">
        <f>IF(COUNTIFS(общий!$B:$B,CONCATENATE($B$1,$A10),общий!U:U,"&gt;=0")=0,"0",SUMIF(общий!$B:$B,CONCATENATE($B$1,$A10),общий!U:U)/(COUNTIFS(общий!$B:$B,CONCATENATE($B$1,$A10),общий!U:U,"&gt;=0")*15))</f>
        <v>1</v>
      </c>
      <c r="M10" s="123">
        <f>IF(COUNTIFS(общий!$B:$B,CONCATENATE($B$1,$A10),общий!V:V,"&gt;=0")=0,"0",SUMIF(общий!$B:$B,CONCATENATE($B$1,$A10),общий!V:V)/(COUNTIFS(общий!$B:$B,CONCATENATE($B$1,$A10),общий!V:V,"&gt;=0")*5))</f>
        <v>1</v>
      </c>
      <c r="N10" s="123">
        <f>IF(COUNTIFS(общий!$B:$B,CONCATENATE($B$1,$A10),общий!W:W,"&gt;=0")=0,"0",SUMIF(общий!$B:$B,CONCATENATE($B$1,$A10),общий!W:W)/(COUNTIFS(общий!$B:$B,CONCATENATE($B$1,$A10),общий!W:W,"&gt;=0")*5))</f>
        <v>1</v>
      </c>
      <c r="O10" s="123">
        <f>IF(COUNTIFS(общий!$B:$B,CONCATENATE($B$1,$A10),общий!X:X,"&gt;=0")=0,"0",SUMIF(общий!$B:$B,CONCATENATE($B$1,$A10),общий!X:X)/(COUNTIFS(общий!$B:$B,CONCATENATE($B$1,$A10),общий!X:X,"&gt;=0")*10))</f>
        <v>1</v>
      </c>
      <c r="P10" s="123">
        <f>IF(COUNTIFS(общий!$B:$B,CONCATENATE($B$1,$A10),общий!Y:Y,"&gt;=0")=0,"0",SUMIF(общий!$B:$B,CONCATENATE($B$1,$A10),общий!Y:Y)/(COUNTIFS(общий!$B:$B,CONCATENATE($B$1,$A10),общий!Y:Y,"&gt;=0")*10))</f>
        <v>1</v>
      </c>
      <c r="Q10" s="123">
        <f>IF(COUNTIFS(общий!$B:$B,CONCATENATE($B$1,$A10),общий!Z:Z,"&gt;=0")=0,"0",SUMIF(общий!$B:$B,CONCATENATE($B$1,$A10),общий!Z:Z)/(COUNTIFS(общий!$B:$B,CONCATENATE($B$1,$A10),общий!Z:Z,"&gt;=0")*10))</f>
        <v>1</v>
      </c>
      <c r="R10" s="123">
        <f>IF(COUNTIFS(общий!$B:$B,CONCATENATE($B$1,$A10),общий!AA:AA,"&gt;=0")=0,"0",SUMIF(общий!$B:$B,CONCATENATE($B$1,$A10),общий!AA:AA)/(COUNTIFS(общий!$B:$B,CONCATENATE($B$1,$A10),общий!AA:AA,"&gt;=0")*10))</f>
        <v>0</v>
      </c>
      <c r="S10" s="123">
        <f>IF(COUNTIFS(общий!$B:$B,CONCATENATE($B$1,$A10),общий!AB:AB,"&gt;=0")=0,"0",SUMIF(общий!$B:$B,CONCATENATE($B$1,$A10),общий!AB:AB)/(COUNTIFS(общий!$B:$B,CONCATENATE($B$1,$A10),общий!AB:AB,"&gt;=0")*5))</f>
        <v>1</v>
      </c>
      <c r="T10" s="123">
        <f>IF(COUNTIFS(общий!$B:$B,CONCATENATE($B$1,$A10),общий!AC:AC,"&gt;=0")=0,"0",SUMIF(общий!$B:$B,CONCATENATE($B$1,$A10),общий!AC:AC)/(COUNTIFS(общий!$B:$B,CONCATENATE($B$1,$A10),общий!AC:AC,"&gt;=0")*5))</f>
        <v>0</v>
      </c>
      <c r="U10" s="123">
        <f>IF(COUNTIFS(общий!$B:$B,CONCATENATE($B$1,$A10),общий!AD:AD,"&gt;=0")=0,"0",SUMIF(общий!$B:$B,CONCATENATE($B$1,$A10),общий!AD:AD)/(COUNTIFS(общий!$B:$B,CONCATENATE($B$1,$A10),общий!AD:AD,"&gt;=0")*5))</f>
        <v>0</v>
      </c>
      <c r="V10" s="123">
        <f>IF(COUNTIFS(общий!$B:$B,CONCATENATE($B$1,$A10),общий!AE:AE,"&gt;=0")=0,"0",SUMIF(общий!$B:$B,CONCATENATE($B$1,$A10),общий!AE:AE)/(COUNTIFS(общий!$B:$B,CONCATENATE($B$1,$A10),общий!AE:AE,"&gt;=0")*5))</f>
        <v>0</v>
      </c>
      <c r="W10" s="123">
        <f>IF(COUNTIFS(общий!$B:$B,CONCATENATE($B$1,$A10),общий!AF:AF,"&gt;=0")=0,"0",SUMIF(общий!$B:$B,CONCATENATE($B$1,$A10),общий!AF:AF)/(COUNTIFS(общий!$B:$B,CONCATENATE($B$1,$A10),общий!AF:AF,"&gt;=0")*10))</f>
        <v>1</v>
      </c>
      <c r="X10" s="123">
        <f>IF(COUNTIFS(общий!$B:$B,CONCATENATE($B$1,$A10),общий!AG:AG,"&gt;=0")=0,"0",SUMIF(общий!$B:$B,CONCATENATE($B$1,$A10),общий!AG:AG)/(COUNTIFS(общий!$B:$B,CONCATENATE($B$1,$A10),общий!AG:AG,"&gt;=0")*10))</f>
        <v>1</v>
      </c>
      <c r="Y10" s="120">
        <f t="shared" si="0"/>
        <v>0.71014492753623182</v>
      </c>
      <c r="Z10" s="109">
        <f>COUNTIF(общий!$B:$B,CONCATENATE($B$1,$A10))</f>
        <v>2</v>
      </c>
    </row>
    <row r="11" spans="1:26">
      <c r="A11" s="117" t="s">
        <v>185</v>
      </c>
      <c r="B11" s="121">
        <f>IF(COUNTIFS(общий!$B:$B,CONCATENATE($B$1,$A11),общий!K:K,"&gt;=0")=0,0,SUMIF(общий!$B:$B,CONCATENATE($B$1,$A11),общий!K:K)/(COUNTIFS(общий!$B:$B,CONCATENATE($B$1,$A11),общий!K:K,"&gt;=0")*15))</f>
        <v>0</v>
      </c>
      <c r="C11" s="121" t="str">
        <f>IF(COUNTIFS(общий!$B:$B,CONCATENATE($B$1,$A11),общий!L:L,"&gt;=0")=0,"0",SUMIF(общий!$B:$B,CONCATENATE($B$1,$A11),общий!L:L)/(COUNTIFS(общий!$B:$B,CONCATENATE($B$1,$A11),общий!L:L,"&gt;=0")*10))</f>
        <v>0</v>
      </c>
      <c r="D11" s="121" t="str">
        <f>IF(COUNTIFS(общий!$B:$B,CONCATENATE($B$1,$A11),общий!M:M,"&gt;=0")=0,"0",SUMIF(общий!$B:$B,CONCATENATE($B$1,$A11),общий!M:M)/(COUNTIFS(общий!$B:$B,CONCATENATE($B$1,$A11),общий!M:M,"&gt;=0")*10))</f>
        <v>0</v>
      </c>
      <c r="E11" s="121" t="str">
        <f>IF(COUNTIFS(общий!$B:$B,CONCATENATE($B$1,$A11),общий!N:N,"&gt;=0")=0,"0",SUMIF(общий!$B:$B,CONCATENATE($B$1,$A11),общий!N:N)/(COUNTIFS(общий!$B:$B,CONCATENATE($B$1,$A11),общий!N:N,"&gt;=0")*15))</f>
        <v>0</v>
      </c>
      <c r="F11" s="121" t="str">
        <f>IF(COUNTIFS(общий!$B:$B,CONCATENATE($B$1,$A11),общий!O:O,"&gt;=0")=0,"0",SUMIF(общий!$B:$B,CONCATENATE($B$1,$A11),общий!O:O)/(COUNTIFS(общий!$B:$B,CONCATENATE($B$1,$A11),общий!O:O,"&gt;=0")*5))</f>
        <v>0</v>
      </c>
      <c r="G11" s="123" t="str">
        <f>IF(COUNTIFS(общий!$B:$B,CONCATENATE($B$1,$A11),общий!P:P,"&gt;=0")=0,"0",SUMIF(общий!$B:$B,CONCATENATE($B$1,$A11),общий!P:P)/(COUNTIFS(общий!$B:$B,CONCATENATE($B$1,$A11),общий!P:P,"&gt;=0")*15))</f>
        <v>0</v>
      </c>
      <c r="H11" s="123" t="str">
        <f>IF(COUNTIFS(общий!$B:$B,CONCATENATE($B$1,$A11),общий!Q:Q,"&gt;=0")=0,"0",SUMIF(общий!$B:$B,CONCATENATE($B$1,$A11),общий!Q:Q)/(COUNTIFS(общий!$B:$B,CONCATENATE($B$1,$A11),общий!Q:Q,"&gt;=0")*15))</f>
        <v>0</v>
      </c>
      <c r="I11" s="123" t="str">
        <f>IF(COUNTIFS(общий!$B:$B,CONCATENATE($B$1,$A11),общий!R:R,"&gt;=0")=0,"0",SUMIF(общий!$B:$B,CONCATENATE($B$1,$A11),общий!R:R)/(COUNTIFS(общий!$B:$B,CONCATENATE($B$1,$A11),общий!R:R,"&gt;=0")*15))</f>
        <v>0</v>
      </c>
      <c r="J11" s="123" t="str">
        <f>IF(COUNTIFS(общий!$B:$B,CONCATENATE($B$1,$A11),общий!S:S,"&gt;=0")=0,"0",SUMIF(общий!$B:$B,CONCATENATE($B$1,$A11),общий!S:S)/(COUNTIFS(общий!$B:$B,CONCATENATE($B$1,$A11),общий!S:S,"&gt;=0")*15))</f>
        <v>0</v>
      </c>
      <c r="K11" s="123" t="str">
        <f>IF(COUNTIFS(общий!$B:$B,CONCATENATE($B$1,$A11),общий!T:T,"&gt;=0")=0,"0",SUMIF(общий!$B:$B,CONCATENATE($B$1,$A11),общий!T:T)/(COUNTIFS(общий!$B:$B,CONCATENATE($B$1,$A11),общий!T:T,"&gt;=0")*15))</f>
        <v>0</v>
      </c>
      <c r="L11" s="123" t="str">
        <f>IF(COUNTIFS(общий!$B:$B,CONCATENATE($B$1,$A11),общий!U:U,"&gt;=0")=0,"0",SUMIF(общий!$B:$B,CONCATENATE($B$1,$A11),общий!U:U)/(COUNTIFS(общий!$B:$B,CONCATENATE($B$1,$A11),общий!U:U,"&gt;=0")*15))</f>
        <v>0</v>
      </c>
      <c r="M11" s="123" t="str">
        <f>IF(COUNTIFS(общий!$B:$B,CONCATENATE($B$1,$A11),общий!V:V,"&gt;=0")=0,"0",SUMIF(общий!$B:$B,CONCATENATE($B$1,$A11),общий!V:V)/(COUNTIFS(общий!$B:$B,CONCATENATE($B$1,$A11),общий!V:V,"&gt;=0")*5))</f>
        <v>0</v>
      </c>
      <c r="N11" s="123" t="str">
        <f>IF(COUNTIFS(общий!$B:$B,CONCATENATE($B$1,$A11),общий!W:W,"&gt;=0")=0,"0",SUMIF(общий!$B:$B,CONCATENATE($B$1,$A11),общий!W:W)/(COUNTIFS(общий!$B:$B,CONCATENATE($B$1,$A11),общий!W:W,"&gt;=0")*5))</f>
        <v>0</v>
      </c>
      <c r="O11" s="123" t="str">
        <f>IF(COUNTIFS(общий!$B:$B,CONCATENATE($B$1,$A11),общий!X:X,"&gt;=0")=0,"0",SUMIF(общий!$B:$B,CONCATENATE($B$1,$A11),общий!X:X)/(COUNTIFS(общий!$B:$B,CONCATENATE($B$1,$A11),общий!X:X,"&gt;=0")*10))</f>
        <v>0</v>
      </c>
      <c r="P11" s="123" t="str">
        <f>IF(COUNTIFS(общий!$B:$B,CONCATENATE($B$1,$A11),общий!Y:Y,"&gt;=0")=0,"0",SUMIF(общий!$B:$B,CONCATENATE($B$1,$A11),общий!Y:Y)/(COUNTIFS(общий!$B:$B,CONCATENATE($B$1,$A11),общий!Y:Y,"&gt;=0")*10))</f>
        <v>0</v>
      </c>
      <c r="Q11" s="123" t="str">
        <f>IF(COUNTIFS(общий!$B:$B,CONCATENATE($B$1,$A11),общий!Z:Z,"&gt;=0")=0,"0",SUMIF(общий!$B:$B,CONCATENATE($B$1,$A11),общий!Z:Z)/(COUNTIFS(общий!$B:$B,CONCATENATE($B$1,$A11),общий!Z:Z,"&gt;=0")*10))</f>
        <v>0</v>
      </c>
      <c r="R11" s="123" t="str">
        <f>IF(COUNTIFS(общий!$B:$B,CONCATENATE($B$1,$A11),общий!AA:AA,"&gt;=0")=0,"0",SUMIF(общий!$B:$B,CONCATENATE($B$1,$A11),общий!AA:AA)/(COUNTIFS(общий!$B:$B,CONCATENATE($B$1,$A11),общий!AA:AA,"&gt;=0")*10))</f>
        <v>0</v>
      </c>
      <c r="S11" s="123" t="str">
        <f>IF(COUNTIFS(общий!$B:$B,CONCATENATE($B$1,$A11),общий!AB:AB,"&gt;=0")=0,"0",SUMIF(общий!$B:$B,CONCATENATE($B$1,$A11),общий!AB:AB)/(COUNTIFS(общий!$B:$B,CONCATENATE($B$1,$A11),общий!AB:AB,"&gt;=0")*5))</f>
        <v>0</v>
      </c>
      <c r="T11" s="123" t="str">
        <f>IF(COUNTIFS(общий!$B:$B,CONCATENATE($B$1,$A11),общий!AC:AC,"&gt;=0")=0,"0",SUMIF(общий!$B:$B,CONCATENATE($B$1,$A11),общий!AC:AC)/(COUNTIFS(общий!$B:$B,CONCATENATE($B$1,$A11),общий!AC:AC,"&gt;=0")*5))</f>
        <v>0</v>
      </c>
      <c r="U11" s="123" t="str">
        <f>IF(COUNTIFS(общий!$B:$B,CONCATENATE($B$1,$A11),общий!AD:AD,"&gt;=0")=0,"0",SUMIF(общий!$B:$B,CONCATENATE($B$1,$A11),общий!AD:AD)/(COUNTIFS(общий!$B:$B,CONCATENATE($B$1,$A11),общий!AD:AD,"&gt;=0")*5))</f>
        <v>0</v>
      </c>
      <c r="V11" s="123" t="str">
        <f>IF(COUNTIFS(общий!$B:$B,CONCATENATE($B$1,$A11),общий!AE:AE,"&gt;=0")=0,"0",SUMIF(общий!$B:$B,CONCATENATE($B$1,$A11),общий!AE:AE)/(COUNTIFS(общий!$B:$B,CONCATENATE($B$1,$A11),общий!AE:AE,"&gt;=0")*5))</f>
        <v>0</v>
      </c>
      <c r="W11" s="123" t="str">
        <f>IF(COUNTIFS(общий!$B:$B,CONCATENATE($B$1,$A11),общий!AF:AF,"&gt;=0")=0,"0",SUMIF(общий!$B:$B,CONCATENATE($B$1,$A11),общий!AF:AF)/(COUNTIFS(общий!$B:$B,CONCATENATE($B$1,$A11),общий!AF:AF,"&gt;=0")*10))</f>
        <v>0</v>
      </c>
      <c r="X11" s="123" t="str">
        <f>IF(COUNTIFS(общий!$B:$B,CONCATENATE($B$1,$A11),общий!AG:AG,"&gt;=0")=0,"0",SUMIF(общий!$B:$B,CONCATENATE($B$1,$A11),общий!AG:AG)/(COUNTIFS(общий!$B:$B,CONCATENATE($B$1,$A11),общий!AG:AG,"&gt;=0")*10))</f>
        <v>0</v>
      </c>
      <c r="Y11" s="120">
        <f t="shared" si="0"/>
        <v>0</v>
      </c>
      <c r="Z11" s="109">
        <f>COUNTIF(общий!$B:$B,CONCATENATE($B$1,$A11))</f>
        <v>0</v>
      </c>
    </row>
    <row r="12" spans="1:26">
      <c r="A12" s="117" t="s">
        <v>195</v>
      </c>
      <c r="B12" s="121">
        <f>IF(COUNTIFS(общий!$B:$B,CONCATENATE($B$1,$A12),общий!K:K,"&gt;=0")=0,0,SUMIF(общий!$B:$B,CONCATENATE($B$1,$A12),общий!K:K)/(COUNTIFS(общий!$B:$B,CONCATENATE($B$1,$A12),общий!K:K,"&gt;=0")*15))</f>
        <v>0</v>
      </c>
      <c r="C12" s="121" t="str">
        <f>IF(COUNTIFS(общий!$B:$B,CONCATENATE($B$1,$A12),общий!L:L,"&gt;=0")=0,"0",SUMIF(общий!$B:$B,CONCATENATE($B$1,$A12),общий!L:L)/(COUNTIFS(общий!$B:$B,CONCATENATE($B$1,$A12),общий!L:L,"&gt;=0")*10))</f>
        <v>0</v>
      </c>
      <c r="D12" s="121" t="str">
        <f>IF(COUNTIFS(общий!$B:$B,CONCATENATE($B$1,$A12),общий!M:M,"&gt;=0")=0,"0",SUMIF(общий!$B:$B,CONCATENATE($B$1,$A12),общий!M:M)/(COUNTIFS(общий!$B:$B,CONCATENATE($B$1,$A12),общий!M:M,"&gt;=0")*10))</f>
        <v>0</v>
      </c>
      <c r="E12" s="121" t="str">
        <f>IF(COUNTIFS(общий!$B:$B,CONCATENATE($B$1,$A12),общий!N:N,"&gt;=0")=0,"0",SUMIF(общий!$B:$B,CONCATENATE($B$1,$A12),общий!N:N)/(COUNTIFS(общий!$B:$B,CONCATENATE($B$1,$A12),общий!N:N,"&gt;=0")*15))</f>
        <v>0</v>
      </c>
      <c r="F12" s="121" t="str">
        <f>IF(COUNTIFS(общий!$B:$B,CONCATENATE($B$1,$A12),общий!O:O,"&gt;=0")=0,"0",SUMIF(общий!$B:$B,CONCATENATE($B$1,$A12),общий!O:O)/(COUNTIFS(общий!$B:$B,CONCATENATE($B$1,$A12),общий!O:O,"&gt;=0")*5))</f>
        <v>0</v>
      </c>
      <c r="G12" s="123" t="str">
        <f>IF(COUNTIFS(общий!$B:$B,CONCATENATE($B$1,$A12),общий!P:P,"&gt;=0")=0,"0",SUMIF(общий!$B:$B,CONCATENATE($B$1,$A12),общий!P:P)/(COUNTIFS(общий!$B:$B,CONCATENATE($B$1,$A12),общий!P:P,"&gt;=0")*15))</f>
        <v>0</v>
      </c>
      <c r="H12" s="123" t="str">
        <f>IF(COUNTIFS(общий!$B:$B,CONCATENATE($B$1,$A12),общий!Q:Q,"&gt;=0")=0,"0",SUMIF(общий!$B:$B,CONCATENATE($B$1,$A12),общий!Q:Q)/(COUNTIFS(общий!$B:$B,CONCATENATE($B$1,$A12),общий!Q:Q,"&gt;=0")*15))</f>
        <v>0</v>
      </c>
      <c r="I12" s="123" t="str">
        <f>IF(COUNTIFS(общий!$B:$B,CONCATENATE($B$1,$A12),общий!R:R,"&gt;=0")=0,"0",SUMIF(общий!$B:$B,CONCATENATE($B$1,$A12),общий!R:R)/(COUNTIFS(общий!$B:$B,CONCATENATE($B$1,$A12),общий!R:R,"&gt;=0")*15))</f>
        <v>0</v>
      </c>
      <c r="J12" s="123" t="str">
        <f>IF(COUNTIFS(общий!$B:$B,CONCATENATE($B$1,$A12),общий!S:S,"&gt;=0")=0,"0",SUMIF(общий!$B:$B,CONCATENATE($B$1,$A12),общий!S:S)/(COUNTIFS(общий!$B:$B,CONCATENATE($B$1,$A12),общий!S:S,"&gt;=0")*15))</f>
        <v>0</v>
      </c>
      <c r="K12" s="123" t="str">
        <f>IF(COUNTIFS(общий!$B:$B,CONCATENATE($B$1,$A12),общий!T:T,"&gt;=0")=0,"0",SUMIF(общий!$B:$B,CONCATENATE($B$1,$A12),общий!T:T)/(COUNTIFS(общий!$B:$B,CONCATENATE($B$1,$A12),общий!T:T,"&gt;=0")*15))</f>
        <v>0</v>
      </c>
      <c r="L12" s="123" t="str">
        <f>IF(COUNTIFS(общий!$B:$B,CONCATENATE($B$1,$A12),общий!U:U,"&gt;=0")=0,"0",SUMIF(общий!$B:$B,CONCATENATE($B$1,$A12),общий!U:U)/(COUNTIFS(общий!$B:$B,CONCATENATE($B$1,$A12),общий!U:U,"&gt;=0")*15))</f>
        <v>0</v>
      </c>
      <c r="M12" s="123" t="str">
        <f>IF(COUNTIFS(общий!$B:$B,CONCATENATE($B$1,$A12),общий!V:V,"&gt;=0")=0,"0",SUMIF(общий!$B:$B,CONCATENATE($B$1,$A12),общий!V:V)/(COUNTIFS(общий!$B:$B,CONCATENATE($B$1,$A12),общий!V:V,"&gt;=0")*5))</f>
        <v>0</v>
      </c>
      <c r="N12" s="123" t="str">
        <f>IF(COUNTIFS(общий!$B:$B,CONCATENATE($B$1,$A12),общий!W:W,"&gt;=0")=0,"0",SUMIF(общий!$B:$B,CONCATENATE($B$1,$A12),общий!W:W)/(COUNTIFS(общий!$B:$B,CONCATENATE($B$1,$A12),общий!W:W,"&gt;=0")*5))</f>
        <v>0</v>
      </c>
      <c r="O12" s="123" t="str">
        <f>IF(COUNTIFS(общий!$B:$B,CONCATENATE($B$1,$A12),общий!X:X,"&gt;=0")=0,"0",SUMIF(общий!$B:$B,CONCATENATE($B$1,$A12),общий!X:X)/(COUNTIFS(общий!$B:$B,CONCATENATE($B$1,$A12),общий!X:X,"&gt;=0")*10))</f>
        <v>0</v>
      </c>
      <c r="P12" s="123" t="str">
        <f>IF(COUNTIFS(общий!$B:$B,CONCATENATE($B$1,$A12),общий!Y:Y,"&gt;=0")=0,"0",SUMIF(общий!$B:$B,CONCATENATE($B$1,$A12),общий!Y:Y)/(COUNTIFS(общий!$B:$B,CONCATENATE($B$1,$A12),общий!Y:Y,"&gt;=0")*10))</f>
        <v>0</v>
      </c>
      <c r="Q12" s="123" t="str">
        <f>IF(COUNTIFS(общий!$B:$B,CONCATENATE($B$1,$A12),общий!Z:Z,"&gt;=0")=0,"0",SUMIF(общий!$B:$B,CONCATENATE($B$1,$A12),общий!Z:Z)/(COUNTIFS(общий!$B:$B,CONCATENATE($B$1,$A12),общий!Z:Z,"&gt;=0")*10))</f>
        <v>0</v>
      </c>
      <c r="R12" s="123" t="str">
        <f>IF(COUNTIFS(общий!$B:$B,CONCATENATE($B$1,$A12),общий!AA:AA,"&gt;=0")=0,"0",SUMIF(общий!$B:$B,CONCATENATE($B$1,$A12),общий!AA:AA)/(COUNTIFS(общий!$B:$B,CONCATENATE($B$1,$A12),общий!AA:AA,"&gt;=0")*10))</f>
        <v>0</v>
      </c>
      <c r="S12" s="123" t="str">
        <f>IF(COUNTIFS(общий!$B:$B,CONCATENATE($B$1,$A12),общий!AB:AB,"&gt;=0")=0,"0",SUMIF(общий!$B:$B,CONCATENATE($B$1,$A12),общий!AB:AB)/(COUNTIFS(общий!$B:$B,CONCATENATE($B$1,$A12),общий!AB:AB,"&gt;=0")*5))</f>
        <v>0</v>
      </c>
      <c r="T12" s="123" t="str">
        <f>IF(COUNTIFS(общий!$B:$B,CONCATENATE($B$1,$A12),общий!AC:AC,"&gt;=0")=0,"0",SUMIF(общий!$B:$B,CONCATENATE($B$1,$A12),общий!AC:AC)/(COUNTIFS(общий!$B:$B,CONCATENATE($B$1,$A12),общий!AC:AC,"&gt;=0")*5))</f>
        <v>0</v>
      </c>
      <c r="U12" s="123" t="str">
        <f>IF(COUNTIFS(общий!$B:$B,CONCATENATE($B$1,$A12),общий!AD:AD,"&gt;=0")=0,"0",SUMIF(общий!$B:$B,CONCATENATE($B$1,$A12),общий!AD:AD)/(COUNTIFS(общий!$B:$B,CONCATENATE($B$1,$A12),общий!AD:AD,"&gt;=0")*5))</f>
        <v>0</v>
      </c>
      <c r="V12" s="123" t="str">
        <f>IF(COUNTIFS(общий!$B:$B,CONCATENATE($B$1,$A12),общий!AE:AE,"&gt;=0")=0,"0",SUMIF(общий!$B:$B,CONCATENATE($B$1,$A12),общий!AE:AE)/(COUNTIFS(общий!$B:$B,CONCATENATE($B$1,$A12),общий!AE:AE,"&gt;=0")*5))</f>
        <v>0</v>
      </c>
      <c r="W12" s="123" t="str">
        <f>IF(COUNTIFS(общий!$B:$B,CONCATENATE($B$1,$A12),общий!AF:AF,"&gt;=0")=0,"0",SUMIF(общий!$B:$B,CONCATENATE($B$1,$A12),общий!AF:AF)/(COUNTIFS(общий!$B:$B,CONCATENATE($B$1,$A12),общий!AF:AF,"&gt;=0")*10))</f>
        <v>0</v>
      </c>
      <c r="X12" s="123" t="str">
        <f>IF(COUNTIFS(общий!$B:$B,CONCATENATE($B$1,$A12),общий!AG:AG,"&gt;=0")=0,"0",SUMIF(общий!$B:$B,CONCATENATE($B$1,$A12),общий!AG:AG)/(COUNTIFS(общий!$B:$B,CONCATENATE($B$1,$A12),общий!AG:AG,"&gt;=0")*10))</f>
        <v>0</v>
      </c>
      <c r="Y12" s="120">
        <f t="shared" si="0"/>
        <v>0</v>
      </c>
      <c r="Z12" s="109">
        <f>COUNTIF(общий!$B:$B,CONCATENATE($B$1,$A12))</f>
        <v>0</v>
      </c>
    </row>
    <row r="13" spans="1:26">
      <c r="A13" s="117" t="s">
        <v>112</v>
      </c>
      <c r="B13" s="121">
        <f>IF(COUNTIFS(общий!$B:$B,CONCATENATE($B$1,$A13),общий!K:K,"&gt;=0")=0,0,SUMIF(общий!$B:$B,CONCATENATE($B$1,$A13),общий!K:K)/(COUNTIFS(общий!$B:$B,CONCATENATE($B$1,$A13),общий!K:K,"&gt;=0")*15))</f>
        <v>0</v>
      </c>
      <c r="C13" s="121" t="str">
        <f>IF(COUNTIFS(общий!$B:$B,CONCATENATE($B$1,$A13),общий!L:L,"&gt;=0")=0,"0",SUMIF(общий!$B:$B,CONCATENATE($B$1,$A13),общий!L:L)/(COUNTIFS(общий!$B:$B,CONCATENATE($B$1,$A13),общий!L:L,"&gt;=0")*10))</f>
        <v>0</v>
      </c>
      <c r="D13" s="121" t="str">
        <f>IF(COUNTIFS(общий!$B:$B,CONCATENATE($B$1,$A13),общий!M:M,"&gt;=0")=0,"0",SUMIF(общий!$B:$B,CONCATENATE($B$1,$A13),общий!M:M)/(COUNTIFS(общий!$B:$B,CONCATENATE($B$1,$A13),общий!M:M,"&gt;=0")*10))</f>
        <v>0</v>
      </c>
      <c r="E13" s="121" t="str">
        <f>IF(COUNTIFS(общий!$B:$B,CONCATENATE($B$1,$A13),общий!N:N,"&gt;=0")=0,"0",SUMIF(общий!$B:$B,CONCATENATE($B$1,$A13),общий!N:N)/(COUNTIFS(общий!$B:$B,CONCATENATE($B$1,$A13),общий!N:N,"&gt;=0")*15))</f>
        <v>0</v>
      </c>
      <c r="F13" s="121" t="str">
        <f>IF(COUNTIFS(общий!$B:$B,CONCATENATE($B$1,$A13),общий!O:O,"&gt;=0")=0,"0",SUMIF(общий!$B:$B,CONCATENATE($B$1,$A13),общий!O:O)/(COUNTIFS(общий!$B:$B,CONCATENATE($B$1,$A13),общий!O:O,"&gt;=0")*5))</f>
        <v>0</v>
      </c>
      <c r="G13" s="123" t="str">
        <f>IF(COUNTIFS(общий!$B:$B,CONCATENATE($B$1,$A13),общий!P:P,"&gt;=0")=0,"0",SUMIF(общий!$B:$B,CONCATENATE($B$1,$A13),общий!P:P)/(COUNTIFS(общий!$B:$B,CONCATENATE($B$1,$A13),общий!P:P,"&gt;=0")*15))</f>
        <v>0</v>
      </c>
      <c r="H13" s="123" t="str">
        <f>IF(COUNTIFS(общий!$B:$B,CONCATENATE($B$1,$A13),общий!Q:Q,"&gt;=0")=0,"0",SUMIF(общий!$B:$B,CONCATENATE($B$1,$A13),общий!Q:Q)/(COUNTIFS(общий!$B:$B,CONCATENATE($B$1,$A13),общий!Q:Q,"&gt;=0")*15))</f>
        <v>0</v>
      </c>
      <c r="I13" s="123" t="str">
        <f>IF(COUNTIFS(общий!$B:$B,CONCATENATE($B$1,$A13),общий!R:R,"&gt;=0")=0,"0",SUMIF(общий!$B:$B,CONCATENATE($B$1,$A13),общий!R:R)/(COUNTIFS(общий!$B:$B,CONCATENATE($B$1,$A13),общий!R:R,"&gt;=0")*15))</f>
        <v>0</v>
      </c>
      <c r="J13" s="123" t="str">
        <f>IF(COUNTIFS(общий!$B:$B,CONCATENATE($B$1,$A13),общий!S:S,"&gt;=0")=0,"0",SUMIF(общий!$B:$B,CONCATENATE($B$1,$A13),общий!S:S)/(COUNTIFS(общий!$B:$B,CONCATENATE($B$1,$A13),общий!S:S,"&gt;=0")*15))</f>
        <v>0</v>
      </c>
      <c r="K13" s="123" t="str">
        <f>IF(COUNTIFS(общий!$B:$B,CONCATENATE($B$1,$A13),общий!T:T,"&gt;=0")=0,"0",SUMIF(общий!$B:$B,CONCATENATE($B$1,$A13),общий!T:T)/(COUNTIFS(общий!$B:$B,CONCATENATE($B$1,$A13),общий!T:T,"&gt;=0")*15))</f>
        <v>0</v>
      </c>
      <c r="L13" s="123" t="str">
        <f>IF(COUNTIFS(общий!$B:$B,CONCATENATE($B$1,$A13),общий!U:U,"&gt;=0")=0,"0",SUMIF(общий!$B:$B,CONCATENATE($B$1,$A13),общий!U:U)/(COUNTIFS(общий!$B:$B,CONCATENATE($B$1,$A13),общий!U:U,"&gt;=0")*15))</f>
        <v>0</v>
      </c>
      <c r="M13" s="123" t="str">
        <f>IF(COUNTIFS(общий!$B:$B,CONCATENATE($B$1,$A13),общий!V:V,"&gt;=0")=0,"0",SUMIF(общий!$B:$B,CONCATENATE($B$1,$A13),общий!V:V)/(COUNTIFS(общий!$B:$B,CONCATENATE($B$1,$A13),общий!V:V,"&gt;=0")*5))</f>
        <v>0</v>
      </c>
      <c r="N13" s="123" t="str">
        <f>IF(COUNTIFS(общий!$B:$B,CONCATENATE($B$1,$A13),общий!W:W,"&gt;=0")=0,"0",SUMIF(общий!$B:$B,CONCATENATE($B$1,$A13),общий!W:W)/(COUNTIFS(общий!$B:$B,CONCATENATE($B$1,$A13),общий!W:W,"&gt;=0")*5))</f>
        <v>0</v>
      </c>
      <c r="O13" s="123" t="str">
        <f>IF(COUNTIFS(общий!$B:$B,CONCATENATE($B$1,$A13),общий!X:X,"&gt;=0")=0,"0",SUMIF(общий!$B:$B,CONCATENATE($B$1,$A13),общий!X:X)/(COUNTIFS(общий!$B:$B,CONCATENATE($B$1,$A13),общий!X:X,"&gt;=0")*10))</f>
        <v>0</v>
      </c>
      <c r="P13" s="123" t="str">
        <f>IF(COUNTIFS(общий!$B:$B,CONCATENATE($B$1,$A13),общий!Y:Y,"&gt;=0")=0,"0",SUMIF(общий!$B:$B,CONCATENATE($B$1,$A13),общий!Y:Y)/(COUNTIFS(общий!$B:$B,CONCATENATE($B$1,$A13),общий!Y:Y,"&gt;=0")*10))</f>
        <v>0</v>
      </c>
      <c r="Q13" s="123" t="str">
        <f>IF(COUNTIFS(общий!$B:$B,CONCATENATE($B$1,$A13),общий!Z:Z,"&gt;=0")=0,"0",SUMIF(общий!$B:$B,CONCATENATE($B$1,$A13),общий!Z:Z)/(COUNTIFS(общий!$B:$B,CONCATENATE($B$1,$A13),общий!Z:Z,"&gt;=0")*10))</f>
        <v>0</v>
      </c>
      <c r="R13" s="123" t="str">
        <f>IF(COUNTIFS(общий!$B:$B,CONCATENATE($B$1,$A13),общий!AA:AA,"&gt;=0")=0,"0",SUMIF(общий!$B:$B,CONCATENATE($B$1,$A13),общий!AA:AA)/(COUNTIFS(общий!$B:$B,CONCATENATE($B$1,$A13),общий!AA:AA,"&gt;=0")*10))</f>
        <v>0</v>
      </c>
      <c r="S13" s="123" t="str">
        <f>IF(COUNTIFS(общий!$B:$B,CONCATENATE($B$1,$A13),общий!AB:AB,"&gt;=0")=0,"0",SUMIF(общий!$B:$B,CONCATENATE($B$1,$A13),общий!AB:AB)/(COUNTIFS(общий!$B:$B,CONCATENATE($B$1,$A13),общий!AB:AB,"&gt;=0")*5))</f>
        <v>0</v>
      </c>
      <c r="T13" s="123" t="str">
        <f>IF(COUNTIFS(общий!$B:$B,CONCATENATE($B$1,$A13),общий!AC:AC,"&gt;=0")=0,"0",SUMIF(общий!$B:$B,CONCATENATE($B$1,$A13),общий!AC:AC)/(COUNTIFS(общий!$B:$B,CONCATENATE($B$1,$A13),общий!AC:AC,"&gt;=0")*5))</f>
        <v>0</v>
      </c>
      <c r="U13" s="123" t="str">
        <f>IF(COUNTIFS(общий!$B:$B,CONCATENATE($B$1,$A13),общий!AD:AD,"&gt;=0")=0,"0",SUMIF(общий!$B:$B,CONCATENATE($B$1,$A13),общий!AD:AD)/(COUNTIFS(общий!$B:$B,CONCATENATE($B$1,$A13),общий!AD:AD,"&gt;=0")*5))</f>
        <v>0</v>
      </c>
      <c r="V13" s="123" t="str">
        <f>IF(COUNTIFS(общий!$B:$B,CONCATENATE($B$1,$A13),общий!AE:AE,"&gt;=0")=0,"0",SUMIF(общий!$B:$B,CONCATENATE($B$1,$A13),общий!AE:AE)/(COUNTIFS(общий!$B:$B,CONCATENATE($B$1,$A13),общий!AE:AE,"&gt;=0")*5))</f>
        <v>0</v>
      </c>
      <c r="W13" s="123" t="str">
        <f>IF(COUNTIFS(общий!$B:$B,CONCATENATE($B$1,$A13),общий!AF:AF,"&gt;=0")=0,"0",SUMIF(общий!$B:$B,CONCATENATE($B$1,$A13),общий!AF:AF)/(COUNTIFS(общий!$B:$B,CONCATENATE($B$1,$A13),общий!AF:AF,"&gt;=0")*10))</f>
        <v>0</v>
      </c>
      <c r="X13" s="123" t="str">
        <f>IF(COUNTIFS(общий!$B:$B,CONCATENATE($B$1,$A13),общий!AG:AG,"&gt;=0")=0,"0",SUMIF(общий!$B:$B,CONCATENATE($B$1,$A13),общий!AG:AG)/(COUNTIFS(общий!$B:$B,CONCATENATE($B$1,$A13),общий!AG:AG,"&gt;=0")*10))</f>
        <v>0</v>
      </c>
      <c r="Y13" s="120">
        <f t="shared" si="0"/>
        <v>0</v>
      </c>
      <c r="Z13" s="109">
        <f>COUNTIF(общий!$B:$B,CONCATENATE($B$1,$A13))</f>
        <v>0</v>
      </c>
    </row>
    <row r="14" spans="1:26">
      <c r="A14" s="117" t="s">
        <v>224</v>
      </c>
      <c r="B14" s="121">
        <f>IF(COUNTIFS(общий!$B:$B,CONCATENATE($B$1,$A14),общий!K:K,"&gt;=0")=0,0,SUMIF(общий!$B:$B,CONCATENATE($B$1,$A14),общий!K:K)/(COUNTIFS(общий!$B:$B,CONCATENATE($B$1,$A14),общий!K:K,"&gt;=0")*15))</f>
        <v>1</v>
      </c>
      <c r="C14" s="121">
        <f>IF(COUNTIFS(общий!$B:$B,CONCATENATE($B$1,$A14),общий!L:L,"&gt;=0")=0,"0",SUMIF(общий!$B:$B,CONCATENATE($B$1,$A14),общий!L:L)/(COUNTIFS(общий!$B:$B,CONCATENATE($B$1,$A14),общий!L:L,"&gt;=0")*10))</f>
        <v>1</v>
      </c>
      <c r="D14" s="121">
        <f>IF(COUNTIFS(общий!$B:$B,CONCATENATE($B$1,$A14),общий!M:M,"&gt;=0")=0,"0",SUMIF(общий!$B:$B,CONCATENATE($B$1,$A14),общий!M:M)/(COUNTIFS(общий!$B:$B,CONCATENATE($B$1,$A14),общий!M:M,"&gt;=0")*10))</f>
        <v>1</v>
      </c>
      <c r="E14" s="121">
        <f>IF(COUNTIFS(общий!$B:$B,CONCATENATE($B$1,$A14),общий!N:N,"&gt;=0")=0,"0",SUMIF(общий!$B:$B,CONCATENATE($B$1,$A14),общий!N:N)/(COUNTIFS(общий!$B:$B,CONCATENATE($B$1,$A14),общий!N:N,"&gt;=0")*15))</f>
        <v>1</v>
      </c>
      <c r="F14" s="121">
        <f>IF(COUNTIFS(общий!$B:$B,CONCATENATE($B$1,$A14),общий!O:O,"&gt;=0")=0,"0",SUMIF(общий!$B:$B,CONCATENATE($B$1,$A14),общий!O:O)/(COUNTIFS(общий!$B:$B,CONCATENATE($B$1,$A14),общий!O:O,"&gt;=0")*5))</f>
        <v>1</v>
      </c>
      <c r="G14" s="123">
        <f>IF(COUNTIFS(общий!$B:$B,CONCATENATE($B$1,$A14),общий!P:P,"&gt;=0")=0,"0",SUMIF(общий!$B:$B,CONCATENATE($B$1,$A14),общий!P:P)/(COUNTIFS(общий!$B:$B,CONCATENATE($B$1,$A14),общий!P:P,"&gt;=0")*15))</f>
        <v>1</v>
      </c>
      <c r="H14" s="123">
        <f>IF(COUNTIFS(общий!$B:$B,CONCATENATE($B$1,$A14),общий!Q:Q,"&gt;=0")=0,"0",SUMIF(общий!$B:$B,CONCATENATE($B$1,$A14),общий!Q:Q)/(COUNTIFS(общий!$B:$B,CONCATENATE($B$1,$A14),общий!Q:Q,"&gt;=0")*15))</f>
        <v>0.5</v>
      </c>
      <c r="I14" s="123">
        <f>IF(COUNTIFS(общий!$B:$B,CONCATENATE($B$1,$A14),общий!R:R,"&gt;=0")=0,"0",SUMIF(общий!$B:$B,CONCATENATE($B$1,$A14),общий!R:R)/(COUNTIFS(общий!$B:$B,CONCATENATE($B$1,$A14),общий!R:R,"&gt;=0")*15))</f>
        <v>1</v>
      </c>
      <c r="J14" s="123">
        <f>IF(COUNTIFS(общий!$B:$B,CONCATENATE($B$1,$A14),общий!S:S,"&gt;=0")=0,"0",SUMIF(общий!$B:$B,CONCATENATE($B$1,$A14),общий!S:S)/(COUNTIFS(общий!$B:$B,CONCATENATE($B$1,$A14),общий!S:S,"&gt;=0")*15))</f>
        <v>0.5</v>
      </c>
      <c r="K14" s="123">
        <f>IF(COUNTIFS(общий!$B:$B,CONCATENATE($B$1,$A14),общий!T:T,"&gt;=0")=0,"0",SUMIF(общий!$B:$B,CONCATENATE($B$1,$A14),общий!T:T)/(COUNTIFS(общий!$B:$B,CONCATENATE($B$1,$A14),общий!T:T,"&gt;=0")*15))</f>
        <v>0.33333333333333331</v>
      </c>
      <c r="L14" s="123">
        <f>IF(COUNTIFS(общий!$B:$B,CONCATENATE($B$1,$A14),общий!U:U,"&gt;=0")=0,"0",SUMIF(общий!$B:$B,CONCATENATE($B$1,$A14),общий!U:U)/(COUNTIFS(общий!$B:$B,CONCATENATE($B$1,$A14),общий!U:U,"&gt;=0")*15))</f>
        <v>1</v>
      </c>
      <c r="M14" s="123">
        <f>IF(COUNTIFS(общий!$B:$B,CONCATENATE($B$1,$A14),общий!V:V,"&gt;=0")=0,"0",SUMIF(общий!$B:$B,CONCATENATE($B$1,$A14),общий!V:V)/(COUNTIFS(общий!$B:$B,CONCATENATE($B$1,$A14),общий!V:V,"&gt;=0")*5))</f>
        <v>1</v>
      </c>
      <c r="N14" s="123">
        <f>IF(COUNTIFS(общий!$B:$B,CONCATENATE($B$1,$A14),общий!W:W,"&gt;=0")=0,"0",SUMIF(общий!$B:$B,CONCATENATE($B$1,$A14),общий!W:W)/(COUNTIFS(общий!$B:$B,CONCATENATE($B$1,$A14),общий!W:W,"&gt;=0")*5))</f>
        <v>1</v>
      </c>
      <c r="O14" s="123">
        <f>IF(COUNTIFS(общий!$B:$B,CONCATENATE($B$1,$A14),общий!X:X,"&gt;=0")=0,"0",SUMIF(общий!$B:$B,CONCATENATE($B$1,$A14),общий!X:X)/(COUNTIFS(общий!$B:$B,CONCATENATE($B$1,$A14),общий!X:X,"&gt;=0")*10))</f>
        <v>1</v>
      </c>
      <c r="P14" s="123">
        <f>IF(COUNTIFS(общий!$B:$B,CONCATENATE($B$1,$A14),общий!Y:Y,"&gt;=0")=0,"0",SUMIF(общий!$B:$B,CONCATENATE($B$1,$A14),общий!Y:Y)/(COUNTIFS(общий!$B:$B,CONCATENATE($B$1,$A14),общий!Y:Y,"&gt;=0")*10))</f>
        <v>1</v>
      </c>
      <c r="Q14" s="123">
        <f>IF(COUNTIFS(общий!$B:$B,CONCATENATE($B$1,$A14),общий!Z:Z,"&gt;=0")=0,"0",SUMIF(общий!$B:$B,CONCATENATE($B$1,$A14),общий!Z:Z)/(COUNTIFS(общий!$B:$B,CONCATENATE($B$1,$A14),общий!Z:Z,"&gt;=0")*10))</f>
        <v>1</v>
      </c>
      <c r="R14" s="123">
        <f>IF(COUNTIFS(общий!$B:$B,CONCATENATE($B$1,$A14),общий!AA:AA,"&gt;=0")=0,"0",SUMIF(общий!$B:$B,CONCATENATE($B$1,$A14),общий!AA:AA)/(COUNTIFS(общий!$B:$B,CONCATENATE($B$1,$A14),общий!AA:AA,"&gt;=0")*10))</f>
        <v>0.25</v>
      </c>
      <c r="S14" s="123">
        <f>IF(COUNTIFS(общий!$B:$B,CONCATENATE($B$1,$A14),общий!AB:AB,"&gt;=0")=0,"0",SUMIF(общий!$B:$B,CONCATENATE($B$1,$A14),общий!AB:AB)/(COUNTIFS(общий!$B:$B,CONCATENATE($B$1,$A14),общий!AB:AB,"&gt;=0")*5))</f>
        <v>1</v>
      </c>
      <c r="T14" s="123">
        <f>IF(COUNTIFS(общий!$B:$B,CONCATENATE($B$1,$A14),общий!AC:AC,"&gt;=0")=0,"0",SUMIF(общий!$B:$B,CONCATENATE($B$1,$A14),общий!AC:AC)/(COUNTIFS(общий!$B:$B,CONCATENATE($B$1,$A14),общий!AC:AC,"&gt;=0")*5))</f>
        <v>1</v>
      </c>
      <c r="U14" s="123">
        <f>IF(COUNTIFS(общий!$B:$B,CONCATENATE($B$1,$A14),общий!AD:AD,"&gt;=0")=0,"0",SUMIF(общий!$B:$B,CONCATENATE($B$1,$A14),общий!AD:AD)/(COUNTIFS(общий!$B:$B,CONCATENATE($B$1,$A14),общий!AD:AD,"&gt;=0")*5))</f>
        <v>1</v>
      </c>
      <c r="V14" s="123">
        <f>IF(COUNTIFS(общий!$B:$B,CONCATENATE($B$1,$A14),общий!AE:AE,"&gt;=0")=0,"0",SUMIF(общий!$B:$B,CONCATENATE($B$1,$A14),общий!AE:AE)/(COUNTIFS(общий!$B:$B,CONCATENATE($B$1,$A14),общий!AE:AE,"&gt;=0")*5))</f>
        <v>0</v>
      </c>
      <c r="W14" s="123">
        <f>IF(COUNTIFS(общий!$B:$B,CONCATENATE($B$1,$A14),общий!AF:AF,"&gt;=0")=0,"0",SUMIF(общий!$B:$B,CONCATENATE($B$1,$A14),общий!AF:AF)/(COUNTIFS(общий!$B:$B,CONCATENATE($B$1,$A14),общий!AF:AF,"&gt;=0")*10))</f>
        <v>1</v>
      </c>
      <c r="X14" s="123">
        <f>IF(COUNTIFS(общий!$B:$B,CONCATENATE($B$1,$A14),общий!AG:AG,"&gt;=0")=0,"0",SUMIF(общий!$B:$B,CONCATENATE($B$1,$A14),общий!AG:AG)/(COUNTIFS(общий!$B:$B,CONCATENATE($B$1,$A14),общий!AG:AG,"&gt;=0")*10))</f>
        <v>1</v>
      </c>
      <c r="Y14" s="120">
        <f t="shared" si="0"/>
        <v>0.85144927536231896</v>
      </c>
      <c r="Z14" s="109">
        <f>COUNTIF(общий!$B:$B,CONCATENATE($B$1,$A14))</f>
        <v>2</v>
      </c>
    </row>
    <row r="15" spans="1:26" ht="13.5" customHeight="1">
      <c r="A15" s="117" t="s">
        <v>104</v>
      </c>
      <c r="B15" s="121">
        <f>IF(COUNTIFS(общий!$B:$B,CONCATENATE($B$1,$A15),общий!K:K,"&gt;=0")=0,0,SUMIF(общий!$B:$B,CONCATENATE($B$1,$A15),общий!K:K)/(COUNTIFS(общий!$B:$B,CONCATENATE($B$1,$A15),общий!K:K,"&gt;=0")*15))</f>
        <v>1</v>
      </c>
      <c r="C15" s="121">
        <f>IF(COUNTIFS(общий!$B:$B,CONCATENATE($B$1,$A15),общий!L:L,"&gt;=0")=0,"0",SUMIF(общий!$B:$B,CONCATENATE($B$1,$A15),общий!L:L)/(COUNTIFS(общий!$B:$B,CONCATENATE($B$1,$A15),общий!L:L,"&gt;=0")*10))</f>
        <v>0</v>
      </c>
      <c r="D15" s="121">
        <f>IF(COUNTIFS(общий!$B:$B,CONCATENATE($B$1,$A15),общий!M:M,"&gt;=0")=0,"0",SUMIF(общий!$B:$B,CONCATENATE($B$1,$A15),общий!M:M)/(COUNTIFS(общий!$B:$B,CONCATENATE($B$1,$A15),общий!M:M,"&gt;=0")*10))</f>
        <v>1</v>
      </c>
      <c r="E15" s="121">
        <f>IF(COUNTIFS(общий!$B:$B,CONCATENATE($B$1,$A15),общий!N:N,"&gt;=0")=0,"0",SUMIF(общий!$B:$B,CONCATENATE($B$1,$A15),общий!N:N)/(COUNTIFS(общий!$B:$B,CONCATENATE($B$1,$A15),общий!N:N,"&gt;=0")*15))</f>
        <v>0.82222222222222219</v>
      </c>
      <c r="F15" s="121">
        <f>IF(COUNTIFS(общий!$B:$B,CONCATENATE($B$1,$A15),общий!O:O,"&gt;=0")=0,"0",SUMIF(общий!$B:$B,CONCATENATE($B$1,$A15),общий!O:O)/(COUNTIFS(общий!$B:$B,CONCATENATE($B$1,$A15),общий!O:O,"&gt;=0")*5))</f>
        <v>1</v>
      </c>
      <c r="G15" s="123">
        <f>IF(COUNTIFS(общий!$B:$B,CONCATENATE($B$1,$A15),общий!P:P,"&gt;=0")=0,"0",SUMIF(общий!$B:$B,CONCATENATE($B$1,$A15),общий!P:P)/(COUNTIFS(общий!$B:$B,CONCATENATE($B$1,$A15),общий!P:P,"&gt;=0")*15))</f>
        <v>1</v>
      </c>
      <c r="H15" s="123">
        <f>IF(COUNTIFS(общий!$B:$B,CONCATENATE($B$1,$A15),общий!Q:Q,"&gt;=0")=0,"0",SUMIF(общий!$B:$B,CONCATENATE($B$1,$A15),общий!Q:Q)/(COUNTIFS(общий!$B:$B,CONCATENATE($B$1,$A15),общий!Q:Q,"&gt;=0")*15))</f>
        <v>0</v>
      </c>
      <c r="I15" s="123">
        <f>IF(COUNTIFS(общий!$B:$B,CONCATENATE($B$1,$A15),общий!R:R,"&gt;=0")=0,"0",SUMIF(общий!$B:$B,CONCATENATE($B$1,$A15),общий!R:R)/(COUNTIFS(общий!$B:$B,CONCATENATE($B$1,$A15),общий!R:R,"&gt;=0")*15))</f>
        <v>1</v>
      </c>
      <c r="J15" s="123">
        <f>IF(COUNTIFS(общий!$B:$B,CONCATENATE($B$1,$A15),общий!S:S,"&gt;=0")=0,"0",SUMIF(общий!$B:$B,CONCATENATE($B$1,$A15),общий!S:S)/(COUNTIFS(общий!$B:$B,CONCATENATE($B$1,$A15),общий!S:S,"&gt;=0")*15))</f>
        <v>0.15555555555555556</v>
      </c>
      <c r="K15" s="123">
        <f>IF(COUNTIFS(общий!$B:$B,CONCATENATE($B$1,$A15),общий!T:T,"&gt;=0")=0,"0",SUMIF(общий!$B:$B,CONCATENATE($B$1,$A15),общий!T:T)/(COUNTIFS(общий!$B:$B,CONCATENATE($B$1,$A15),общий!T:T,"&gt;=0")*15))</f>
        <v>0.33333333333333331</v>
      </c>
      <c r="L15" s="123">
        <f>IF(COUNTIFS(общий!$B:$B,CONCATENATE($B$1,$A15),общий!U:U,"&gt;=0")=0,"0",SUMIF(общий!$B:$B,CONCATENATE($B$1,$A15),общий!U:U)/(COUNTIFS(общий!$B:$B,CONCATENATE($B$1,$A15),общий!U:U,"&gt;=0")*15))</f>
        <v>1</v>
      </c>
      <c r="M15" s="123">
        <f>IF(COUNTIFS(общий!$B:$B,CONCATENATE($B$1,$A15),общий!V:V,"&gt;=0")=0,"0",SUMIF(общий!$B:$B,CONCATENATE($B$1,$A15),общий!V:V)/(COUNTIFS(общий!$B:$B,CONCATENATE($B$1,$A15),общий!V:V,"&gt;=0")*5))</f>
        <v>0.4</v>
      </c>
      <c r="N15" s="123">
        <f>IF(COUNTIFS(общий!$B:$B,CONCATENATE($B$1,$A15),общий!W:W,"&gt;=0")=0,"0",SUMIF(общий!$B:$B,CONCATENATE($B$1,$A15),общий!W:W)/(COUNTIFS(общий!$B:$B,CONCATENATE($B$1,$A15),общий!W:W,"&gt;=0")*5))</f>
        <v>1</v>
      </c>
      <c r="O15" s="123">
        <f>IF(COUNTIFS(общий!$B:$B,CONCATENATE($B$1,$A15),общий!X:X,"&gt;=0")=0,"0",SUMIF(общий!$B:$B,CONCATENATE($B$1,$A15),общий!X:X)/(COUNTIFS(общий!$B:$B,CONCATENATE($B$1,$A15),общий!X:X,"&gt;=0")*10))</f>
        <v>0.16666666666666666</v>
      </c>
      <c r="P15" s="123">
        <f>IF(COUNTIFS(общий!$B:$B,CONCATENATE($B$1,$A15),общий!Y:Y,"&gt;=0")=0,"0",SUMIF(общий!$B:$B,CONCATENATE($B$1,$A15),общий!Y:Y)/(COUNTIFS(общий!$B:$B,CONCATENATE($B$1,$A15),общий!Y:Y,"&gt;=0")*10))</f>
        <v>1</v>
      </c>
      <c r="Q15" s="123">
        <f>IF(COUNTIFS(общий!$B:$B,CONCATENATE($B$1,$A15),общий!Z:Z,"&gt;=0")=0,"0",SUMIF(общий!$B:$B,CONCATENATE($B$1,$A15),общий!Z:Z)/(COUNTIFS(общий!$B:$B,CONCATENATE($B$1,$A15),общий!Z:Z,"&gt;=0")*10))</f>
        <v>1</v>
      </c>
      <c r="R15" s="123">
        <f>IF(COUNTIFS(общий!$B:$B,CONCATENATE($B$1,$A15),общий!AA:AA,"&gt;=0")=0,"0",SUMIF(общий!$B:$B,CONCATENATE($B$1,$A15),общий!AA:AA)/(COUNTIFS(общий!$B:$B,CONCATENATE($B$1,$A15),общий!AA:AA,"&gt;=0")*10))</f>
        <v>0.33333333333333331</v>
      </c>
      <c r="S15" s="123">
        <f>IF(COUNTIFS(общий!$B:$B,CONCATENATE($B$1,$A15),общий!AB:AB,"&gt;=0")=0,"0",SUMIF(общий!$B:$B,CONCATENATE($B$1,$A15),общий!AB:AB)/(COUNTIFS(общий!$B:$B,CONCATENATE($B$1,$A15),общий!AB:AB,"&gt;=0")*5))</f>
        <v>1</v>
      </c>
      <c r="T15" s="123">
        <f>IF(COUNTIFS(общий!$B:$B,CONCATENATE($B$1,$A15),общий!AC:AC,"&gt;=0")=0,"0",SUMIF(общий!$B:$B,CONCATENATE($B$1,$A15),общий!AC:AC)/(COUNTIFS(общий!$B:$B,CONCATENATE($B$1,$A15),общий!AC:AC,"&gt;=0")*5))</f>
        <v>0.66666666666666663</v>
      </c>
      <c r="U15" s="123">
        <f>IF(COUNTIFS(общий!$B:$B,CONCATENATE($B$1,$A15),общий!AD:AD,"&gt;=0")=0,"0",SUMIF(общий!$B:$B,CONCATENATE($B$1,$A15),общий!AD:AD)/(COUNTIFS(общий!$B:$B,CONCATENATE($B$1,$A15),общий!AD:AD,"&gt;=0")*5))</f>
        <v>0.66666666666666663</v>
      </c>
      <c r="V15" s="123">
        <f>IF(COUNTIFS(общий!$B:$B,CONCATENATE($B$1,$A15),общий!AE:AE,"&gt;=0")=0,"0",SUMIF(общий!$B:$B,CONCATENATE($B$1,$A15),общий!AE:AE)/(COUNTIFS(общий!$B:$B,CONCATENATE($B$1,$A15),общий!AE:AE,"&gt;=0")*5))</f>
        <v>0</v>
      </c>
      <c r="W15" s="123">
        <f>IF(COUNTIFS(общий!$B:$B,CONCATENATE($B$1,$A15),общий!AF:AF,"&gt;=0")=0,"0",SUMIF(общий!$B:$B,CONCATENATE($B$1,$A15),общий!AF:AF)/(COUNTIFS(общий!$B:$B,CONCATENATE($B$1,$A15),общий!AF:AF,"&gt;=0")*10))</f>
        <v>1</v>
      </c>
      <c r="X15" s="123">
        <f>IF(COUNTIFS(общий!$B:$B,CONCATENATE($B$1,$A15),общий!AG:AG,"&gt;=0")=0,"0",SUMIF(общий!$B:$B,CONCATENATE($B$1,$A15),общий!AG:AG)/(COUNTIFS(общий!$B:$B,CONCATENATE($B$1,$A15),общий!AG:AG,"&gt;=0")*10))</f>
        <v>1</v>
      </c>
      <c r="Y15" s="120">
        <f t="shared" si="0"/>
        <v>0.67584541062801928</v>
      </c>
      <c r="Z15" s="109">
        <f>COUNTIF(общий!$B:$B,CONCATENATE($B$1,$A15))</f>
        <v>3</v>
      </c>
    </row>
    <row r="16" spans="1:26">
      <c r="A16" s="117" t="s">
        <v>92</v>
      </c>
      <c r="B16" s="121">
        <f>IF(COUNTIFS(общий!$B:$B,CONCATENATE($B$1,$A16),общий!K:K,"&gt;=0")=0,0,SUMIF(общий!$B:$B,CONCATENATE($B$1,$A16),общий!K:K)/(COUNTIFS(общий!$B:$B,CONCATENATE($B$1,$A16),общий!K:K,"&gt;=0")*15))</f>
        <v>0</v>
      </c>
      <c r="C16" s="121" t="str">
        <f>IF(COUNTIFS(общий!$B:$B,CONCATENATE($B$1,$A16),общий!L:L,"&gt;=0")=0,"0",SUMIF(общий!$B:$B,CONCATENATE($B$1,$A16),общий!L:L)/(COUNTIFS(общий!$B:$B,CONCATENATE($B$1,$A16),общий!L:L,"&gt;=0")*10))</f>
        <v>0</v>
      </c>
      <c r="D16" s="121" t="str">
        <f>IF(COUNTIFS(общий!$B:$B,CONCATENATE($B$1,$A16),общий!M:M,"&gt;=0")=0,"0",SUMIF(общий!$B:$B,CONCATENATE($B$1,$A16),общий!M:M)/(COUNTIFS(общий!$B:$B,CONCATENATE($B$1,$A16),общий!M:M,"&gt;=0")*10))</f>
        <v>0</v>
      </c>
      <c r="E16" s="121" t="str">
        <f>IF(COUNTIFS(общий!$B:$B,CONCATENATE($B$1,$A16),общий!N:N,"&gt;=0")=0,"0",SUMIF(общий!$B:$B,CONCATENATE($B$1,$A16),общий!N:N)/(COUNTIFS(общий!$B:$B,CONCATENATE($B$1,$A16),общий!N:N,"&gt;=0")*15))</f>
        <v>0</v>
      </c>
      <c r="F16" s="121" t="str">
        <f>IF(COUNTIFS(общий!$B:$B,CONCATENATE($B$1,$A16),общий!O:O,"&gt;=0")=0,"0",SUMIF(общий!$B:$B,CONCATENATE($B$1,$A16),общий!O:O)/(COUNTIFS(общий!$B:$B,CONCATENATE($B$1,$A16),общий!O:O,"&gt;=0")*5))</f>
        <v>0</v>
      </c>
      <c r="G16" s="123" t="str">
        <f>IF(COUNTIFS(общий!$B:$B,CONCATENATE($B$1,$A16),общий!P:P,"&gt;=0")=0,"0",SUMIF(общий!$B:$B,CONCATENATE($B$1,$A16),общий!P:P)/(COUNTIFS(общий!$B:$B,CONCATENATE($B$1,$A16),общий!P:P,"&gt;=0")*15))</f>
        <v>0</v>
      </c>
      <c r="H16" s="123" t="str">
        <f>IF(COUNTIFS(общий!$B:$B,CONCATENATE($B$1,$A16),общий!Q:Q,"&gt;=0")=0,"0",SUMIF(общий!$B:$B,CONCATENATE($B$1,$A16),общий!Q:Q)/(COUNTIFS(общий!$B:$B,CONCATENATE($B$1,$A16),общий!Q:Q,"&gt;=0")*15))</f>
        <v>0</v>
      </c>
      <c r="I16" s="123" t="str">
        <f>IF(COUNTIFS(общий!$B:$B,CONCATENATE($B$1,$A16),общий!R:R,"&gt;=0")=0,"0",SUMIF(общий!$B:$B,CONCATENATE($B$1,$A16),общий!R:R)/(COUNTIFS(общий!$B:$B,CONCATENATE($B$1,$A16),общий!R:R,"&gt;=0")*15))</f>
        <v>0</v>
      </c>
      <c r="J16" s="123" t="str">
        <f>IF(COUNTIFS(общий!$B:$B,CONCATENATE($B$1,$A16),общий!S:S,"&gt;=0")=0,"0",SUMIF(общий!$B:$B,CONCATENATE($B$1,$A16),общий!S:S)/(COUNTIFS(общий!$B:$B,CONCATENATE($B$1,$A16),общий!S:S,"&gt;=0")*15))</f>
        <v>0</v>
      </c>
      <c r="K16" s="123" t="str">
        <f>IF(COUNTIFS(общий!$B:$B,CONCATENATE($B$1,$A16),общий!T:T,"&gt;=0")=0,"0",SUMIF(общий!$B:$B,CONCATENATE($B$1,$A16),общий!T:T)/(COUNTIFS(общий!$B:$B,CONCATENATE($B$1,$A16),общий!T:T,"&gt;=0")*15))</f>
        <v>0</v>
      </c>
      <c r="L16" s="123" t="str">
        <f>IF(COUNTIFS(общий!$B:$B,CONCATENATE($B$1,$A16),общий!U:U,"&gt;=0")=0,"0",SUMIF(общий!$B:$B,CONCATENATE($B$1,$A16),общий!U:U)/(COUNTIFS(общий!$B:$B,CONCATENATE($B$1,$A16),общий!U:U,"&gt;=0")*15))</f>
        <v>0</v>
      </c>
      <c r="M16" s="123" t="str">
        <f>IF(COUNTIFS(общий!$B:$B,CONCATENATE($B$1,$A16),общий!V:V,"&gt;=0")=0,"0",SUMIF(общий!$B:$B,CONCATENATE($B$1,$A16),общий!V:V)/(COUNTIFS(общий!$B:$B,CONCATENATE($B$1,$A16),общий!V:V,"&gt;=0")*5))</f>
        <v>0</v>
      </c>
      <c r="N16" s="123" t="str">
        <f>IF(COUNTIFS(общий!$B:$B,CONCATENATE($B$1,$A16),общий!W:W,"&gt;=0")=0,"0",SUMIF(общий!$B:$B,CONCATENATE($B$1,$A16),общий!W:W)/(COUNTIFS(общий!$B:$B,CONCATENATE($B$1,$A16),общий!W:W,"&gt;=0")*5))</f>
        <v>0</v>
      </c>
      <c r="O16" s="123" t="str">
        <f>IF(COUNTIFS(общий!$B:$B,CONCATENATE($B$1,$A16),общий!X:X,"&gt;=0")=0,"0",SUMIF(общий!$B:$B,CONCATENATE($B$1,$A16),общий!X:X)/(COUNTIFS(общий!$B:$B,CONCATENATE($B$1,$A16),общий!X:X,"&gt;=0")*10))</f>
        <v>0</v>
      </c>
      <c r="P16" s="123" t="str">
        <f>IF(COUNTIFS(общий!$B:$B,CONCATENATE($B$1,$A16),общий!Y:Y,"&gt;=0")=0,"0",SUMIF(общий!$B:$B,CONCATENATE($B$1,$A16),общий!Y:Y)/(COUNTIFS(общий!$B:$B,CONCATENATE($B$1,$A16),общий!Y:Y,"&gt;=0")*10))</f>
        <v>0</v>
      </c>
      <c r="Q16" s="123" t="str">
        <f>IF(COUNTIFS(общий!$B:$B,CONCATENATE($B$1,$A16),общий!Z:Z,"&gt;=0")=0,"0",SUMIF(общий!$B:$B,CONCATENATE($B$1,$A16),общий!Z:Z)/(COUNTIFS(общий!$B:$B,CONCATENATE($B$1,$A16),общий!Z:Z,"&gt;=0")*10))</f>
        <v>0</v>
      </c>
      <c r="R16" s="123" t="str">
        <f>IF(COUNTIFS(общий!$B:$B,CONCATENATE($B$1,$A16),общий!AA:AA,"&gt;=0")=0,"0",SUMIF(общий!$B:$B,CONCATENATE($B$1,$A16),общий!AA:AA)/(COUNTIFS(общий!$B:$B,CONCATENATE($B$1,$A16),общий!AA:AA,"&gt;=0")*10))</f>
        <v>0</v>
      </c>
      <c r="S16" s="123" t="str">
        <f>IF(COUNTIFS(общий!$B:$B,CONCATENATE($B$1,$A16),общий!AB:AB,"&gt;=0")=0,"0",SUMIF(общий!$B:$B,CONCATENATE($B$1,$A16),общий!AB:AB)/(COUNTIFS(общий!$B:$B,CONCATENATE($B$1,$A16),общий!AB:AB,"&gt;=0")*5))</f>
        <v>0</v>
      </c>
      <c r="T16" s="123" t="str">
        <f>IF(COUNTIFS(общий!$B:$B,CONCATENATE($B$1,$A16),общий!AC:AC,"&gt;=0")=0,"0",SUMIF(общий!$B:$B,CONCATENATE($B$1,$A16),общий!AC:AC)/(COUNTIFS(общий!$B:$B,CONCATENATE($B$1,$A16),общий!AC:AC,"&gt;=0")*5))</f>
        <v>0</v>
      </c>
      <c r="U16" s="123" t="str">
        <f>IF(COUNTIFS(общий!$B:$B,CONCATENATE($B$1,$A16),общий!AD:AD,"&gt;=0")=0,"0",SUMIF(общий!$B:$B,CONCATENATE($B$1,$A16),общий!AD:AD)/(COUNTIFS(общий!$B:$B,CONCATENATE($B$1,$A16),общий!AD:AD,"&gt;=0")*5))</f>
        <v>0</v>
      </c>
      <c r="V16" s="123" t="str">
        <f>IF(COUNTIFS(общий!$B:$B,CONCATENATE($B$1,$A16),общий!AE:AE,"&gt;=0")=0,"0",SUMIF(общий!$B:$B,CONCATENATE($B$1,$A16),общий!AE:AE)/(COUNTIFS(общий!$B:$B,CONCATENATE($B$1,$A16),общий!AE:AE,"&gt;=0")*5))</f>
        <v>0</v>
      </c>
      <c r="W16" s="123" t="str">
        <f>IF(COUNTIFS(общий!$B:$B,CONCATENATE($B$1,$A16),общий!AF:AF,"&gt;=0")=0,"0",SUMIF(общий!$B:$B,CONCATENATE($B$1,$A16),общий!AF:AF)/(COUNTIFS(общий!$B:$B,CONCATENATE($B$1,$A16),общий!AF:AF,"&gt;=0")*10))</f>
        <v>0</v>
      </c>
      <c r="X16" s="123" t="str">
        <f>IF(COUNTIFS(общий!$B:$B,CONCATENATE($B$1,$A16),общий!AG:AG,"&gt;=0")=0,"0",SUMIF(общий!$B:$B,CONCATENATE($B$1,$A16),общий!AG:AG)/(COUNTIFS(общий!$B:$B,CONCATENATE($B$1,$A16),общий!AG:AG,"&gt;=0")*10))</f>
        <v>0</v>
      </c>
      <c r="Y16" s="120">
        <f t="shared" si="0"/>
        <v>0</v>
      </c>
      <c r="Z16" s="109">
        <f>COUNTIF(общий!$B:$B,CONCATENATE($B$1,$A16))</f>
        <v>0</v>
      </c>
    </row>
    <row r="17" spans="1:26">
      <c r="A17" s="117" t="s">
        <v>264</v>
      </c>
      <c r="B17" s="121">
        <f>IF(COUNTIFS(общий!$B:$B,CONCATENATE($B$1,$A17),общий!K:K,"&gt;=0")=0,0,SUMIF(общий!$B:$B,CONCATENATE($B$1,$A17),общий!K:K)/(COUNTIFS(общий!$B:$B,CONCATENATE($B$1,$A17),общий!K:K,"&gt;=0")*15))</f>
        <v>0</v>
      </c>
      <c r="C17" s="121" t="str">
        <f>IF(COUNTIFS(общий!$B:$B,CONCATENATE($B$1,$A17),общий!L:L,"&gt;=0")=0,"0",SUMIF(общий!$B:$B,CONCATENATE($B$1,$A17),общий!L:L)/(COUNTIFS(общий!$B:$B,CONCATENATE($B$1,$A17),общий!L:L,"&gt;=0")*10))</f>
        <v>0</v>
      </c>
      <c r="D17" s="121" t="str">
        <f>IF(COUNTIFS(общий!$B:$B,CONCATENATE($B$1,$A17),общий!M:M,"&gt;=0")=0,"0",SUMIF(общий!$B:$B,CONCATENATE($B$1,$A17),общий!M:M)/(COUNTIFS(общий!$B:$B,CONCATENATE($B$1,$A17),общий!M:M,"&gt;=0")*10))</f>
        <v>0</v>
      </c>
      <c r="E17" s="121" t="str">
        <f>IF(COUNTIFS(общий!$B:$B,CONCATENATE($B$1,$A17),общий!N:N,"&gt;=0")=0,"0",SUMIF(общий!$B:$B,CONCATENATE($B$1,$A17),общий!N:N)/(COUNTIFS(общий!$B:$B,CONCATENATE($B$1,$A17),общий!N:N,"&gt;=0")*15))</f>
        <v>0</v>
      </c>
      <c r="F17" s="121" t="str">
        <f>IF(COUNTIFS(общий!$B:$B,CONCATENATE($B$1,$A17),общий!O:O,"&gt;=0")=0,"0",SUMIF(общий!$B:$B,CONCATENATE($B$1,$A17),общий!O:O)/(COUNTIFS(общий!$B:$B,CONCATENATE($B$1,$A17),общий!O:O,"&gt;=0")*5))</f>
        <v>0</v>
      </c>
      <c r="G17" s="123" t="str">
        <f>IF(COUNTIFS(общий!$B:$B,CONCATENATE($B$1,$A17),общий!P:P,"&gt;=0")=0,"0",SUMIF(общий!$B:$B,CONCATENATE($B$1,$A17),общий!P:P)/(COUNTIFS(общий!$B:$B,CONCATENATE($B$1,$A17),общий!P:P,"&gt;=0")*15))</f>
        <v>0</v>
      </c>
      <c r="H17" s="123" t="str">
        <f>IF(COUNTIFS(общий!$B:$B,CONCATENATE($B$1,$A17),общий!Q:Q,"&gt;=0")=0,"0",SUMIF(общий!$B:$B,CONCATENATE($B$1,$A17),общий!Q:Q)/(COUNTIFS(общий!$B:$B,CONCATENATE($B$1,$A17),общий!Q:Q,"&gt;=0")*15))</f>
        <v>0</v>
      </c>
      <c r="I17" s="123" t="str">
        <f>IF(COUNTIFS(общий!$B:$B,CONCATENATE($B$1,$A17),общий!R:R,"&gt;=0")=0,"0",SUMIF(общий!$B:$B,CONCATENATE($B$1,$A17),общий!R:R)/(COUNTIFS(общий!$B:$B,CONCATENATE($B$1,$A17),общий!R:R,"&gt;=0")*15))</f>
        <v>0</v>
      </c>
      <c r="J17" s="123" t="str">
        <f>IF(COUNTIFS(общий!$B:$B,CONCATENATE($B$1,$A17),общий!S:S,"&gt;=0")=0,"0",SUMIF(общий!$B:$B,CONCATENATE($B$1,$A17),общий!S:S)/(COUNTIFS(общий!$B:$B,CONCATENATE($B$1,$A17),общий!S:S,"&gt;=0")*15))</f>
        <v>0</v>
      </c>
      <c r="K17" s="123" t="str">
        <f>IF(COUNTIFS(общий!$B:$B,CONCATENATE($B$1,$A17),общий!T:T,"&gt;=0")=0,"0",SUMIF(общий!$B:$B,CONCATENATE($B$1,$A17),общий!T:T)/(COUNTIFS(общий!$B:$B,CONCATENATE($B$1,$A17),общий!T:T,"&gt;=0")*15))</f>
        <v>0</v>
      </c>
      <c r="L17" s="123" t="str">
        <f>IF(COUNTIFS(общий!$B:$B,CONCATENATE($B$1,$A17),общий!U:U,"&gt;=0")=0,"0",SUMIF(общий!$B:$B,CONCATENATE($B$1,$A17),общий!U:U)/(COUNTIFS(общий!$B:$B,CONCATENATE($B$1,$A17),общий!U:U,"&gt;=0")*15))</f>
        <v>0</v>
      </c>
      <c r="M17" s="123" t="str">
        <f>IF(COUNTIFS(общий!$B:$B,CONCATENATE($B$1,$A17),общий!V:V,"&gt;=0")=0,"0",SUMIF(общий!$B:$B,CONCATENATE($B$1,$A17),общий!V:V)/(COUNTIFS(общий!$B:$B,CONCATENATE($B$1,$A17),общий!V:V,"&gt;=0")*5))</f>
        <v>0</v>
      </c>
      <c r="N17" s="123" t="str">
        <f>IF(COUNTIFS(общий!$B:$B,CONCATENATE($B$1,$A17),общий!W:W,"&gt;=0")=0,"0",SUMIF(общий!$B:$B,CONCATENATE($B$1,$A17),общий!W:W)/(COUNTIFS(общий!$B:$B,CONCATENATE($B$1,$A17),общий!W:W,"&gt;=0")*5))</f>
        <v>0</v>
      </c>
      <c r="O17" s="123" t="str">
        <f>IF(COUNTIFS(общий!$B:$B,CONCATENATE($B$1,$A17),общий!X:X,"&gt;=0")=0,"0",SUMIF(общий!$B:$B,CONCATENATE($B$1,$A17),общий!X:X)/(COUNTIFS(общий!$B:$B,CONCATENATE($B$1,$A17),общий!X:X,"&gt;=0")*10))</f>
        <v>0</v>
      </c>
      <c r="P17" s="123" t="str">
        <f>IF(COUNTIFS(общий!$B:$B,CONCATENATE($B$1,$A17),общий!Y:Y,"&gt;=0")=0,"0",SUMIF(общий!$B:$B,CONCATENATE($B$1,$A17),общий!Y:Y)/(COUNTIFS(общий!$B:$B,CONCATENATE($B$1,$A17),общий!Y:Y,"&gt;=0")*10))</f>
        <v>0</v>
      </c>
      <c r="Q17" s="123" t="str">
        <f>IF(COUNTIFS(общий!$B:$B,CONCATENATE($B$1,$A17),общий!Z:Z,"&gt;=0")=0,"0",SUMIF(общий!$B:$B,CONCATENATE($B$1,$A17),общий!Z:Z)/(COUNTIFS(общий!$B:$B,CONCATENATE($B$1,$A17),общий!Z:Z,"&gt;=0")*10))</f>
        <v>0</v>
      </c>
      <c r="R17" s="123" t="str">
        <f>IF(COUNTIFS(общий!$B:$B,CONCATENATE($B$1,$A17),общий!AA:AA,"&gt;=0")=0,"0",SUMIF(общий!$B:$B,CONCATENATE($B$1,$A17),общий!AA:AA)/(COUNTIFS(общий!$B:$B,CONCATENATE($B$1,$A17),общий!AA:AA,"&gt;=0")*10))</f>
        <v>0</v>
      </c>
      <c r="S17" s="123" t="str">
        <f>IF(COUNTIFS(общий!$B:$B,CONCATENATE($B$1,$A17),общий!AB:AB,"&gt;=0")=0,"0",SUMIF(общий!$B:$B,CONCATENATE($B$1,$A17),общий!AB:AB)/(COUNTIFS(общий!$B:$B,CONCATENATE($B$1,$A17),общий!AB:AB,"&gt;=0")*5))</f>
        <v>0</v>
      </c>
      <c r="T17" s="123" t="str">
        <f>IF(COUNTIFS(общий!$B:$B,CONCATENATE($B$1,$A17),общий!AC:AC,"&gt;=0")=0,"0",SUMIF(общий!$B:$B,CONCATENATE($B$1,$A17),общий!AC:AC)/(COUNTIFS(общий!$B:$B,CONCATENATE($B$1,$A17),общий!AC:AC,"&gt;=0")*5))</f>
        <v>0</v>
      </c>
      <c r="U17" s="123" t="str">
        <f>IF(COUNTIFS(общий!$B:$B,CONCATENATE($B$1,$A17),общий!AD:AD,"&gt;=0")=0,"0",SUMIF(общий!$B:$B,CONCATENATE($B$1,$A17),общий!AD:AD)/(COUNTIFS(общий!$B:$B,CONCATENATE($B$1,$A17),общий!AD:AD,"&gt;=0")*5))</f>
        <v>0</v>
      </c>
      <c r="V17" s="123" t="str">
        <f>IF(COUNTIFS(общий!$B:$B,CONCATENATE($B$1,$A17),общий!AE:AE,"&gt;=0")=0,"0",SUMIF(общий!$B:$B,CONCATENATE($B$1,$A17),общий!AE:AE)/(COUNTIFS(общий!$B:$B,CONCATENATE($B$1,$A17),общий!AE:AE,"&gt;=0")*5))</f>
        <v>0</v>
      </c>
      <c r="W17" s="123" t="str">
        <f>IF(COUNTIFS(общий!$B:$B,CONCATENATE($B$1,$A17),общий!AF:AF,"&gt;=0")=0,"0",SUMIF(общий!$B:$B,CONCATENATE($B$1,$A17),общий!AF:AF)/(COUNTIFS(общий!$B:$B,CONCATENATE($B$1,$A17),общий!AF:AF,"&gt;=0")*10))</f>
        <v>0</v>
      </c>
      <c r="X17" s="123" t="str">
        <f>IF(COUNTIFS(общий!$B:$B,CONCATENATE($B$1,$A17),общий!AG:AG,"&gt;=0")=0,"0",SUMIF(общий!$B:$B,CONCATENATE($B$1,$A17),общий!AG:AG)/(COUNTIFS(общий!$B:$B,CONCATENATE($B$1,$A17),общий!AG:AG,"&gt;=0")*10))</f>
        <v>0</v>
      </c>
      <c r="Y17" s="120">
        <f t="shared" si="0"/>
        <v>0</v>
      </c>
      <c r="Z17" s="109">
        <f>COUNTIF(общий!$B:$B,CONCATENATE($B$1,$A17))</f>
        <v>0</v>
      </c>
    </row>
    <row r="20" spans="1:26" hidden="1"/>
    <row r="21" spans="1:26" hidden="1">
      <c r="A21" s="84" t="s">
        <v>267</v>
      </c>
    </row>
    <row r="22" spans="1:26" hidden="1">
      <c r="A22" s="84" t="s">
        <v>268</v>
      </c>
    </row>
    <row r="23" spans="1:26" hidden="1">
      <c r="A23" s="84" t="s">
        <v>269</v>
      </c>
    </row>
    <row r="24" spans="1:26" s="41" customFormat="1" hidden="1">
      <c r="A24" s="84" t="s">
        <v>272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</row>
    <row r="25" spans="1:26" hidden="1"/>
    <row r="26" spans="1:26" hidden="1"/>
    <row r="27" spans="1:26" ht="114" hidden="1" customHeight="1">
      <c r="A27" s="111" t="s">
        <v>263</v>
      </c>
      <c r="B27" s="112" t="s">
        <v>78</v>
      </c>
      <c r="C27" s="112" t="s">
        <v>79</v>
      </c>
      <c r="D27" s="112" t="s">
        <v>175</v>
      </c>
      <c r="E27" s="112" t="s">
        <v>80</v>
      </c>
      <c r="F27" s="112" t="s">
        <v>81</v>
      </c>
      <c r="G27" s="112" t="s">
        <v>82</v>
      </c>
      <c r="H27" s="112" t="s">
        <v>83</v>
      </c>
      <c r="I27" s="113" t="s">
        <v>84</v>
      </c>
      <c r="J27" s="112" t="s">
        <v>176</v>
      </c>
      <c r="K27" s="113" t="s">
        <v>85</v>
      </c>
      <c r="L27" s="113" t="s">
        <v>86</v>
      </c>
      <c r="M27" s="114" t="s">
        <v>87</v>
      </c>
      <c r="N27" s="115" t="s">
        <v>88</v>
      </c>
      <c r="O27" s="115" t="s">
        <v>177</v>
      </c>
      <c r="P27" s="115" t="s">
        <v>91</v>
      </c>
      <c r="Q27" s="115" t="s">
        <v>178</v>
      </c>
      <c r="R27" s="115" t="s">
        <v>179</v>
      </c>
      <c r="S27" s="115" t="s">
        <v>180</v>
      </c>
      <c r="T27" s="116" t="s">
        <v>181</v>
      </c>
      <c r="U27" s="115" t="s">
        <v>182</v>
      </c>
      <c r="V27" s="115" t="s">
        <v>183</v>
      </c>
      <c r="W27" s="114" t="s">
        <v>89</v>
      </c>
      <c r="X27" s="114" t="s">
        <v>73</v>
      </c>
      <c r="Y27" s="118" t="s">
        <v>265</v>
      </c>
      <c r="Z27" s="118" t="s">
        <v>266</v>
      </c>
    </row>
    <row r="28" spans="1:26" hidden="1">
      <c r="A28" s="117" t="s">
        <v>234</v>
      </c>
      <c r="B28" s="121" t="str">
        <f>IF(COUNTIFS(общий!$B:$B,CONCATENATE($B$3,$A28),общий!K:K,"&gt;=0")=0,"0",SUMIF(общий!$B:$B,CONCATENATE($B$3,$A28),общий!K:K)/(COUNTIFS(общий!$B:$B,CONCATENATE($B$3,$A28),общий!K:K,"&gt;=0")*15))</f>
        <v>0</v>
      </c>
      <c r="C28" s="121" t="str">
        <f>IF(COUNTIFS(общий!$B:$B,CONCATENATE($B$3,$A28),общий!L:L,"&gt;=0")=0,"0",SUMIF(общий!$B:$B,CONCATENATE($B$3,$A28),общий!L:L)/(COUNTIFS(общий!$B:$B,CONCATENATE($B$3,$A28),общий!L:L,"&gt;=0")*15))</f>
        <v>0</v>
      </c>
      <c r="D28" s="121" t="str">
        <f>IF(COUNTIFS(общий!$B:$B,CONCATENATE($B$3,$A28),общий!M:M,"&gt;=0")=0,"0",SUMIF(общий!$B:$B,CONCATENATE($B$3,$A28),общий!M:M)/(COUNTIFS(общий!$B:$B,CONCATENATE($B$3,$A28),общий!M:M,"&gt;=0")*15))</f>
        <v>0</v>
      </c>
      <c r="E28" s="121" t="str">
        <f>IF(COUNTIFS(общий!$B:$B,CONCATENATE($B$3,$A28),общий!N:N,"&gt;=0")=0,"0",SUMIF(общий!$B:$B,CONCATENATE($B$3,$A28),общий!N:N)/(COUNTIFS(общий!$B:$B,CONCATENATE($B$3,$A28),общий!N:N,"&gt;=0")*15))</f>
        <v>0</v>
      </c>
      <c r="F28" s="121" t="str">
        <f>IF(COUNTIFS(общий!$B:$B,CONCATENATE($B$3,$A28),общий!O:O,"&gt;=0")=0,"0",SUMIF(общий!$B:$B,CONCATENATE($B$3,$A28),общий!O:O)/(COUNTIFS(общий!$B:$B,CONCATENATE($B$3,$A28),общий!O:O,"&gt;=0")*15))</f>
        <v>0</v>
      </c>
      <c r="G28" s="121" t="str">
        <f>IF(COUNTIFS(общий!$B:$B,CONCATENATE($B$3,$A28),общий!P:P,"&gt;=0")=0,"0",SUMIF(общий!$B:$B,CONCATENATE($B$3,$A28),общий!P:P)/(COUNTIFS(общий!$B:$B,CONCATENATE($B$3,$A28),общий!P:P,"&gt;=0")*15))</f>
        <v>0</v>
      </c>
      <c r="H28" s="121" t="str">
        <f>IF(COUNTIFS(общий!$B:$B,CONCATENATE($B$3,$A28),общий!Q:Q,"&gt;=0")=0,"0",SUMIF(общий!$B:$B,CONCATENATE($B$3,$A28),общий!Q:Q)/(COUNTIFS(общий!$B:$B,CONCATENATE($B$3,$A28),общий!Q:Q,"&gt;=0")*15))</f>
        <v>0</v>
      </c>
      <c r="I28" s="121" t="str">
        <f>IF(COUNTIFS(общий!$B:$B,CONCATENATE($B$3,$A28),общий!R:R,"&gt;=0")=0,"0",SUMIF(общий!$B:$B,CONCATENATE($B$3,$A28),общий!R:R)/(COUNTIFS(общий!$B:$B,CONCATENATE($B$3,$A28),общий!R:R,"&gt;=0")*15))</f>
        <v>0</v>
      </c>
      <c r="J28" s="121" t="str">
        <f>IF(COUNTIFS(общий!$B:$B,CONCATENATE($B$3,$A28),общий!S:S,"&gt;=0")=0,"0",SUMIF(общий!$B:$B,CONCATENATE($B$3,$A28),общий!S:S)/(COUNTIFS(общий!$B:$B,CONCATENATE($B$3,$A28),общий!S:S,"&gt;=0")*15))</f>
        <v>0</v>
      </c>
      <c r="K28" s="121" t="str">
        <f>IF(COUNTIFS(общий!$B:$B,CONCATENATE($B$3,$A28),общий!T:T,"&gt;=0")=0,"0",SUMIF(общий!$B:$B,CONCATENATE($B$3,$A28),общий!T:T)/(COUNTIFS(общий!$B:$B,CONCATENATE($B$3,$A28),общий!T:T,"&gt;=0")*15))</f>
        <v>0</v>
      </c>
      <c r="L28" s="121" t="str">
        <f>IF(COUNTIFS(общий!$B:$B,CONCATENATE($B$3,$A28),общий!U:U,"&gt;=0")=0,"0",SUMIF(общий!$B:$B,CONCATENATE($B$3,$A28),общий!U:U)/(COUNTIFS(общий!$B:$B,CONCATENATE($B$3,$A28),общий!U:U,"&gt;=0")*15))</f>
        <v>0</v>
      </c>
      <c r="M28" s="121" t="str">
        <f>IF(COUNTIFS(общий!$B:$B,CONCATENATE($B$3,$A28),общий!V:V,"&gt;=0")=0,"0",SUMIF(общий!$B:$B,CONCATENATE($B$3,$A28),общий!V:V)/(COUNTIFS(общий!$B:$B,CONCATENATE($B$3,$A28),общий!V:V,"&gt;=0")*15))</f>
        <v>0</v>
      </c>
      <c r="N28" s="121" t="str">
        <f>IF(COUNTIFS(общий!$B:$B,CONCATENATE($B$3,$A28),общий!W:W,"&gt;=0")=0,"0",SUMIF(общий!$B:$B,CONCATENATE($B$3,$A28),общий!W:W)/(COUNTIFS(общий!$B:$B,CONCATENATE($B$3,$A28),общий!W:W,"&gt;=0")*15))</f>
        <v>0</v>
      </c>
      <c r="O28" s="121" t="str">
        <f>IF(COUNTIFS(общий!$B:$B,CONCATENATE($B$3,$A28),общий!X:X,"&gt;=0")=0,"0",SUMIF(общий!$B:$B,CONCATENATE($B$3,$A28),общий!X:X)/(COUNTIFS(общий!$B:$B,CONCATENATE($B$3,$A28),общий!X:X,"&gt;=0")*15))</f>
        <v>0</v>
      </c>
      <c r="P28" s="121" t="str">
        <f>IF(COUNTIFS(общий!$B:$B,CONCATENATE($B$3,$A28),общий!Y:Y,"&gt;=0")=0,"0",SUMIF(общий!$B:$B,CONCATENATE($B$3,$A28),общий!Y:Y)/(COUNTIFS(общий!$B:$B,CONCATENATE($B$3,$A28),общий!Y:Y,"&gt;=0")*15))</f>
        <v>0</v>
      </c>
      <c r="Q28" s="121" t="str">
        <f>IF(COUNTIFS(общий!$B:$B,CONCATENATE($B$3,$A28),общий!Z:Z,"&gt;=0")=0,"0",SUMIF(общий!$B:$B,CONCATENATE($B$3,$A28),общий!Z:Z)/(COUNTIFS(общий!$B:$B,CONCATENATE($B$3,$A28),общий!Z:Z,"&gt;=0")*15))</f>
        <v>0</v>
      </c>
      <c r="R28" s="121" t="str">
        <f>IF(COUNTIFS(общий!$B:$B,CONCATENATE($B$3,$A28),общий!AA:AA,"&gt;=0")=0,"0",SUMIF(общий!$B:$B,CONCATENATE($B$3,$A28),общий!AA:AA)/(COUNTIFS(общий!$B:$B,CONCATENATE($B$3,$A28),общий!AA:AA,"&gt;=0")*15))</f>
        <v>0</v>
      </c>
      <c r="S28" s="121" t="str">
        <f>IF(COUNTIFS(общий!$B:$B,CONCATENATE($B$3,$A28),общий!AB:AB,"&gt;=0")=0,"0",SUMIF(общий!$B:$B,CONCATENATE($B$3,$A28),общий!AB:AB)/(COUNTIFS(общий!$B:$B,CONCATENATE($B$3,$A28),общий!AB:AB,"&gt;=0")*15))</f>
        <v>0</v>
      </c>
      <c r="T28" s="121" t="str">
        <f>IF(COUNTIFS(общий!$B:$B,CONCATENATE($B$3,$A28),общий!AC:AC,"&gt;=0")=0,"0",SUMIF(общий!$B:$B,CONCATENATE($B$3,$A28),общий!AC:AC)/(COUNTIFS(общий!$B:$B,CONCATENATE($B$3,$A28),общий!AC:AC,"&gt;=0")*15))</f>
        <v>0</v>
      </c>
      <c r="U28" s="121" t="str">
        <f>IF(COUNTIFS(общий!$B:$B,CONCATENATE($B$3,$A28),общий!AD:AD,"&gt;=0")=0,"0",SUMIF(общий!$B:$B,CONCATENATE($B$3,$A28),общий!AD:AD)/(COUNTIFS(общий!$B:$B,CONCATENATE($B$3,$A28),общий!AD:AD,"&gt;=0")*15))</f>
        <v>0</v>
      </c>
      <c r="V28" s="121" t="str">
        <f>IF(COUNTIFS(общий!$B:$B,CONCATENATE($B$3,$A28),общий!AE:AE,"&gt;=0")=0,"0",SUMIF(общий!$B:$B,CONCATENATE($B$3,$A28),общий!AE:AE)/(COUNTIFS(общий!$B:$B,CONCATENATE($B$3,$A28),общий!AE:AE,"&gt;=0")*15))</f>
        <v>0</v>
      </c>
      <c r="W28" s="121" t="str">
        <f>IF(COUNTIFS(общий!$B:$B,CONCATENATE($B$3,$A28),общий!AF:AF,"&gt;=0")=0,"0",SUMIF(общий!$B:$B,CONCATENATE($B$3,$A28),общий!AF:AF)/(COUNTIFS(общий!$B:$B,CONCATENATE($B$3,$A28),общий!AF:AF,"&gt;=0")*15))</f>
        <v>0</v>
      </c>
      <c r="X28" s="121" t="str">
        <f>IF(COUNTIFS(общий!$B:$B,CONCATENATE($B$3,$A28),общий!AG:AG,"&gt;=0")=0,"0",SUMIF(общий!$B:$B,CONCATENATE($B$3,$A28),общий!AG:AG)/(COUNTIFS(общий!$B:$B,CONCATENATE($B$3,$A28),общий!AG:AG,"&gt;=0")*15))</f>
        <v>0</v>
      </c>
      <c r="Y28" s="120">
        <f>AVERAGEA(B28:X28)</f>
        <v>0</v>
      </c>
      <c r="Z28" s="109">
        <f>COUNTIF(общий!$B:$B,CONCATENATE($B$3,$A28))</f>
        <v>0</v>
      </c>
    </row>
    <row r="29" spans="1:26" hidden="1">
      <c r="A29" s="117" t="s">
        <v>132</v>
      </c>
      <c r="B29" s="121">
        <f>IF(COUNTIFS(общий!$B:$B,CONCATENATE($B$3,$A29),общий!K:K,"&gt;=0")=0,"0",SUMIF(общий!$B:$B,CONCATENATE($B$3,$A29),общий!K:K)/(COUNTIFS(общий!$B:$B,CONCATENATE($B$3,$A29),общий!K:K,"&gt;=0")*15))</f>
        <v>1</v>
      </c>
      <c r="C29" s="121">
        <f>IF(COUNTIFS(общий!$B:$B,CONCATENATE($B$3,$A29),общий!L:L,"&gt;=0")=0,"0",SUMIF(общий!$B:$B,CONCATENATE($B$3,$A29),общий!L:L)/(COUNTIFS(общий!$B:$B,CONCATENATE($B$3,$A29),общий!L:L,"&gt;=0")*15))</f>
        <v>0</v>
      </c>
      <c r="D29" s="121">
        <f>IF(COUNTIFS(общий!$B:$B,CONCATENATE($B$3,$A29),общий!M:M,"&gt;=0")=0,"0",SUMIF(общий!$B:$B,CONCATENATE($B$3,$A29),общий!M:M)/(COUNTIFS(общий!$B:$B,CONCATENATE($B$3,$A29),общий!M:M,"&gt;=0")*15))</f>
        <v>0.66666666666666663</v>
      </c>
      <c r="E29" s="121">
        <f>IF(COUNTIFS(общий!$B:$B,CONCATENATE($B$3,$A29),общий!N:N,"&gt;=0")=0,"0",SUMIF(общий!$B:$B,CONCATENATE($B$3,$A29),общий!N:N)/(COUNTIFS(общий!$B:$B,CONCATENATE($B$3,$A29),общий!N:N,"&gt;=0")*15))</f>
        <v>1</v>
      </c>
      <c r="F29" s="121">
        <f>IF(COUNTIFS(общий!$B:$B,CONCATENATE($B$3,$A29),общий!O:O,"&gt;=0")=0,"0",SUMIF(общий!$B:$B,CONCATENATE($B$3,$A29),общий!O:O)/(COUNTIFS(общий!$B:$B,CONCATENATE($B$3,$A29),общий!O:O,"&gt;=0")*15))</f>
        <v>0.33333333333333331</v>
      </c>
      <c r="G29" s="121">
        <f>IF(COUNTIFS(общий!$B:$B,CONCATENATE($B$3,$A29),общий!P:P,"&gt;=0")=0,"0",SUMIF(общий!$B:$B,CONCATENATE($B$3,$A29),общий!P:P)/(COUNTIFS(общий!$B:$B,CONCATENATE($B$3,$A29),общий!P:P,"&gt;=0")*15))</f>
        <v>1</v>
      </c>
      <c r="H29" s="121">
        <f>IF(COUNTIFS(общий!$B:$B,CONCATENATE($B$3,$A29),общий!Q:Q,"&gt;=0")=0,"0",SUMIF(общий!$B:$B,CONCATENATE($B$3,$A29),общий!Q:Q)/(COUNTIFS(общий!$B:$B,CONCATENATE($B$3,$A29),общий!Q:Q,"&gt;=0")*15))</f>
        <v>1</v>
      </c>
      <c r="I29" s="121">
        <f>IF(COUNTIFS(общий!$B:$B,CONCATENATE($B$3,$A29),общий!R:R,"&gt;=0")=0,"0",SUMIF(общий!$B:$B,CONCATENATE($B$3,$A29),общий!R:R)/(COUNTIFS(общий!$B:$B,CONCATENATE($B$3,$A29),общий!R:R,"&gt;=0")*15))</f>
        <v>1</v>
      </c>
      <c r="J29" s="121">
        <f>IF(COUNTIFS(общий!$B:$B,CONCATENATE($B$3,$A29),общий!S:S,"&gt;=0")=0,"0",SUMIF(общий!$B:$B,CONCATENATE($B$3,$A29),общий!S:S)/(COUNTIFS(общий!$B:$B,CONCATENATE($B$3,$A29),общий!S:S,"&gt;=0")*15))</f>
        <v>1</v>
      </c>
      <c r="K29" s="121">
        <f>IF(COUNTIFS(общий!$B:$B,CONCATENATE($B$3,$A29),общий!T:T,"&gt;=0")=0,"0",SUMIF(общий!$B:$B,CONCATENATE($B$3,$A29),общий!T:T)/(COUNTIFS(общий!$B:$B,CONCATENATE($B$3,$A29),общий!T:T,"&gt;=0")*15))</f>
        <v>0.33333333333333331</v>
      </c>
      <c r="L29" s="121">
        <f>IF(COUNTIFS(общий!$B:$B,CONCATENATE($B$3,$A29),общий!U:U,"&gt;=0")=0,"0",SUMIF(общий!$B:$B,CONCATENATE($B$3,$A29),общий!U:U)/(COUNTIFS(общий!$B:$B,CONCATENATE($B$3,$A29),общий!U:U,"&gt;=0")*15))</f>
        <v>1</v>
      </c>
      <c r="M29" s="121">
        <f>IF(COUNTIFS(общий!$B:$B,CONCATENATE($B$3,$A29),общий!V:V,"&gt;=0")=0,"0",SUMIF(общий!$B:$B,CONCATENATE($B$3,$A29),общий!V:V)/(COUNTIFS(общий!$B:$B,CONCATENATE($B$3,$A29),общий!V:V,"&gt;=0")*15))</f>
        <v>0.33333333333333331</v>
      </c>
      <c r="N29" s="121">
        <f>IF(COUNTIFS(общий!$B:$B,CONCATENATE($B$3,$A29),общий!W:W,"&gt;=0")=0,"0",SUMIF(общий!$B:$B,CONCATENATE($B$3,$A29),общий!W:W)/(COUNTIFS(общий!$B:$B,CONCATENATE($B$3,$A29),общий!W:W,"&gt;=0")*15))</f>
        <v>0.33333333333333331</v>
      </c>
      <c r="O29" s="121">
        <f>IF(COUNTIFS(общий!$B:$B,CONCATENATE($B$3,$A29),общий!X:X,"&gt;=0")=0,"0",SUMIF(общий!$B:$B,CONCATENATE($B$3,$A29),общий!X:X)/(COUNTIFS(общий!$B:$B,CONCATENATE($B$3,$A29),общий!X:X,"&gt;=0")*15))</f>
        <v>0.33333333333333331</v>
      </c>
      <c r="P29" s="121">
        <f>IF(COUNTIFS(общий!$B:$B,CONCATENATE($B$3,$A29),общий!Y:Y,"&gt;=0")=0,"0",SUMIF(общий!$B:$B,CONCATENATE($B$3,$A29),общий!Y:Y)/(COUNTIFS(общий!$B:$B,CONCATENATE($B$3,$A29),общий!Y:Y,"&gt;=0")*15))</f>
        <v>0.66666666666666663</v>
      </c>
      <c r="Q29" s="121">
        <f>IF(COUNTIFS(общий!$B:$B,CONCATENATE($B$3,$A29),общий!Z:Z,"&gt;=0")=0,"0",SUMIF(общий!$B:$B,CONCATENATE($B$3,$A29),общий!Z:Z)/(COUNTIFS(общий!$B:$B,CONCATENATE($B$3,$A29),общий!Z:Z,"&gt;=0")*15))</f>
        <v>0.66666666666666663</v>
      </c>
      <c r="R29" s="121">
        <f>IF(COUNTIFS(общий!$B:$B,CONCATENATE($B$3,$A29),общий!AA:AA,"&gt;=0")=0,"0",SUMIF(общий!$B:$B,CONCATENATE($B$3,$A29),общий!AA:AA)/(COUNTIFS(общий!$B:$B,CONCATENATE($B$3,$A29),общий!AA:AA,"&gt;=0")*15))</f>
        <v>0.33333333333333331</v>
      </c>
      <c r="S29" s="121">
        <f>IF(COUNTIFS(общий!$B:$B,CONCATENATE($B$3,$A29),общий!AB:AB,"&gt;=0")=0,"0",SUMIF(общий!$B:$B,CONCATENATE($B$3,$A29),общий!AB:AB)/(COUNTIFS(общий!$B:$B,CONCATENATE($B$3,$A29),общий!AB:AB,"&gt;=0")*15))</f>
        <v>0.33333333333333331</v>
      </c>
      <c r="T29" s="121">
        <f>IF(COUNTIFS(общий!$B:$B,CONCATENATE($B$3,$A29),общий!AC:AC,"&gt;=0")=0,"0",SUMIF(общий!$B:$B,CONCATENATE($B$3,$A29),общий!AC:AC)/(COUNTIFS(общий!$B:$B,CONCATENATE($B$3,$A29),общий!AC:AC,"&gt;=0")*15))</f>
        <v>0.33333333333333331</v>
      </c>
      <c r="U29" s="121">
        <f>IF(COUNTIFS(общий!$B:$B,CONCATENATE($B$3,$A29),общий!AD:AD,"&gt;=0")=0,"0",SUMIF(общий!$B:$B,CONCATENATE($B$3,$A29),общий!AD:AD)/(COUNTIFS(общий!$B:$B,CONCATENATE($B$3,$A29),общий!AD:AD,"&gt;=0")*15))</f>
        <v>0.33333333333333331</v>
      </c>
      <c r="V29" s="121">
        <f>IF(COUNTIFS(общий!$B:$B,CONCATENATE($B$3,$A29),общий!AE:AE,"&gt;=0")=0,"0",SUMIF(общий!$B:$B,CONCATENATE($B$3,$A29),общий!AE:AE)/(COUNTIFS(общий!$B:$B,CONCATENATE($B$3,$A29),общий!AE:AE,"&gt;=0")*15))</f>
        <v>0</v>
      </c>
      <c r="W29" s="121">
        <f>IF(COUNTIFS(общий!$B:$B,CONCATENATE($B$3,$A29),общий!AF:AF,"&gt;=0")=0,"0",SUMIF(общий!$B:$B,CONCATENATE($B$3,$A29),общий!AF:AF)/(COUNTIFS(общий!$B:$B,CONCATENATE($B$3,$A29),общий!AF:AF,"&gt;=0")*15))</f>
        <v>0.66666666666666663</v>
      </c>
      <c r="X29" s="121">
        <f>IF(COUNTIFS(общий!$B:$B,CONCATENATE($B$3,$A29),общий!AG:AG,"&gt;=0")=0,"0",SUMIF(общий!$B:$B,CONCATENATE($B$3,$A29),общий!AG:AG)/(COUNTIFS(общий!$B:$B,CONCATENATE($B$3,$A29),общий!AG:AG,"&gt;=0")*15))</f>
        <v>0.66666666666666663</v>
      </c>
      <c r="Y29" s="120">
        <f t="shared" ref="Y29:Y39" si="1">AVERAGEA(B29:X29)</f>
        <v>0.57971014492753625</v>
      </c>
      <c r="Z29" s="109">
        <f>COUNTIF(общий!$B:$B,CONCATENATE($B$3,$A29))</f>
        <v>1</v>
      </c>
    </row>
    <row r="30" spans="1:26" hidden="1">
      <c r="A30" s="117" t="s">
        <v>116</v>
      </c>
      <c r="B30" s="121">
        <f>IF(COUNTIFS(общий!$B:$B,CONCATENATE($B$3,$A30),общий!K:K,"&gt;=0")=0,"0",SUMIF(общий!$B:$B,CONCATENATE($B$3,$A30),общий!K:K)/(COUNTIFS(общий!$B:$B,CONCATENATE($B$3,$A30),общий!K:K,"&gt;=0")*15))</f>
        <v>1</v>
      </c>
      <c r="C30" s="121">
        <f>IF(COUNTIFS(общий!$B:$B,CONCATENATE($B$3,$A30),общий!L:L,"&gt;=0")=0,"0",SUMIF(общий!$B:$B,CONCATENATE($B$3,$A30),общий!L:L)/(COUNTIFS(общий!$B:$B,CONCATENATE($B$3,$A30),общий!L:L,"&gt;=0")*15))</f>
        <v>0</v>
      </c>
      <c r="D30" s="121">
        <f>IF(COUNTIFS(общий!$B:$B,CONCATENATE($B$3,$A30),общий!M:M,"&gt;=0")=0,"0",SUMIF(общий!$B:$B,CONCATENATE($B$3,$A30),общий!M:M)/(COUNTIFS(общий!$B:$B,CONCATENATE($B$3,$A30),общий!M:M,"&gt;=0")*15))</f>
        <v>0.66666666666666663</v>
      </c>
      <c r="E30" s="121">
        <f>IF(COUNTIFS(общий!$B:$B,CONCATENATE($B$3,$A30),общий!N:N,"&gt;=0")=0,"0",SUMIF(общий!$B:$B,CONCATENATE($B$3,$A30),общий!N:N)/(COUNTIFS(общий!$B:$B,CONCATENATE($B$3,$A30),общий!N:N,"&gt;=0")*15))</f>
        <v>1</v>
      </c>
      <c r="F30" s="121">
        <f>IF(COUNTIFS(общий!$B:$B,CONCATENATE($B$3,$A30),общий!O:O,"&gt;=0")=0,"0",SUMIF(общий!$B:$B,CONCATENATE($B$3,$A30),общий!O:O)/(COUNTIFS(общий!$B:$B,CONCATENATE($B$3,$A30),общий!O:O,"&gt;=0")*15))</f>
        <v>0.33333333333333331</v>
      </c>
      <c r="G30" s="121">
        <f>IF(COUNTIFS(общий!$B:$B,CONCATENATE($B$3,$A30),общий!P:P,"&gt;=0")=0,"0",SUMIF(общий!$B:$B,CONCATENATE($B$3,$A30),общий!P:P)/(COUNTIFS(общий!$B:$B,CONCATENATE($B$3,$A30),общий!P:P,"&gt;=0")*15))</f>
        <v>1</v>
      </c>
      <c r="H30" s="121">
        <f>IF(COUNTIFS(общий!$B:$B,CONCATENATE($B$3,$A30),общий!Q:Q,"&gt;=0")=0,"0",SUMIF(общий!$B:$B,CONCATENATE($B$3,$A30),общий!Q:Q)/(COUNTIFS(общий!$B:$B,CONCATENATE($B$3,$A30),общий!Q:Q,"&gt;=0")*15))</f>
        <v>1</v>
      </c>
      <c r="I30" s="121">
        <f>IF(COUNTIFS(общий!$B:$B,CONCATENATE($B$3,$A30),общий!R:R,"&gt;=0")=0,"0",SUMIF(общий!$B:$B,CONCATENATE($B$3,$A30),общий!R:R)/(COUNTIFS(общий!$B:$B,CONCATENATE($B$3,$A30),общий!R:R,"&gt;=0")*15))</f>
        <v>1</v>
      </c>
      <c r="J30" s="121">
        <f>IF(COUNTIFS(общий!$B:$B,CONCATENATE($B$3,$A30),общий!S:S,"&gt;=0")=0,"0",SUMIF(общий!$B:$B,CONCATENATE($B$3,$A30),общий!S:S)/(COUNTIFS(общий!$B:$B,CONCATENATE($B$3,$A30),общий!S:S,"&gt;=0")*15))</f>
        <v>1</v>
      </c>
      <c r="K30" s="121">
        <f>IF(COUNTIFS(общий!$B:$B,CONCATENATE($B$3,$A30),общий!T:T,"&gt;=0")=0,"0",SUMIF(общий!$B:$B,CONCATENATE($B$3,$A30),общий!T:T)/(COUNTIFS(общий!$B:$B,CONCATENATE($B$3,$A30),общий!T:T,"&gt;=0")*15))</f>
        <v>0.33333333333333331</v>
      </c>
      <c r="L30" s="121">
        <f>IF(COUNTIFS(общий!$B:$B,CONCATENATE($B$3,$A30),общий!U:U,"&gt;=0")=0,"0",SUMIF(общий!$B:$B,CONCATENATE($B$3,$A30),общий!U:U)/(COUNTIFS(общий!$B:$B,CONCATENATE($B$3,$A30),общий!U:U,"&gt;=0")*15))</f>
        <v>1</v>
      </c>
      <c r="M30" s="121">
        <f>IF(COUNTIFS(общий!$B:$B,CONCATENATE($B$3,$A30),общий!V:V,"&gt;=0")=0,"0",SUMIF(общий!$B:$B,CONCATENATE($B$3,$A30),общий!V:V)/(COUNTIFS(общий!$B:$B,CONCATENATE($B$3,$A30),общий!V:V,"&gt;=0")*15))</f>
        <v>0.33333333333333331</v>
      </c>
      <c r="N30" s="121" t="str">
        <f>IF(COUNTIFS(общий!$B:$B,CONCATENATE($B$3,$A30),общий!W:W,"&gt;=0")=0,"0",SUMIF(общий!$B:$B,CONCATENATE($B$3,$A30),общий!W:W)/(COUNTIFS(общий!$B:$B,CONCATENATE($B$3,$A30),общий!W:W,"&gt;=0")*15))</f>
        <v>0</v>
      </c>
      <c r="O30" s="121">
        <f>IF(COUNTIFS(общий!$B:$B,CONCATENATE($B$3,$A30),общий!X:X,"&gt;=0")=0,"0",SUMIF(общий!$B:$B,CONCATENATE($B$3,$A30),общий!X:X)/(COUNTIFS(общий!$B:$B,CONCATENATE($B$3,$A30),общий!X:X,"&gt;=0")*15))</f>
        <v>0.66666666666666663</v>
      </c>
      <c r="P30" s="121" t="str">
        <f>IF(COUNTIFS(общий!$B:$B,CONCATENATE($B$3,$A30),общий!Y:Y,"&gt;=0")=0,"0",SUMIF(общий!$B:$B,CONCATENATE($B$3,$A30),общий!Y:Y)/(COUNTIFS(общий!$B:$B,CONCATENATE($B$3,$A30),общий!Y:Y,"&gt;=0")*15))</f>
        <v>0</v>
      </c>
      <c r="Q30" s="121" t="str">
        <f>IF(COUNTIFS(общий!$B:$B,CONCATENATE($B$3,$A30),общий!Z:Z,"&gt;=0")=0,"0",SUMIF(общий!$B:$B,CONCATENATE($B$3,$A30),общий!Z:Z)/(COUNTIFS(общий!$B:$B,CONCATENATE($B$3,$A30),общий!Z:Z,"&gt;=0")*15))</f>
        <v>0</v>
      </c>
      <c r="R30" s="121">
        <f>IF(COUNTIFS(общий!$B:$B,CONCATENATE($B$3,$A30),общий!AA:AA,"&gt;=0")=0,"0",SUMIF(общий!$B:$B,CONCATENATE($B$3,$A30),общий!AA:AA)/(COUNTIFS(общий!$B:$B,CONCATENATE($B$3,$A30),общий!AA:AA,"&gt;=0")*15))</f>
        <v>0.33333333333333331</v>
      </c>
      <c r="S30" s="121">
        <f>IF(COUNTIFS(общий!$B:$B,CONCATENATE($B$3,$A30),общий!AB:AB,"&gt;=0")=0,"0",SUMIF(общий!$B:$B,CONCATENATE($B$3,$A30),общий!AB:AB)/(COUNTIFS(общий!$B:$B,CONCATENATE($B$3,$A30),общий!AB:AB,"&gt;=0")*15))</f>
        <v>0.33333333333333331</v>
      </c>
      <c r="T30" s="121">
        <f>IF(COUNTIFS(общий!$B:$B,CONCATENATE($B$3,$A30),общий!AC:AC,"&gt;=0")=0,"0",SUMIF(общий!$B:$B,CONCATENATE($B$3,$A30),общий!AC:AC)/(COUNTIFS(общий!$B:$B,CONCATENATE($B$3,$A30),общий!AC:AC,"&gt;=0")*15))</f>
        <v>0</v>
      </c>
      <c r="U30" s="121">
        <f>IF(COUNTIFS(общий!$B:$B,CONCATENATE($B$3,$A30),общий!AD:AD,"&gt;=0")=0,"0",SUMIF(общий!$B:$B,CONCATENATE($B$3,$A30),общий!AD:AD)/(COUNTIFS(общий!$B:$B,CONCATENATE($B$3,$A30),общий!AD:AD,"&gt;=0")*15))</f>
        <v>0</v>
      </c>
      <c r="V30" s="121">
        <f>IF(COUNTIFS(общий!$B:$B,CONCATENATE($B$3,$A30),общий!AE:AE,"&gt;=0")=0,"0",SUMIF(общий!$B:$B,CONCATENATE($B$3,$A30),общий!AE:AE)/(COUNTIFS(общий!$B:$B,CONCATENATE($B$3,$A30),общий!AE:AE,"&gt;=0")*15))</f>
        <v>0</v>
      </c>
      <c r="W30" s="121">
        <f>IF(COUNTIFS(общий!$B:$B,CONCATENATE($B$3,$A30),общий!AF:AF,"&gt;=0")=0,"0",SUMIF(общий!$B:$B,CONCATENATE($B$3,$A30),общий!AF:AF)/(COUNTIFS(общий!$B:$B,CONCATENATE($B$3,$A30),общий!AF:AF,"&gt;=0")*15))</f>
        <v>0.66666666666666663</v>
      </c>
      <c r="X30" s="121">
        <f>IF(COUNTIFS(общий!$B:$B,CONCATENATE($B$3,$A30),общий!AG:AG,"&gt;=0")=0,"0",SUMIF(общий!$B:$B,CONCATENATE($B$3,$A30),общий!AG:AG)/(COUNTIFS(общий!$B:$B,CONCATENATE($B$3,$A30),общий!AG:AG,"&gt;=0")*15))</f>
        <v>0.66666666666666663</v>
      </c>
      <c r="Y30" s="120">
        <f t="shared" si="1"/>
        <v>0.49275362318840576</v>
      </c>
      <c r="Z30" s="109">
        <f>COUNTIF(общий!$B:$B,CONCATENATE($B$3,$A30))</f>
        <v>1</v>
      </c>
    </row>
    <row r="31" spans="1:26" hidden="1">
      <c r="A31" s="117" t="s">
        <v>168</v>
      </c>
      <c r="B31" s="121">
        <f>IF(COUNTIFS(общий!$B:$B,CONCATENATE($B$3,$A31),общий!K:K,"&gt;=0")=0,"0",SUMIF(общий!$B:$B,CONCATENATE($B$3,$A31),общий!K:K)/(COUNTIFS(общий!$B:$B,CONCATENATE($B$3,$A31),общий!K:K,"&gt;=0")*15))</f>
        <v>1</v>
      </c>
      <c r="C31" s="121">
        <f>IF(COUNTIFS(общий!$B:$B,CONCATENATE($B$3,$A31),общий!L:L,"&gt;=0")=0,"0",SUMIF(общий!$B:$B,CONCATENATE($B$3,$A31),общий!L:L)/(COUNTIFS(общий!$B:$B,CONCATENATE($B$3,$A31),общий!L:L,"&gt;=0")*15))</f>
        <v>0.16666666666666666</v>
      </c>
      <c r="D31" s="121">
        <f>IF(COUNTIFS(общий!$B:$B,CONCATENATE($B$3,$A31),общий!M:M,"&gt;=0")=0,"0",SUMIF(общий!$B:$B,CONCATENATE($B$3,$A31),общий!M:M)/(COUNTIFS(общий!$B:$B,CONCATENATE($B$3,$A31),общий!M:M,"&gt;=0")*15))</f>
        <v>0.5</v>
      </c>
      <c r="E31" s="121">
        <f>IF(COUNTIFS(общий!$B:$B,CONCATENATE($B$3,$A31),общий!N:N,"&gt;=0")=0,"0",SUMIF(общий!$B:$B,CONCATENATE($B$3,$A31),общий!N:N)/(COUNTIFS(общий!$B:$B,CONCATENATE($B$3,$A31),общий!N:N,"&gt;=0")*15))</f>
        <v>1</v>
      </c>
      <c r="F31" s="121">
        <f>IF(COUNTIFS(общий!$B:$B,CONCATENATE($B$3,$A31),общий!O:O,"&gt;=0")=0,"0",SUMIF(общий!$B:$B,CONCATENATE($B$3,$A31),общий!O:O)/(COUNTIFS(общий!$B:$B,CONCATENATE($B$3,$A31),общий!O:O,"&gt;=0")*15))</f>
        <v>0.33333333333333331</v>
      </c>
      <c r="G31" s="121">
        <f>IF(COUNTIFS(общий!$B:$B,CONCATENATE($B$3,$A31),общий!P:P,"&gt;=0")=0,"0",SUMIF(общий!$B:$B,CONCATENATE($B$3,$A31),общий!P:P)/(COUNTIFS(общий!$B:$B,CONCATENATE($B$3,$A31),общий!P:P,"&gt;=0")*15))</f>
        <v>1</v>
      </c>
      <c r="H31" s="121">
        <f>IF(COUNTIFS(общий!$B:$B,CONCATENATE($B$3,$A31),общий!Q:Q,"&gt;=0")=0,"0",SUMIF(общий!$B:$B,CONCATENATE($B$3,$A31),общий!Q:Q)/(COUNTIFS(общий!$B:$B,CONCATENATE($B$3,$A31),общий!Q:Q,"&gt;=0")*15))</f>
        <v>1</v>
      </c>
      <c r="I31" s="121">
        <f>IF(COUNTIFS(общий!$B:$B,CONCATENATE($B$3,$A31),общий!R:R,"&gt;=0")=0,"0",SUMIF(общий!$B:$B,CONCATENATE($B$3,$A31),общий!R:R)/(COUNTIFS(общий!$B:$B,CONCATENATE($B$3,$A31),общий!R:R,"&gt;=0")*15))</f>
        <v>0.5</v>
      </c>
      <c r="J31" s="121">
        <f>IF(COUNTIFS(общий!$B:$B,CONCATENATE($B$3,$A31),общий!S:S,"&gt;=0")=0,"0",SUMIF(общий!$B:$B,CONCATENATE($B$3,$A31),общий!S:S)/(COUNTIFS(общий!$B:$B,CONCATENATE($B$3,$A31),общий!S:S,"&gt;=0")*15))</f>
        <v>0.75</v>
      </c>
      <c r="K31" s="121">
        <f>IF(COUNTIFS(общий!$B:$B,CONCATENATE($B$3,$A31),общий!T:T,"&gt;=0")=0,"0",SUMIF(общий!$B:$B,CONCATENATE($B$3,$A31),общий!T:T)/(COUNTIFS(общий!$B:$B,CONCATENATE($B$3,$A31),общий!T:T,"&gt;=0")*15))</f>
        <v>0.33333333333333331</v>
      </c>
      <c r="L31" s="121">
        <f>IF(COUNTIFS(общий!$B:$B,CONCATENATE($B$3,$A31),общий!U:U,"&gt;=0")=0,"0",SUMIF(общий!$B:$B,CONCATENATE($B$3,$A31),общий!U:U)/(COUNTIFS(общий!$B:$B,CONCATENATE($B$3,$A31),общий!U:U,"&gt;=0")*15))</f>
        <v>1</v>
      </c>
      <c r="M31" s="121">
        <f>IF(COUNTIFS(общий!$B:$B,CONCATENATE($B$3,$A31),общий!V:V,"&gt;=0")=0,"0",SUMIF(общий!$B:$B,CONCATENATE($B$3,$A31),общий!V:V)/(COUNTIFS(общий!$B:$B,CONCATENATE($B$3,$A31),общий!V:V,"&gt;=0")*15))</f>
        <v>0.25</v>
      </c>
      <c r="N31" s="121">
        <f>IF(COUNTIFS(общий!$B:$B,CONCATENATE($B$3,$A31),общий!W:W,"&gt;=0")=0,"0",SUMIF(общий!$B:$B,CONCATENATE($B$3,$A31),общий!W:W)/(COUNTIFS(общий!$B:$B,CONCATENATE($B$3,$A31),общий!W:W,"&gt;=0")*15))</f>
        <v>0.28333333333333333</v>
      </c>
      <c r="O31" s="121">
        <f>IF(COUNTIFS(общий!$B:$B,CONCATENATE($B$3,$A31),общий!X:X,"&gt;=0")=0,"0",SUMIF(общий!$B:$B,CONCATENATE($B$3,$A31),общий!X:X)/(COUNTIFS(общий!$B:$B,CONCATENATE($B$3,$A31),общий!X:X,"&gt;=0")*15))</f>
        <v>0.58333333333333337</v>
      </c>
      <c r="P31" s="121">
        <f>IF(COUNTIFS(общий!$B:$B,CONCATENATE($B$3,$A31),общий!Y:Y,"&gt;=0")=0,"0",SUMIF(общий!$B:$B,CONCATENATE($B$3,$A31),общий!Y:Y)/(COUNTIFS(общий!$B:$B,CONCATENATE($B$3,$A31),общий!Y:Y,"&gt;=0")*15))</f>
        <v>0.5</v>
      </c>
      <c r="Q31" s="121">
        <f>IF(COUNTIFS(общий!$B:$B,CONCATENATE($B$3,$A31),общий!Z:Z,"&gt;=0")=0,"0",SUMIF(общий!$B:$B,CONCATENATE($B$3,$A31),общий!Z:Z)/(COUNTIFS(общий!$B:$B,CONCATENATE($B$3,$A31),общий!Z:Z,"&gt;=0")*15))</f>
        <v>0.5</v>
      </c>
      <c r="R31" s="121">
        <f>IF(COUNTIFS(общий!$B:$B,CONCATENATE($B$3,$A31),общий!AA:AA,"&gt;=0")=0,"0",SUMIF(общий!$B:$B,CONCATENATE($B$3,$A31),общий!AA:AA)/(COUNTIFS(общий!$B:$B,CONCATENATE($B$3,$A31),общий!AA:AA,"&gt;=0")*15))</f>
        <v>0.25</v>
      </c>
      <c r="S31" s="121">
        <f>IF(COUNTIFS(общий!$B:$B,CONCATENATE($B$3,$A31),общий!AB:AB,"&gt;=0")=0,"0",SUMIF(общий!$B:$B,CONCATENATE($B$3,$A31),общий!AB:AB)/(COUNTIFS(общий!$B:$B,CONCATENATE($B$3,$A31),общий!AB:AB,"&gt;=0")*15))</f>
        <v>0.33333333333333331</v>
      </c>
      <c r="T31" s="121">
        <f>IF(COUNTIFS(общий!$B:$B,CONCATENATE($B$3,$A31),общий!AC:AC,"&gt;=0")=0,"0",SUMIF(общий!$B:$B,CONCATENATE($B$3,$A31),общий!AC:AC)/(COUNTIFS(общий!$B:$B,CONCATENATE($B$3,$A31),общий!AC:AC,"&gt;=0")*15))</f>
        <v>0.25</v>
      </c>
      <c r="U31" s="121">
        <f>IF(COUNTIFS(общий!$B:$B,CONCATENATE($B$3,$A31),общий!AD:AD,"&gt;=0")=0,"0",SUMIF(общий!$B:$B,CONCATENATE($B$3,$A31),общий!AD:AD)/(COUNTIFS(общий!$B:$B,CONCATENATE($B$3,$A31),общий!AD:AD,"&gt;=0")*15))</f>
        <v>0.25</v>
      </c>
      <c r="V31" s="121">
        <f>IF(COUNTIFS(общий!$B:$B,CONCATENATE($B$3,$A31),общий!AE:AE,"&gt;=0")=0,"0",SUMIF(общий!$B:$B,CONCATENATE($B$3,$A31),общий!AE:AE)/(COUNTIFS(общий!$B:$B,CONCATENATE($B$3,$A31),общий!AE:AE,"&gt;=0")*15))</f>
        <v>0.16666666666666666</v>
      </c>
      <c r="W31" s="121">
        <f>IF(COUNTIFS(общий!$B:$B,CONCATENATE($B$3,$A31),общий!AF:AF,"&gt;=0")=0,"0",SUMIF(общий!$B:$B,CONCATENATE($B$3,$A31),общий!AF:AF)/(COUNTIFS(общий!$B:$B,CONCATENATE($B$3,$A31),общий!AF:AF,"&gt;=0")*15))</f>
        <v>0.66666666666666663</v>
      </c>
      <c r="X31" s="121">
        <f>IF(COUNTIFS(общий!$B:$B,CONCATENATE($B$3,$A31),общий!AG:AG,"&gt;=0")=0,"0",SUMIF(общий!$B:$B,CONCATENATE($B$3,$A31),общий!AG:AG)/(COUNTIFS(общий!$B:$B,CONCATENATE($B$3,$A31),общий!AG:AG,"&gt;=0")*15))</f>
        <v>0.66666666666666663</v>
      </c>
      <c r="Y31" s="120">
        <f t="shared" si="1"/>
        <v>0.53405797101449271</v>
      </c>
      <c r="Z31" s="109">
        <f>COUNTIF(общий!$B:$B,CONCATENATE($B$3,$A31))</f>
        <v>4</v>
      </c>
    </row>
    <row r="32" spans="1:26" hidden="1">
      <c r="A32" s="117" t="s">
        <v>162</v>
      </c>
      <c r="B32" s="121">
        <f>IF(COUNTIFS(общий!$B:$B,CONCATENATE($B$3,$A32),общий!K:K,"&gt;=0")=0,"0",SUMIF(общий!$B:$B,CONCATENATE($B$3,$A32),общий!K:K)/(COUNTIFS(общий!$B:$B,CONCATENATE($B$3,$A32),общий!K:K,"&gt;=0")*15))</f>
        <v>0.64444444444444449</v>
      </c>
      <c r="C32" s="121">
        <f>IF(COUNTIFS(общий!$B:$B,CONCATENATE($B$3,$A32),общий!L:L,"&gt;=0")=0,"0",SUMIF(общий!$B:$B,CONCATENATE($B$3,$A32),общий!L:L)/(COUNTIFS(общий!$B:$B,CONCATENATE($B$3,$A32),общий!L:L,"&gt;=0")*15))</f>
        <v>0</v>
      </c>
      <c r="D32" s="121">
        <f>IF(COUNTIFS(общий!$B:$B,CONCATENATE($B$3,$A32),общий!M:M,"&gt;=0")=0,"0",SUMIF(общий!$B:$B,CONCATENATE($B$3,$A32),общий!M:M)/(COUNTIFS(общий!$B:$B,CONCATENATE($B$3,$A32),общий!M:M,"&gt;=0")*15))</f>
        <v>0.66666666666666663</v>
      </c>
      <c r="E32" s="121">
        <f>IF(COUNTIFS(общий!$B:$B,CONCATENATE($B$3,$A32),общий!N:N,"&gt;=0")=0,"0",SUMIF(общий!$B:$B,CONCATENATE($B$3,$A32),общий!N:N)/(COUNTIFS(общий!$B:$B,CONCATENATE($B$3,$A32),общий!N:N,"&gt;=0")*15))</f>
        <v>1</v>
      </c>
      <c r="F32" s="121">
        <f>IF(COUNTIFS(общий!$B:$B,CONCATENATE($B$3,$A32),общий!O:O,"&gt;=0")=0,"0",SUMIF(общий!$B:$B,CONCATENATE($B$3,$A32),общий!O:O)/(COUNTIFS(общий!$B:$B,CONCATENATE($B$3,$A32),общий!O:O,"&gt;=0")*15))</f>
        <v>0.2</v>
      </c>
      <c r="G32" s="121">
        <f>IF(COUNTIFS(общий!$B:$B,CONCATENATE($B$3,$A32),общий!P:P,"&gt;=0")=0,"0",SUMIF(общий!$B:$B,CONCATENATE($B$3,$A32),общий!P:P)/(COUNTIFS(общий!$B:$B,CONCATENATE($B$3,$A32),общий!P:P,"&gt;=0")*15))</f>
        <v>1</v>
      </c>
      <c r="H32" s="121">
        <f>IF(COUNTIFS(общий!$B:$B,CONCATENATE($B$3,$A32),общий!Q:Q,"&gt;=0")=0,"0",SUMIF(общий!$B:$B,CONCATENATE($B$3,$A32),общий!Q:Q)/(COUNTIFS(общий!$B:$B,CONCATENATE($B$3,$A32),общий!Q:Q,"&gt;=0")*15))</f>
        <v>0.66666666666666663</v>
      </c>
      <c r="I32" s="121">
        <f>IF(COUNTIFS(общий!$B:$B,CONCATENATE($B$3,$A32),общий!R:R,"&gt;=0")=0,"0",SUMIF(общий!$B:$B,CONCATENATE($B$3,$A32),общий!R:R)/(COUNTIFS(общий!$B:$B,CONCATENATE($B$3,$A32),общий!R:R,"&gt;=0")*15))</f>
        <v>0.33333333333333331</v>
      </c>
      <c r="J32" s="121">
        <f>IF(COUNTIFS(общий!$B:$B,CONCATENATE($B$3,$A32),общий!S:S,"&gt;=0")=0,"0",SUMIF(общий!$B:$B,CONCATENATE($B$3,$A32),общий!S:S)/(COUNTIFS(общий!$B:$B,CONCATENATE($B$3,$A32),общий!S:S,"&gt;=0")*15))</f>
        <v>0.66666666666666663</v>
      </c>
      <c r="K32" s="121">
        <f>IF(COUNTIFS(общий!$B:$B,CONCATENATE($B$3,$A32),общий!T:T,"&gt;=0")=0,"0",SUMIF(общий!$B:$B,CONCATENATE($B$3,$A32),общий!T:T)/(COUNTIFS(общий!$B:$B,CONCATENATE($B$3,$A32),общий!T:T,"&gt;=0")*15))</f>
        <v>0.26666666666666666</v>
      </c>
      <c r="L32" s="121">
        <f>IF(COUNTIFS(общий!$B:$B,CONCATENATE($B$3,$A32),общий!U:U,"&gt;=0")=0,"0",SUMIF(общий!$B:$B,CONCATENATE($B$3,$A32),общий!U:U)/(COUNTIFS(общий!$B:$B,CONCATENATE($B$3,$A32),общий!U:U,"&gt;=0")*15))</f>
        <v>1</v>
      </c>
      <c r="M32" s="121">
        <f>IF(COUNTIFS(общий!$B:$B,CONCATENATE($B$3,$A32),общий!V:V,"&gt;=0")=0,"0",SUMIF(общий!$B:$B,CONCATENATE($B$3,$A32),общий!V:V)/(COUNTIFS(общий!$B:$B,CONCATENATE($B$3,$A32),общий!V:V,"&gt;=0")*15))</f>
        <v>0.33333333333333331</v>
      </c>
      <c r="N32" s="121">
        <f>IF(COUNTIFS(общий!$B:$B,CONCATENATE($B$3,$A32),общий!W:W,"&gt;=0")=0,"0",SUMIF(общий!$B:$B,CONCATENATE($B$3,$A32),общий!W:W)/(COUNTIFS(общий!$B:$B,CONCATENATE($B$3,$A32),общий!W:W,"&gt;=0")*15))</f>
        <v>0.33333333333333331</v>
      </c>
      <c r="O32" s="121">
        <f>IF(COUNTIFS(общий!$B:$B,CONCATENATE($B$3,$A32),общий!X:X,"&gt;=0")=0,"0",SUMIF(общий!$B:$B,CONCATENATE($B$3,$A32),общий!X:X)/(COUNTIFS(общий!$B:$B,CONCATENATE($B$3,$A32),общий!X:X,"&gt;=0")*15))</f>
        <v>0.55555555555555558</v>
      </c>
      <c r="P32" s="121">
        <f>IF(COUNTIFS(общий!$B:$B,CONCATENATE($B$3,$A32),общий!Y:Y,"&gt;=0")=0,"0",SUMIF(общий!$B:$B,CONCATENATE($B$3,$A32),общий!Y:Y)/(COUNTIFS(общий!$B:$B,CONCATENATE($B$3,$A32),общий!Y:Y,"&gt;=0")*15))</f>
        <v>0.55555555555555558</v>
      </c>
      <c r="Q32" s="121">
        <f>IF(COUNTIFS(общий!$B:$B,CONCATENATE($B$3,$A32),общий!Z:Z,"&gt;=0")=0,"0",SUMIF(общий!$B:$B,CONCATENATE($B$3,$A32),общий!Z:Z)/(COUNTIFS(общий!$B:$B,CONCATENATE($B$3,$A32),общий!Z:Z,"&gt;=0")*15))</f>
        <v>0.66666666666666663</v>
      </c>
      <c r="R32" s="121">
        <f>IF(COUNTIFS(общий!$B:$B,CONCATENATE($B$3,$A32),общий!AA:AA,"&gt;=0")=0,"0",SUMIF(общий!$B:$B,CONCATENATE($B$3,$A32),общий!AA:AA)/(COUNTIFS(общий!$B:$B,CONCATENATE($B$3,$A32),общий!AA:AA,"&gt;=0")*15))</f>
        <v>0.1111111111111111</v>
      </c>
      <c r="S32" s="121">
        <f>IF(COUNTIFS(общий!$B:$B,CONCATENATE($B$3,$A32),общий!AB:AB,"&gt;=0")=0,"0",SUMIF(общий!$B:$B,CONCATENATE($B$3,$A32),общий!AB:AB)/(COUNTIFS(общий!$B:$B,CONCATENATE($B$3,$A32),общий!AB:AB,"&gt;=0")*15))</f>
        <v>0.33333333333333331</v>
      </c>
      <c r="T32" s="121">
        <f>IF(COUNTIFS(общий!$B:$B,CONCATENATE($B$3,$A32),общий!AC:AC,"&gt;=0")=0,"0",SUMIF(общий!$B:$B,CONCATENATE($B$3,$A32),общий!AC:AC)/(COUNTIFS(общий!$B:$B,CONCATENATE($B$3,$A32),общий!AC:AC,"&gt;=0")*15))</f>
        <v>0.33333333333333331</v>
      </c>
      <c r="U32" s="121">
        <f>IF(COUNTIFS(общий!$B:$B,CONCATENATE($B$3,$A32),общий!AD:AD,"&gt;=0")=0,"0",SUMIF(общий!$B:$B,CONCATENATE($B$3,$A32),общий!AD:AD)/(COUNTIFS(общий!$B:$B,CONCATENATE($B$3,$A32),общий!AD:AD,"&gt;=0")*15))</f>
        <v>0.33333333333333331</v>
      </c>
      <c r="V32" s="121">
        <f>IF(COUNTIFS(общий!$B:$B,CONCATENATE($B$3,$A32),общий!AE:AE,"&gt;=0")=0,"0",SUMIF(общий!$B:$B,CONCATENATE($B$3,$A32),общий!AE:AE)/(COUNTIFS(общий!$B:$B,CONCATENATE($B$3,$A32),общий!AE:AE,"&gt;=0")*15))</f>
        <v>0.22222222222222221</v>
      </c>
      <c r="W32" s="121">
        <f>IF(COUNTIFS(общий!$B:$B,CONCATENATE($B$3,$A32),общий!AF:AF,"&gt;=0")=0,"0",SUMIF(общий!$B:$B,CONCATENATE($B$3,$A32),общий!AF:AF)/(COUNTIFS(общий!$B:$B,CONCATENATE($B$3,$A32),общий!AF:AF,"&gt;=0")*15))</f>
        <v>0.44444444444444442</v>
      </c>
      <c r="X32" s="121">
        <f>IF(COUNTIFS(общий!$B:$B,CONCATENATE($B$3,$A32),общий!AG:AG,"&gt;=0")=0,"0",SUMIF(общий!$B:$B,CONCATENATE($B$3,$A32),общий!AG:AG)/(COUNTIFS(общий!$B:$B,CONCATENATE($B$3,$A32),общий!AG:AG,"&gt;=0")*15))</f>
        <v>0.44444444444444442</v>
      </c>
      <c r="Y32" s="120">
        <f t="shared" si="1"/>
        <v>0.48309178743961351</v>
      </c>
      <c r="Z32" s="109">
        <f>COUNTIF(общий!$B:$B,CONCATENATE($B$3,$A32))</f>
        <v>3</v>
      </c>
    </row>
    <row r="33" spans="1:26" hidden="1">
      <c r="A33" s="117" t="s">
        <v>185</v>
      </c>
      <c r="B33" s="121">
        <f>IF(COUNTIFS(общий!$B:$B,CONCATENATE($B$3,$A33),общий!K:K,"&gt;=0")=0,"0",SUMIF(общий!$B:$B,CONCATENATE($B$3,$A33),общий!K:K)/(COUNTIFS(общий!$B:$B,CONCATENATE($B$3,$A33),общий!K:K,"&gt;=0")*15))</f>
        <v>1</v>
      </c>
      <c r="C33" s="121">
        <f>IF(COUNTIFS(общий!$B:$B,CONCATENATE($B$3,$A33),общий!L:L,"&gt;=0")=0,"0",SUMIF(общий!$B:$B,CONCATENATE($B$3,$A33),общий!L:L)/(COUNTIFS(общий!$B:$B,CONCATENATE($B$3,$A33),общий!L:L,"&gt;=0")*15))</f>
        <v>0</v>
      </c>
      <c r="D33" s="121">
        <f>IF(COUNTIFS(общий!$B:$B,CONCATENATE($B$3,$A33),общий!M:M,"&gt;=0")=0,"0",SUMIF(общий!$B:$B,CONCATENATE($B$3,$A33),общий!M:M)/(COUNTIFS(общий!$B:$B,CONCATENATE($B$3,$A33),общий!M:M,"&gt;=0")*15))</f>
        <v>0.66666666666666663</v>
      </c>
      <c r="E33" s="121">
        <f>IF(COUNTIFS(общий!$B:$B,CONCATENATE($B$3,$A33),общий!N:N,"&gt;=0")=0,"0",SUMIF(общий!$B:$B,CONCATENATE($B$3,$A33),общий!N:N)/(COUNTIFS(общий!$B:$B,CONCATENATE($B$3,$A33),общий!N:N,"&gt;=0")*15))</f>
        <v>1</v>
      </c>
      <c r="F33" s="121">
        <f>IF(COUNTIFS(общий!$B:$B,CONCATENATE($B$3,$A33),общий!O:O,"&gt;=0")=0,"0",SUMIF(общий!$B:$B,CONCATENATE($B$3,$A33),общий!O:O)/(COUNTIFS(общий!$B:$B,CONCATENATE($B$3,$A33),общий!O:O,"&gt;=0")*15))</f>
        <v>0.33333333333333331</v>
      </c>
      <c r="G33" s="121">
        <f>IF(COUNTIFS(общий!$B:$B,CONCATENATE($B$3,$A33),общий!P:P,"&gt;=0")=0,"0",SUMIF(общий!$B:$B,CONCATENATE($B$3,$A33),общий!P:P)/(COUNTIFS(общий!$B:$B,CONCATENATE($B$3,$A33),общий!P:P,"&gt;=0")*15))</f>
        <v>1</v>
      </c>
      <c r="H33" s="121">
        <f>IF(COUNTIFS(общий!$B:$B,CONCATENATE($B$3,$A33),общий!Q:Q,"&gt;=0")=0,"0",SUMIF(общий!$B:$B,CONCATENATE($B$3,$A33),общий!Q:Q)/(COUNTIFS(общий!$B:$B,CONCATENATE($B$3,$A33),общий!Q:Q,"&gt;=0")*15))</f>
        <v>0</v>
      </c>
      <c r="I33" s="121">
        <f>IF(COUNTIFS(общий!$B:$B,CONCATENATE($B$3,$A33),общий!R:R,"&gt;=0")=0,"0",SUMIF(общий!$B:$B,CONCATENATE($B$3,$A33),общий!R:R)/(COUNTIFS(общий!$B:$B,CONCATENATE($B$3,$A33),общий!R:R,"&gt;=0")*15))</f>
        <v>1</v>
      </c>
      <c r="J33" s="121">
        <f>IF(COUNTIFS(общий!$B:$B,CONCATENATE($B$3,$A33),общий!S:S,"&gt;=0")=0,"0",SUMIF(общий!$B:$B,CONCATENATE($B$3,$A33),общий!S:S)/(COUNTIFS(общий!$B:$B,CONCATENATE($B$3,$A33),общий!S:S,"&gt;=0")*15))</f>
        <v>0.5</v>
      </c>
      <c r="K33" s="121">
        <f>IF(COUNTIFS(общий!$B:$B,CONCATENATE($B$3,$A33),общий!T:T,"&gt;=0")=0,"0",SUMIF(общий!$B:$B,CONCATENATE($B$3,$A33),общий!T:T)/(COUNTIFS(общий!$B:$B,CONCATENATE($B$3,$A33),общий!T:T,"&gt;=0")*15))</f>
        <v>0.33333333333333331</v>
      </c>
      <c r="L33" s="121">
        <f>IF(COUNTIFS(общий!$B:$B,CONCATENATE($B$3,$A33),общий!U:U,"&gt;=0")=0,"0",SUMIF(общий!$B:$B,CONCATENATE($B$3,$A33),общий!U:U)/(COUNTIFS(общий!$B:$B,CONCATENATE($B$3,$A33),общий!U:U,"&gt;=0")*15))</f>
        <v>1</v>
      </c>
      <c r="M33" s="121">
        <f>IF(COUNTIFS(общий!$B:$B,CONCATENATE($B$3,$A33),общий!V:V,"&gt;=0")=0,"0",SUMIF(общий!$B:$B,CONCATENATE($B$3,$A33),общий!V:V)/(COUNTIFS(общий!$B:$B,CONCATENATE($B$3,$A33),общий!V:V,"&gt;=0")*15))</f>
        <v>0</v>
      </c>
      <c r="N33" s="121">
        <f>IF(COUNTIFS(общий!$B:$B,CONCATENATE($B$3,$A33),общий!W:W,"&gt;=0")=0,"0",SUMIF(общий!$B:$B,CONCATENATE($B$3,$A33),общий!W:W)/(COUNTIFS(общий!$B:$B,CONCATENATE($B$3,$A33),общий!W:W,"&gt;=0")*15))</f>
        <v>0.16666666666666666</v>
      </c>
      <c r="O33" s="121">
        <f>IF(COUNTIFS(общий!$B:$B,CONCATENATE($B$3,$A33),общий!X:X,"&gt;=0")=0,"0",SUMIF(общий!$B:$B,CONCATENATE($B$3,$A33),общий!X:X)/(COUNTIFS(общий!$B:$B,CONCATENATE($B$3,$A33),общий!X:X,"&gt;=0")*15))</f>
        <v>0.33333333333333331</v>
      </c>
      <c r="P33" s="121">
        <f>IF(COUNTIFS(общий!$B:$B,CONCATENATE($B$3,$A33),общий!Y:Y,"&gt;=0")=0,"0",SUMIF(общий!$B:$B,CONCATENATE($B$3,$A33),общий!Y:Y)/(COUNTIFS(общий!$B:$B,CONCATENATE($B$3,$A33),общий!Y:Y,"&gt;=0")*15))</f>
        <v>0.33333333333333331</v>
      </c>
      <c r="Q33" s="121">
        <f>IF(COUNTIFS(общий!$B:$B,CONCATENATE($B$3,$A33),общий!Z:Z,"&gt;=0")=0,"0",SUMIF(общий!$B:$B,CONCATENATE($B$3,$A33),общий!Z:Z)/(COUNTIFS(общий!$B:$B,CONCATENATE($B$3,$A33),общий!Z:Z,"&gt;=0")*15))</f>
        <v>0.33333333333333331</v>
      </c>
      <c r="R33" s="121">
        <f>IF(COUNTIFS(общий!$B:$B,CONCATENATE($B$3,$A33),общий!AA:AA,"&gt;=0")=0,"0",SUMIF(общий!$B:$B,CONCATENATE($B$3,$A33),общий!AA:AA)/(COUNTIFS(общий!$B:$B,CONCATENATE($B$3,$A33),общий!AA:AA,"&gt;=0")*15))</f>
        <v>0</v>
      </c>
      <c r="S33" s="121">
        <f>IF(COUNTIFS(общий!$B:$B,CONCATENATE($B$3,$A33),общий!AB:AB,"&gt;=0")=0,"0",SUMIF(общий!$B:$B,CONCATENATE($B$3,$A33),общий!AB:AB)/(COUNTIFS(общий!$B:$B,CONCATENATE($B$3,$A33),общий!AB:AB,"&gt;=0")*15))</f>
        <v>0.33333333333333331</v>
      </c>
      <c r="T33" s="121">
        <f>IF(COUNTIFS(общий!$B:$B,CONCATENATE($B$3,$A33),общий!AC:AC,"&gt;=0")=0,"0",SUMIF(общий!$B:$B,CONCATENATE($B$3,$A33),общий!AC:AC)/(COUNTIFS(общий!$B:$B,CONCATENATE($B$3,$A33),общий!AC:AC,"&gt;=0")*15))</f>
        <v>0.33333333333333331</v>
      </c>
      <c r="U33" s="121">
        <f>IF(COUNTIFS(общий!$B:$B,CONCATENATE($B$3,$A33),общий!AD:AD,"&gt;=0")=0,"0",SUMIF(общий!$B:$B,CONCATENATE($B$3,$A33),общий!AD:AD)/(COUNTIFS(общий!$B:$B,CONCATENATE($B$3,$A33),общий!AD:AD,"&gt;=0")*15))</f>
        <v>0.33333333333333331</v>
      </c>
      <c r="V33" s="121">
        <f>IF(COUNTIFS(общий!$B:$B,CONCATENATE($B$3,$A33),общий!AE:AE,"&gt;=0")=0,"0",SUMIF(общий!$B:$B,CONCATENATE($B$3,$A33),общий!AE:AE)/(COUNTIFS(общий!$B:$B,CONCATENATE($B$3,$A33),общий!AE:AE,"&gt;=0")*15))</f>
        <v>0</v>
      </c>
      <c r="W33" s="121">
        <f>IF(COUNTIFS(общий!$B:$B,CONCATENATE($B$3,$A33),общий!AF:AF,"&gt;=0")=0,"0",SUMIF(общий!$B:$B,CONCATENATE($B$3,$A33),общий!AF:AF)/(COUNTIFS(общий!$B:$B,CONCATENATE($B$3,$A33),общий!AF:AF,"&gt;=0")*15))</f>
        <v>0.66666666666666663</v>
      </c>
      <c r="X33" s="121">
        <f>IF(COUNTIFS(общий!$B:$B,CONCATENATE($B$3,$A33),общий!AG:AG,"&gt;=0")=0,"0",SUMIF(общий!$B:$B,CONCATENATE($B$3,$A33),общий!AG:AG)/(COUNTIFS(общий!$B:$B,CONCATENATE($B$3,$A33),общий!AG:AG,"&gt;=0")*15))</f>
        <v>0.66666666666666663</v>
      </c>
      <c r="Y33" s="120">
        <f t="shared" si="1"/>
        <v>0.44927536231884052</v>
      </c>
      <c r="Z33" s="109">
        <f>COUNTIF(общий!$B:$B,CONCATENATE($B$3,$A33))</f>
        <v>2</v>
      </c>
    </row>
    <row r="34" spans="1:26" hidden="1">
      <c r="A34" s="117" t="s">
        <v>195</v>
      </c>
      <c r="B34" s="121">
        <f>IF(COUNTIFS(общий!$B:$B,CONCATENATE($B$3,$A34),общий!K:K,"&gt;=0")=0,"0",SUMIF(общий!$B:$B,CONCATENATE($B$3,$A34),общий!K:K)/(COUNTIFS(общий!$B:$B,CONCATENATE($B$3,$A34),общий!K:K,"&gt;=0")*15))</f>
        <v>1</v>
      </c>
      <c r="C34" s="121">
        <f>IF(COUNTIFS(общий!$B:$B,CONCATENATE($B$3,$A34),общий!L:L,"&gt;=0")=0,"0",SUMIF(общий!$B:$B,CONCATENATE($B$3,$A34),общий!L:L)/(COUNTIFS(общий!$B:$B,CONCATENATE($B$3,$A34),общий!L:L,"&gt;=0")*15))</f>
        <v>0</v>
      </c>
      <c r="D34" s="121">
        <f>IF(COUNTIFS(общий!$B:$B,CONCATENATE($B$3,$A34),общий!M:M,"&gt;=0")=0,"0",SUMIF(общий!$B:$B,CONCATENATE($B$3,$A34),общий!M:M)/(COUNTIFS(общий!$B:$B,CONCATENATE($B$3,$A34),общий!M:M,"&gt;=0")*15))</f>
        <v>0</v>
      </c>
      <c r="E34" s="121">
        <f>IF(COUNTIFS(общий!$B:$B,CONCATENATE($B$3,$A34),общий!N:N,"&gt;=0")=0,"0",SUMIF(общий!$B:$B,CONCATENATE($B$3,$A34),общий!N:N)/(COUNTIFS(общий!$B:$B,CONCATENATE($B$3,$A34),общий!N:N,"&gt;=0")*15))</f>
        <v>1</v>
      </c>
      <c r="F34" s="121">
        <f>IF(COUNTIFS(общий!$B:$B,CONCATENATE($B$3,$A34),общий!O:O,"&gt;=0")=0,"0",SUMIF(общий!$B:$B,CONCATENATE($B$3,$A34),общий!O:O)/(COUNTIFS(общий!$B:$B,CONCATENATE($B$3,$A34),общий!O:O,"&gt;=0")*15))</f>
        <v>0.33333333333333331</v>
      </c>
      <c r="G34" s="121">
        <f>IF(COUNTIFS(общий!$B:$B,CONCATENATE($B$3,$A34),общий!P:P,"&gt;=0")=0,"0",SUMIF(общий!$B:$B,CONCATENATE($B$3,$A34),общий!P:P)/(COUNTIFS(общий!$B:$B,CONCATENATE($B$3,$A34),общий!P:P,"&gt;=0")*15))</f>
        <v>1</v>
      </c>
      <c r="H34" s="121">
        <f>IF(COUNTIFS(общий!$B:$B,CONCATENATE($B$3,$A34),общий!Q:Q,"&gt;=0")=0,"0",SUMIF(общий!$B:$B,CONCATENATE($B$3,$A34),общий!Q:Q)/(COUNTIFS(общий!$B:$B,CONCATENATE($B$3,$A34),общий!Q:Q,"&gt;=0")*15))</f>
        <v>0</v>
      </c>
      <c r="I34" s="121">
        <f>IF(COUNTIFS(общий!$B:$B,CONCATENATE($B$3,$A34),общий!R:R,"&gt;=0")=0,"0",SUMIF(общий!$B:$B,CONCATENATE($B$3,$A34),общий!R:R)/(COUNTIFS(общий!$B:$B,CONCATENATE($B$3,$A34),общий!R:R,"&gt;=0")*15))</f>
        <v>1</v>
      </c>
      <c r="J34" s="121">
        <f>IF(COUNTIFS(общий!$B:$B,CONCATENATE($B$3,$A34),общий!S:S,"&gt;=0")=0,"0",SUMIF(общий!$B:$B,CONCATENATE($B$3,$A34),общий!S:S)/(COUNTIFS(общий!$B:$B,CONCATENATE($B$3,$A34),общий!S:S,"&gt;=0")*15))</f>
        <v>0</v>
      </c>
      <c r="K34" s="121">
        <f>IF(COUNTIFS(общий!$B:$B,CONCATENATE($B$3,$A34),общий!T:T,"&gt;=0")=0,"0",SUMIF(общий!$B:$B,CONCATENATE($B$3,$A34),общий!T:T)/(COUNTIFS(общий!$B:$B,CONCATENATE($B$3,$A34),общий!T:T,"&gt;=0")*15))</f>
        <v>0.33333333333333331</v>
      </c>
      <c r="L34" s="121">
        <f>IF(COUNTIFS(общий!$B:$B,CONCATENATE($B$3,$A34),общий!U:U,"&gt;=0")=0,"0",SUMIF(общий!$B:$B,CONCATENATE($B$3,$A34),общий!U:U)/(COUNTIFS(общий!$B:$B,CONCATENATE($B$3,$A34),общий!U:U,"&gt;=0")*15))</f>
        <v>1</v>
      </c>
      <c r="M34" s="121">
        <f>IF(COUNTIFS(общий!$B:$B,CONCATENATE($B$3,$A34),общий!V:V,"&gt;=0")=0,"0",SUMIF(общий!$B:$B,CONCATENATE($B$3,$A34),общий!V:V)/(COUNTIFS(общий!$B:$B,CONCATENATE($B$3,$A34),общий!V:V,"&gt;=0")*15))</f>
        <v>0.33333333333333331</v>
      </c>
      <c r="N34" s="121">
        <f>IF(COUNTIFS(общий!$B:$B,CONCATENATE($B$3,$A34),общий!W:W,"&gt;=0")=0,"0",SUMIF(общий!$B:$B,CONCATENATE($B$3,$A34),общий!W:W)/(COUNTIFS(общий!$B:$B,CONCATENATE($B$3,$A34),общий!W:W,"&gt;=0")*15))</f>
        <v>0.13333333333333333</v>
      </c>
      <c r="O34" s="121">
        <f>IF(COUNTIFS(общий!$B:$B,CONCATENATE($B$3,$A34),общий!X:X,"&gt;=0")=0,"0",SUMIF(общий!$B:$B,CONCATENATE($B$3,$A34),общий!X:X)/(COUNTIFS(общий!$B:$B,CONCATENATE($B$3,$A34),общий!X:X,"&gt;=0")*15))</f>
        <v>0.33333333333333331</v>
      </c>
      <c r="P34" s="121">
        <f>IF(COUNTIFS(общий!$B:$B,CONCATENATE($B$3,$A34),общий!Y:Y,"&gt;=0")=0,"0",SUMIF(общий!$B:$B,CONCATENATE($B$3,$A34),общий!Y:Y)/(COUNTIFS(общий!$B:$B,CONCATENATE($B$3,$A34),общий!Y:Y,"&gt;=0")*15))</f>
        <v>0</v>
      </c>
      <c r="Q34" s="121">
        <f>IF(COUNTIFS(общий!$B:$B,CONCATENATE($B$3,$A34),общий!Z:Z,"&gt;=0")=0,"0",SUMIF(общий!$B:$B,CONCATENATE($B$3,$A34),общий!Z:Z)/(COUNTIFS(общий!$B:$B,CONCATENATE($B$3,$A34),общий!Z:Z,"&gt;=0")*15))</f>
        <v>0</v>
      </c>
      <c r="R34" s="121">
        <f>IF(COUNTIFS(общий!$B:$B,CONCATENATE($B$3,$A34),общий!AA:AA,"&gt;=0")=0,"0",SUMIF(общий!$B:$B,CONCATENATE($B$3,$A34),общий!AA:AA)/(COUNTIFS(общий!$B:$B,CONCATENATE($B$3,$A34),общий!AA:AA,"&gt;=0")*15))</f>
        <v>0</v>
      </c>
      <c r="S34" s="121">
        <f>IF(COUNTIFS(общий!$B:$B,CONCATENATE($B$3,$A34),общий!AB:AB,"&gt;=0")=0,"0",SUMIF(общий!$B:$B,CONCATENATE($B$3,$A34),общий!AB:AB)/(COUNTIFS(общий!$B:$B,CONCATENATE($B$3,$A34),общий!AB:AB,"&gt;=0")*15))</f>
        <v>0.33333333333333331</v>
      </c>
      <c r="T34" s="121">
        <f>IF(COUNTIFS(общий!$B:$B,CONCATENATE($B$3,$A34),общий!AC:AC,"&gt;=0")=0,"0",SUMIF(общий!$B:$B,CONCATENATE($B$3,$A34),общий!AC:AC)/(COUNTIFS(общий!$B:$B,CONCATENATE($B$3,$A34),общий!AC:AC,"&gt;=0")*15))</f>
        <v>0.33333333333333331</v>
      </c>
      <c r="U34" s="121">
        <f>IF(COUNTIFS(общий!$B:$B,CONCATENATE($B$3,$A34),общий!AD:AD,"&gt;=0")=0,"0",SUMIF(общий!$B:$B,CONCATENATE($B$3,$A34),общий!AD:AD)/(COUNTIFS(общий!$B:$B,CONCATENATE($B$3,$A34),общий!AD:AD,"&gt;=0")*15))</f>
        <v>0.33333333333333331</v>
      </c>
      <c r="V34" s="121">
        <f>IF(COUNTIFS(общий!$B:$B,CONCATENATE($B$3,$A34),общий!AE:AE,"&gt;=0")=0,"0",SUMIF(общий!$B:$B,CONCATENATE($B$3,$A34),общий!AE:AE)/(COUNTIFS(общий!$B:$B,CONCATENATE($B$3,$A34),общий!AE:AE,"&gt;=0")*15))</f>
        <v>0</v>
      </c>
      <c r="W34" s="121">
        <f>IF(COUNTIFS(общий!$B:$B,CONCATENATE($B$3,$A34),общий!AF:AF,"&gt;=0")=0,"0",SUMIF(общий!$B:$B,CONCATENATE($B$3,$A34),общий!AF:AF)/(COUNTIFS(общий!$B:$B,CONCATENATE($B$3,$A34),общий!AF:AF,"&gt;=0")*15))</f>
        <v>0.66666666666666663</v>
      </c>
      <c r="X34" s="121">
        <f>IF(COUNTIFS(общий!$B:$B,CONCATENATE($B$3,$A34),общий!AG:AG,"&gt;=0")=0,"0",SUMIF(общий!$B:$B,CONCATENATE($B$3,$A34),общий!AG:AG)/(COUNTIFS(общий!$B:$B,CONCATENATE($B$3,$A34),общий!AG:AG,"&gt;=0")*15))</f>
        <v>0.66666666666666663</v>
      </c>
      <c r="Y34" s="120">
        <f t="shared" si="1"/>
        <v>0.38260869565217387</v>
      </c>
      <c r="Z34" s="109">
        <f>COUNTIF(общий!$B:$B,CONCATENATE($B$3,$A34))</f>
        <v>1</v>
      </c>
    </row>
    <row r="35" spans="1:26" hidden="1">
      <c r="A35" s="117" t="s">
        <v>112</v>
      </c>
      <c r="B35" s="121" t="str">
        <f>IF(COUNTIFS(общий!$B:$B,CONCATENATE($B$3,$A35),общий!K:K,"&gt;=0")=0,"0",SUMIF(общий!$B:$B,CONCATENATE($B$3,$A35),общий!K:K)/(COUNTIFS(общий!$B:$B,CONCATENATE($B$3,$A35),общий!K:K,"&gt;=0")*15))</f>
        <v>0</v>
      </c>
      <c r="C35" s="121" t="str">
        <f>IF(COUNTIFS(общий!$B:$B,CONCATENATE($B$3,$A35),общий!L:L,"&gt;=0")=0,"0",SUMIF(общий!$B:$B,CONCATENATE($B$3,$A35),общий!L:L)/(COUNTIFS(общий!$B:$B,CONCATENATE($B$3,$A35),общий!L:L,"&gt;=0")*15))</f>
        <v>0</v>
      </c>
      <c r="D35" s="121" t="str">
        <f>IF(COUNTIFS(общий!$B:$B,CONCATENATE($B$3,$A35),общий!M:M,"&gt;=0")=0,"0",SUMIF(общий!$B:$B,CONCATENATE($B$3,$A35),общий!M:M)/(COUNTIFS(общий!$B:$B,CONCATENATE($B$3,$A35),общий!M:M,"&gt;=0")*15))</f>
        <v>0</v>
      </c>
      <c r="E35" s="121" t="str">
        <f>IF(COUNTIFS(общий!$B:$B,CONCATENATE($B$3,$A35),общий!N:N,"&gt;=0")=0,"0",SUMIF(общий!$B:$B,CONCATENATE($B$3,$A35),общий!N:N)/(COUNTIFS(общий!$B:$B,CONCATENATE($B$3,$A35),общий!N:N,"&gt;=0")*15))</f>
        <v>0</v>
      </c>
      <c r="F35" s="121" t="str">
        <f>IF(COUNTIFS(общий!$B:$B,CONCATENATE($B$3,$A35),общий!O:O,"&gt;=0")=0,"0",SUMIF(общий!$B:$B,CONCATENATE($B$3,$A35),общий!O:O)/(COUNTIFS(общий!$B:$B,CONCATENATE($B$3,$A35),общий!O:O,"&gt;=0")*15))</f>
        <v>0</v>
      </c>
      <c r="G35" s="121" t="str">
        <f>IF(COUNTIFS(общий!$B:$B,CONCATENATE($B$3,$A35),общий!P:P,"&gt;=0")=0,"0",SUMIF(общий!$B:$B,CONCATENATE($B$3,$A35),общий!P:P)/(COUNTIFS(общий!$B:$B,CONCATENATE($B$3,$A35),общий!P:P,"&gt;=0")*15))</f>
        <v>0</v>
      </c>
      <c r="H35" s="121" t="str">
        <f>IF(COUNTIFS(общий!$B:$B,CONCATENATE($B$3,$A35),общий!Q:Q,"&gt;=0")=0,"0",SUMIF(общий!$B:$B,CONCATENATE($B$3,$A35),общий!Q:Q)/(COUNTIFS(общий!$B:$B,CONCATENATE($B$3,$A35),общий!Q:Q,"&gt;=0")*15))</f>
        <v>0</v>
      </c>
      <c r="I35" s="121" t="str">
        <f>IF(COUNTIFS(общий!$B:$B,CONCATENATE($B$3,$A35),общий!R:R,"&gt;=0")=0,"0",SUMIF(общий!$B:$B,CONCATENATE($B$3,$A35),общий!R:R)/(COUNTIFS(общий!$B:$B,CONCATENATE($B$3,$A35),общий!R:R,"&gt;=0")*15))</f>
        <v>0</v>
      </c>
      <c r="J35" s="121" t="str">
        <f>IF(COUNTIFS(общий!$B:$B,CONCATENATE($B$3,$A35),общий!S:S,"&gt;=0")=0,"0",SUMIF(общий!$B:$B,CONCATENATE($B$3,$A35),общий!S:S)/(COUNTIFS(общий!$B:$B,CONCATENATE($B$3,$A35),общий!S:S,"&gt;=0")*15))</f>
        <v>0</v>
      </c>
      <c r="K35" s="121" t="str">
        <f>IF(COUNTIFS(общий!$B:$B,CONCATENATE($B$3,$A35),общий!T:T,"&gt;=0")=0,"0",SUMIF(общий!$B:$B,CONCATENATE($B$3,$A35),общий!T:T)/(COUNTIFS(общий!$B:$B,CONCATENATE($B$3,$A35),общий!T:T,"&gt;=0")*15))</f>
        <v>0</v>
      </c>
      <c r="L35" s="121" t="str">
        <f>IF(COUNTIFS(общий!$B:$B,CONCATENATE($B$3,$A35),общий!U:U,"&gt;=0")=0,"0",SUMIF(общий!$B:$B,CONCATENATE($B$3,$A35),общий!U:U)/(COUNTIFS(общий!$B:$B,CONCATENATE($B$3,$A35),общий!U:U,"&gt;=0")*15))</f>
        <v>0</v>
      </c>
      <c r="M35" s="121" t="str">
        <f>IF(COUNTIFS(общий!$B:$B,CONCATENATE($B$3,$A35),общий!V:V,"&gt;=0")=0,"0",SUMIF(общий!$B:$B,CONCATENATE($B$3,$A35),общий!V:V)/(COUNTIFS(общий!$B:$B,CONCATENATE($B$3,$A35),общий!V:V,"&gt;=0")*15))</f>
        <v>0</v>
      </c>
      <c r="N35" s="121" t="str">
        <f>IF(COUNTIFS(общий!$B:$B,CONCATENATE($B$3,$A35),общий!W:W,"&gt;=0")=0,"0",SUMIF(общий!$B:$B,CONCATENATE($B$3,$A35),общий!W:W)/(COUNTIFS(общий!$B:$B,CONCATENATE($B$3,$A35),общий!W:W,"&gt;=0")*15))</f>
        <v>0</v>
      </c>
      <c r="O35" s="121" t="str">
        <f>IF(COUNTIFS(общий!$B:$B,CONCATENATE($B$3,$A35),общий!X:X,"&gt;=0")=0,"0",SUMIF(общий!$B:$B,CONCATENATE($B$3,$A35),общий!X:X)/(COUNTIFS(общий!$B:$B,CONCATENATE($B$3,$A35),общий!X:X,"&gt;=0")*15))</f>
        <v>0</v>
      </c>
      <c r="P35" s="121" t="str">
        <f>IF(COUNTIFS(общий!$B:$B,CONCATENATE($B$3,$A35),общий!Y:Y,"&gt;=0")=0,"0",SUMIF(общий!$B:$B,CONCATENATE($B$3,$A35),общий!Y:Y)/(COUNTIFS(общий!$B:$B,CONCATENATE($B$3,$A35),общий!Y:Y,"&gt;=0")*15))</f>
        <v>0</v>
      </c>
      <c r="Q35" s="121" t="str">
        <f>IF(COUNTIFS(общий!$B:$B,CONCATENATE($B$3,$A35),общий!Z:Z,"&gt;=0")=0,"0",SUMIF(общий!$B:$B,CONCATENATE($B$3,$A35),общий!Z:Z)/(COUNTIFS(общий!$B:$B,CONCATENATE($B$3,$A35),общий!Z:Z,"&gt;=0")*15))</f>
        <v>0</v>
      </c>
      <c r="R35" s="121" t="str">
        <f>IF(COUNTIFS(общий!$B:$B,CONCATENATE($B$3,$A35),общий!AA:AA,"&gt;=0")=0,"0",SUMIF(общий!$B:$B,CONCATENATE($B$3,$A35),общий!AA:AA)/(COUNTIFS(общий!$B:$B,CONCATENATE($B$3,$A35),общий!AA:AA,"&gt;=0")*15))</f>
        <v>0</v>
      </c>
      <c r="S35" s="121" t="str">
        <f>IF(COUNTIFS(общий!$B:$B,CONCATENATE($B$3,$A35),общий!AB:AB,"&gt;=0")=0,"0",SUMIF(общий!$B:$B,CONCATENATE($B$3,$A35),общий!AB:AB)/(COUNTIFS(общий!$B:$B,CONCATENATE($B$3,$A35),общий!AB:AB,"&gt;=0")*15))</f>
        <v>0</v>
      </c>
      <c r="T35" s="121" t="str">
        <f>IF(COUNTIFS(общий!$B:$B,CONCATENATE($B$3,$A35),общий!AC:AC,"&gt;=0")=0,"0",SUMIF(общий!$B:$B,CONCATENATE($B$3,$A35),общий!AC:AC)/(COUNTIFS(общий!$B:$B,CONCATENATE($B$3,$A35),общий!AC:AC,"&gt;=0")*15))</f>
        <v>0</v>
      </c>
      <c r="U35" s="121" t="str">
        <f>IF(COUNTIFS(общий!$B:$B,CONCATENATE($B$3,$A35),общий!AD:AD,"&gt;=0")=0,"0",SUMIF(общий!$B:$B,CONCATENATE($B$3,$A35),общий!AD:AD)/(COUNTIFS(общий!$B:$B,CONCATENATE($B$3,$A35),общий!AD:AD,"&gt;=0")*15))</f>
        <v>0</v>
      </c>
      <c r="V35" s="121" t="str">
        <f>IF(COUNTIFS(общий!$B:$B,CONCATENATE($B$3,$A35),общий!AE:AE,"&gt;=0")=0,"0",SUMIF(общий!$B:$B,CONCATENATE($B$3,$A35),общий!AE:AE)/(COUNTIFS(общий!$B:$B,CONCATENATE($B$3,$A35),общий!AE:AE,"&gt;=0")*15))</f>
        <v>0</v>
      </c>
      <c r="W35" s="121" t="str">
        <f>IF(COUNTIFS(общий!$B:$B,CONCATENATE($B$3,$A35),общий!AF:AF,"&gt;=0")=0,"0",SUMIF(общий!$B:$B,CONCATENATE($B$3,$A35),общий!AF:AF)/(COUNTIFS(общий!$B:$B,CONCATENATE($B$3,$A35),общий!AF:AF,"&gt;=0")*15))</f>
        <v>0</v>
      </c>
      <c r="X35" s="121" t="str">
        <f>IF(COUNTIFS(общий!$B:$B,CONCATENATE($B$3,$A35),общий!AG:AG,"&gt;=0")=0,"0",SUMIF(общий!$B:$B,CONCATENATE($B$3,$A35),общий!AG:AG)/(COUNTIFS(общий!$B:$B,CONCATENATE($B$3,$A35),общий!AG:AG,"&gt;=0")*15))</f>
        <v>0</v>
      </c>
      <c r="Y35" s="120">
        <f t="shared" si="1"/>
        <v>0</v>
      </c>
      <c r="Z35" s="109">
        <f>COUNTIF(общий!$B:$B,CONCATENATE($B$3,$A35))</f>
        <v>0</v>
      </c>
    </row>
    <row r="36" spans="1:26" hidden="1">
      <c r="A36" s="117" t="s">
        <v>224</v>
      </c>
      <c r="B36" s="121" t="str">
        <f>IF(COUNTIFS(общий!$B:$B,CONCATENATE($B$3,$A36),общий!K:K,"&gt;=0")=0,"0",SUMIF(общий!$B:$B,CONCATENATE($B$3,$A36),общий!K:K)/(COUNTIFS(общий!$B:$B,CONCATENATE($B$3,$A36),общий!K:K,"&gt;=0")*15))</f>
        <v>0</v>
      </c>
      <c r="C36" s="121" t="str">
        <f>IF(COUNTIFS(общий!$B:$B,CONCATENATE($B$3,$A36),общий!L:L,"&gt;=0")=0,"0",SUMIF(общий!$B:$B,CONCATENATE($B$3,$A36),общий!L:L)/(COUNTIFS(общий!$B:$B,CONCATENATE($B$3,$A36),общий!L:L,"&gt;=0")*15))</f>
        <v>0</v>
      </c>
      <c r="D36" s="121" t="str">
        <f>IF(COUNTIFS(общий!$B:$B,CONCATENATE($B$3,$A36),общий!M:M,"&gt;=0")=0,"0",SUMIF(общий!$B:$B,CONCATENATE($B$3,$A36),общий!M:M)/(COUNTIFS(общий!$B:$B,CONCATENATE($B$3,$A36),общий!M:M,"&gt;=0")*15))</f>
        <v>0</v>
      </c>
      <c r="E36" s="121" t="str">
        <f>IF(COUNTIFS(общий!$B:$B,CONCATENATE($B$3,$A36),общий!N:N,"&gt;=0")=0,"0",SUMIF(общий!$B:$B,CONCATENATE($B$3,$A36),общий!N:N)/(COUNTIFS(общий!$B:$B,CONCATENATE($B$3,$A36),общий!N:N,"&gt;=0")*15))</f>
        <v>0</v>
      </c>
      <c r="F36" s="121" t="str">
        <f>IF(COUNTIFS(общий!$B:$B,CONCATENATE($B$3,$A36),общий!O:O,"&gt;=0")=0,"0",SUMIF(общий!$B:$B,CONCATENATE($B$3,$A36),общий!O:O)/(COUNTIFS(общий!$B:$B,CONCATENATE($B$3,$A36),общий!O:O,"&gt;=0")*15))</f>
        <v>0</v>
      </c>
      <c r="G36" s="121" t="str">
        <f>IF(COUNTIFS(общий!$B:$B,CONCATENATE($B$3,$A36),общий!P:P,"&gt;=0")=0,"0",SUMIF(общий!$B:$B,CONCATENATE($B$3,$A36),общий!P:P)/(COUNTIFS(общий!$B:$B,CONCATENATE($B$3,$A36),общий!P:P,"&gt;=0")*15))</f>
        <v>0</v>
      </c>
      <c r="H36" s="121" t="str">
        <f>IF(COUNTIFS(общий!$B:$B,CONCATENATE($B$3,$A36),общий!Q:Q,"&gt;=0")=0,"0",SUMIF(общий!$B:$B,CONCATENATE($B$3,$A36),общий!Q:Q)/(COUNTIFS(общий!$B:$B,CONCATENATE($B$3,$A36),общий!Q:Q,"&gt;=0")*15))</f>
        <v>0</v>
      </c>
      <c r="I36" s="121" t="str">
        <f>IF(COUNTIFS(общий!$B:$B,CONCATENATE($B$3,$A36),общий!R:R,"&gt;=0")=0,"0",SUMIF(общий!$B:$B,CONCATENATE($B$3,$A36),общий!R:R)/(COUNTIFS(общий!$B:$B,CONCATENATE($B$3,$A36),общий!R:R,"&gt;=0")*15))</f>
        <v>0</v>
      </c>
      <c r="J36" s="121" t="str">
        <f>IF(COUNTIFS(общий!$B:$B,CONCATENATE($B$3,$A36),общий!S:S,"&gt;=0")=0,"0",SUMIF(общий!$B:$B,CONCATENATE($B$3,$A36),общий!S:S)/(COUNTIFS(общий!$B:$B,CONCATENATE($B$3,$A36),общий!S:S,"&gt;=0")*15))</f>
        <v>0</v>
      </c>
      <c r="K36" s="121" t="str">
        <f>IF(COUNTIFS(общий!$B:$B,CONCATENATE($B$3,$A36),общий!T:T,"&gt;=0")=0,"0",SUMIF(общий!$B:$B,CONCATENATE($B$3,$A36),общий!T:T)/(COUNTIFS(общий!$B:$B,CONCATENATE($B$3,$A36),общий!T:T,"&gt;=0")*15))</f>
        <v>0</v>
      </c>
      <c r="L36" s="121" t="str">
        <f>IF(COUNTIFS(общий!$B:$B,CONCATENATE($B$3,$A36),общий!U:U,"&gt;=0")=0,"0",SUMIF(общий!$B:$B,CONCATENATE($B$3,$A36),общий!U:U)/(COUNTIFS(общий!$B:$B,CONCATENATE($B$3,$A36),общий!U:U,"&gt;=0")*15))</f>
        <v>0</v>
      </c>
      <c r="M36" s="121" t="str">
        <f>IF(COUNTIFS(общий!$B:$B,CONCATENATE($B$3,$A36),общий!V:V,"&gt;=0")=0,"0",SUMIF(общий!$B:$B,CONCATENATE($B$3,$A36),общий!V:V)/(COUNTIFS(общий!$B:$B,CONCATENATE($B$3,$A36),общий!V:V,"&gt;=0")*15))</f>
        <v>0</v>
      </c>
      <c r="N36" s="121" t="str">
        <f>IF(COUNTIFS(общий!$B:$B,CONCATENATE($B$3,$A36),общий!W:W,"&gt;=0")=0,"0",SUMIF(общий!$B:$B,CONCATENATE($B$3,$A36),общий!W:W)/(COUNTIFS(общий!$B:$B,CONCATENATE($B$3,$A36),общий!W:W,"&gt;=0")*15))</f>
        <v>0</v>
      </c>
      <c r="O36" s="121" t="str">
        <f>IF(COUNTIFS(общий!$B:$B,CONCATENATE($B$3,$A36),общий!X:X,"&gt;=0")=0,"0",SUMIF(общий!$B:$B,CONCATENATE($B$3,$A36),общий!X:X)/(COUNTIFS(общий!$B:$B,CONCATENATE($B$3,$A36),общий!X:X,"&gt;=0")*15))</f>
        <v>0</v>
      </c>
      <c r="P36" s="121" t="str">
        <f>IF(COUNTIFS(общий!$B:$B,CONCATENATE($B$3,$A36),общий!Y:Y,"&gt;=0")=0,"0",SUMIF(общий!$B:$B,CONCATENATE($B$3,$A36),общий!Y:Y)/(COUNTIFS(общий!$B:$B,CONCATENATE($B$3,$A36),общий!Y:Y,"&gt;=0")*15))</f>
        <v>0</v>
      </c>
      <c r="Q36" s="121" t="str">
        <f>IF(COUNTIFS(общий!$B:$B,CONCATENATE($B$3,$A36),общий!Z:Z,"&gt;=0")=0,"0",SUMIF(общий!$B:$B,CONCATENATE($B$3,$A36),общий!Z:Z)/(COUNTIFS(общий!$B:$B,CONCATENATE($B$3,$A36),общий!Z:Z,"&gt;=0")*15))</f>
        <v>0</v>
      </c>
      <c r="R36" s="121" t="str">
        <f>IF(COUNTIFS(общий!$B:$B,CONCATENATE($B$3,$A36),общий!AA:AA,"&gt;=0")=0,"0",SUMIF(общий!$B:$B,CONCATENATE($B$3,$A36),общий!AA:AA)/(COUNTIFS(общий!$B:$B,CONCATENATE($B$3,$A36),общий!AA:AA,"&gt;=0")*15))</f>
        <v>0</v>
      </c>
      <c r="S36" s="121" t="str">
        <f>IF(COUNTIFS(общий!$B:$B,CONCATENATE($B$3,$A36),общий!AB:AB,"&gt;=0")=0,"0",SUMIF(общий!$B:$B,CONCATENATE($B$3,$A36),общий!AB:AB)/(COUNTIFS(общий!$B:$B,CONCATENATE($B$3,$A36),общий!AB:AB,"&gt;=0")*15))</f>
        <v>0</v>
      </c>
      <c r="T36" s="121" t="str">
        <f>IF(COUNTIFS(общий!$B:$B,CONCATENATE($B$3,$A36),общий!AC:AC,"&gt;=0")=0,"0",SUMIF(общий!$B:$B,CONCATENATE($B$3,$A36),общий!AC:AC)/(COUNTIFS(общий!$B:$B,CONCATENATE($B$3,$A36),общий!AC:AC,"&gt;=0")*15))</f>
        <v>0</v>
      </c>
      <c r="U36" s="121" t="str">
        <f>IF(COUNTIFS(общий!$B:$B,CONCATENATE($B$3,$A36),общий!AD:AD,"&gt;=0")=0,"0",SUMIF(общий!$B:$B,CONCATENATE($B$3,$A36),общий!AD:AD)/(COUNTIFS(общий!$B:$B,CONCATENATE($B$3,$A36),общий!AD:AD,"&gt;=0")*15))</f>
        <v>0</v>
      </c>
      <c r="V36" s="121" t="str">
        <f>IF(COUNTIFS(общий!$B:$B,CONCATENATE($B$3,$A36),общий!AE:AE,"&gt;=0")=0,"0",SUMIF(общий!$B:$B,CONCATENATE($B$3,$A36),общий!AE:AE)/(COUNTIFS(общий!$B:$B,CONCATENATE($B$3,$A36),общий!AE:AE,"&gt;=0")*15))</f>
        <v>0</v>
      </c>
      <c r="W36" s="121" t="str">
        <f>IF(COUNTIFS(общий!$B:$B,CONCATENATE($B$3,$A36),общий!AF:AF,"&gt;=0")=0,"0",SUMIF(общий!$B:$B,CONCATENATE($B$3,$A36),общий!AF:AF)/(COUNTIFS(общий!$B:$B,CONCATENATE($B$3,$A36),общий!AF:AF,"&gt;=0")*15))</f>
        <v>0</v>
      </c>
      <c r="X36" s="121" t="str">
        <f>IF(COUNTIFS(общий!$B:$B,CONCATENATE($B$3,$A36),общий!AG:AG,"&gt;=0")=0,"0",SUMIF(общий!$B:$B,CONCATENATE($B$3,$A36),общий!AG:AG)/(COUNTIFS(общий!$B:$B,CONCATENATE($B$3,$A36),общий!AG:AG,"&gt;=0")*15))</f>
        <v>0</v>
      </c>
      <c r="Y36" s="120">
        <f t="shared" si="1"/>
        <v>0</v>
      </c>
      <c r="Z36" s="109">
        <f>COUNTIF(общий!$B:$B,CONCATENATE($B$3,$A36))</f>
        <v>0</v>
      </c>
    </row>
    <row r="37" spans="1:26" hidden="1">
      <c r="A37" s="117" t="s">
        <v>104</v>
      </c>
      <c r="B37" s="121" t="str">
        <f>IF(COUNTIFS(общий!$B:$B,CONCATENATE($B$3,$A37),общий!K:K,"&gt;=0")=0,"0",SUMIF(общий!$B:$B,CONCATENATE($B$3,$A37),общий!K:K)/(COUNTIFS(общий!$B:$B,CONCATENATE($B$3,$A37),общий!K:K,"&gt;=0")*15))</f>
        <v>0</v>
      </c>
      <c r="C37" s="121" t="str">
        <f>IF(COUNTIFS(общий!$B:$B,CONCATENATE($B$3,$A37),общий!L:L,"&gt;=0")=0,"0",SUMIF(общий!$B:$B,CONCATENATE($B$3,$A37),общий!L:L)/(COUNTIFS(общий!$B:$B,CONCATENATE($B$3,$A37),общий!L:L,"&gt;=0")*15))</f>
        <v>0</v>
      </c>
      <c r="D37" s="121" t="str">
        <f>IF(COUNTIFS(общий!$B:$B,CONCATENATE($B$3,$A37),общий!M:M,"&gt;=0")=0,"0",SUMIF(общий!$B:$B,CONCATENATE($B$3,$A37),общий!M:M)/(COUNTIFS(общий!$B:$B,CONCATENATE($B$3,$A37),общий!M:M,"&gt;=0")*15))</f>
        <v>0</v>
      </c>
      <c r="E37" s="121" t="str">
        <f>IF(COUNTIFS(общий!$B:$B,CONCATENATE($B$3,$A37),общий!N:N,"&gt;=0")=0,"0",SUMIF(общий!$B:$B,CONCATENATE($B$3,$A37),общий!N:N)/(COUNTIFS(общий!$B:$B,CONCATENATE($B$3,$A37),общий!N:N,"&gt;=0")*15))</f>
        <v>0</v>
      </c>
      <c r="F37" s="121" t="str">
        <f>IF(COUNTIFS(общий!$B:$B,CONCATENATE($B$3,$A37),общий!O:O,"&gt;=0")=0,"0",SUMIF(общий!$B:$B,CONCATENATE($B$3,$A37),общий!O:O)/(COUNTIFS(общий!$B:$B,CONCATENATE($B$3,$A37),общий!O:O,"&gt;=0")*15))</f>
        <v>0</v>
      </c>
      <c r="G37" s="121" t="str">
        <f>IF(COUNTIFS(общий!$B:$B,CONCATENATE($B$3,$A37),общий!P:P,"&gt;=0")=0,"0",SUMIF(общий!$B:$B,CONCATENATE($B$3,$A37),общий!P:P)/(COUNTIFS(общий!$B:$B,CONCATENATE($B$3,$A37),общий!P:P,"&gt;=0")*15))</f>
        <v>0</v>
      </c>
      <c r="H37" s="121" t="str">
        <f>IF(COUNTIFS(общий!$B:$B,CONCATENATE($B$3,$A37),общий!Q:Q,"&gt;=0")=0,"0",SUMIF(общий!$B:$B,CONCATENATE($B$3,$A37),общий!Q:Q)/(COUNTIFS(общий!$B:$B,CONCATENATE($B$3,$A37),общий!Q:Q,"&gt;=0")*15))</f>
        <v>0</v>
      </c>
      <c r="I37" s="121" t="str">
        <f>IF(COUNTIFS(общий!$B:$B,CONCATENATE($B$3,$A37),общий!R:R,"&gt;=0")=0,"0",SUMIF(общий!$B:$B,CONCATENATE($B$3,$A37),общий!R:R)/(COUNTIFS(общий!$B:$B,CONCATENATE($B$3,$A37),общий!R:R,"&gt;=0")*15))</f>
        <v>0</v>
      </c>
      <c r="J37" s="121" t="str">
        <f>IF(COUNTIFS(общий!$B:$B,CONCATENATE($B$3,$A37),общий!S:S,"&gt;=0")=0,"0",SUMIF(общий!$B:$B,CONCATENATE($B$3,$A37),общий!S:S)/(COUNTIFS(общий!$B:$B,CONCATENATE($B$3,$A37),общий!S:S,"&gt;=0")*15))</f>
        <v>0</v>
      </c>
      <c r="K37" s="121" t="str">
        <f>IF(COUNTIFS(общий!$B:$B,CONCATENATE($B$3,$A37),общий!T:T,"&gt;=0")=0,"0",SUMIF(общий!$B:$B,CONCATENATE($B$3,$A37),общий!T:T)/(COUNTIFS(общий!$B:$B,CONCATENATE($B$3,$A37),общий!T:T,"&gt;=0")*15))</f>
        <v>0</v>
      </c>
      <c r="L37" s="121" t="str">
        <f>IF(COUNTIFS(общий!$B:$B,CONCATENATE($B$3,$A37),общий!U:U,"&gt;=0")=0,"0",SUMIF(общий!$B:$B,CONCATENATE($B$3,$A37),общий!U:U)/(COUNTIFS(общий!$B:$B,CONCATENATE($B$3,$A37),общий!U:U,"&gt;=0")*15))</f>
        <v>0</v>
      </c>
      <c r="M37" s="121" t="str">
        <f>IF(COUNTIFS(общий!$B:$B,CONCATENATE($B$3,$A37),общий!V:V,"&gt;=0")=0,"0",SUMIF(общий!$B:$B,CONCATENATE($B$3,$A37),общий!V:V)/(COUNTIFS(общий!$B:$B,CONCATENATE($B$3,$A37),общий!V:V,"&gt;=0")*15))</f>
        <v>0</v>
      </c>
      <c r="N37" s="121" t="str">
        <f>IF(COUNTIFS(общий!$B:$B,CONCATENATE($B$3,$A37),общий!W:W,"&gt;=0")=0,"0",SUMIF(общий!$B:$B,CONCATENATE($B$3,$A37),общий!W:W)/(COUNTIFS(общий!$B:$B,CONCATENATE($B$3,$A37),общий!W:W,"&gt;=0")*15))</f>
        <v>0</v>
      </c>
      <c r="O37" s="121" t="str">
        <f>IF(COUNTIFS(общий!$B:$B,CONCATENATE($B$3,$A37),общий!X:X,"&gt;=0")=0,"0",SUMIF(общий!$B:$B,CONCATENATE($B$3,$A37),общий!X:X)/(COUNTIFS(общий!$B:$B,CONCATENATE($B$3,$A37),общий!X:X,"&gt;=0")*15))</f>
        <v>0</v>
      </c>
      <c r="P37" s="121" t="str">
        <f>IF(COUNTIFS(общий!$B:$B,CONCATENATE($B$3,$A37),общий!Y:Y,"&gt;=0")=0,"0",SUMIF(общий!$B:$B,CONCATENATE($B$3,$A37),общий!Y:Y)/(COUNTIFS(общий!$B:$B,CONCATENATE($B$3,$A37),общий!Y:Y,"&gt;=0")*15))</f>
        <v>0</v>
      </c>
      <c r="Q37" s="121" t="str">
        <f>IF(COUNTIFS(общий!$B:$B,CONCATENATE($B$3,$A37),общий!Z:Z,"&gt;=0")=0,"0",SUMIF(общий!$B:$B,CONCATENATE($B$3,$A37),общий!Z:Z)/(COUNTIFS(общий!$B:$B,CONCATENATE($B$3,$A37),общий!Z:Z,"&gt;=0")*15))</f>
        <v>0</v>
      </c>
      <c r="R37" s="121" t="str">
        <f>IF(COUNTIFS(общий!$B:$B,CONCATENATE($B$3,$A37),общий!AA:AA,"&gt;=0")=0,"0",SUMIF(общий!$B:$B,CONCATENATE($B$3,$A37),общий!AA:AA)/(COUNTIFS(общий!$B:$B,CONCATENATE($B$3,$A37),общий!AA:AA,"&gt;=0")*15))</f>
        <v>0</v>
      </c>
      <c r="S37" s="121" t="str">
        <f>IF(COUNTIFS(общий!$B:$B,CONCATENATE($B$3,$A37),общий!AB:AB,"&gt;=0")=0,"0",SUMIF(общий!$B:$B,CONCATENATE($B$3,$A37),общий!AB:AB)/(COUNTIFS(общий!$B:$B,CONCATENATE($B$3,$A37),общий!AB:AB,"&gt;=0")*15))</f>
        <v>0</v>
      </c>
      <c r="T37" s="121" t="str">
        <f>IF(COUNTIFS(общий!$B:$B,CONCATENATE($B$3,$A37),общий!AC:AC,"&gt;=0")=0,"0",SUMIF(общий!$B:$B,CONCATENATE($B$3,$A37),общий!AC:AC)/(COUNTIFS(общий!$B:$B,CONCATENATE($B$3,$A37),общий!AC:AC,"&gt;=0")*15))</f>
        <v>0</v>
      </c>
      <c r="U37" s="121" t="str">
        <f>IF(COUNTIFS(общий!$B:$B,CONCATENATE($B$3,$A37),общий!AD:AD,"&gt;=0")=0,"0",SUMIF(общий!$B:$B,CONCATENATE($B$3,$A37),общий!AD:AD)/(COUNTIFS(общий!$B:$B,CONCATENATE($B$3,$A37),общий!AD:AD,"&gt;=0")*15))</f>
        <v>0</v>
      </c>
      <c r="V37" s="121" t="str">
        <f>IF(COUNTIFS(общий!$B:$B,CONCATENATE($B$3,$A37),общий!AE:AE,"&gt;=0")=0,"0",SUMIF(общий!$B:$B,CONCATENATE($B$3,$A37),общий!AE:AE)/(COUNTIFS(общий!$B:$B,CONCATENATE($B$3,$A37),общий!AE:AE,"&gt;=0")*15))</f>
        <v>0</v>
      </c>
      <c r="W37" s="121" t="str">
        <f>IF(COUNTIFS(общий!$B:$B,CONCATENATE($B$3,$A37),общий!AF:AF,"&gt;=0")=0,"0",SUMIF(общий!$B:$B,CONCATENATE($B$3,$A37),общий!AF:AF)/(COUNTIFS(общий!$B:$B,CONCATENATE($B$3,$A37),общий!AF:AF,"&gt;=0")*15))</f>
        <v>0</v>
      </c>
      <c r="X37" s="121" t="str">
        <f>IF(COUNTIFS(общий!$B:$B,CONCATENATE($B$3,$A37),общий!AG:AG,"&gt;=0")=0,"0",SUMIF(общий!$B:$B,CONCATENATE($B$3,$A37),общий!AG:AG)/(COUNTIFS(общий!$B:$B,CONCATENATE($B$3,$A37),общий!AG:AG,"&gt;=0")*15))</f>
        <v>0</v>
      </c>
      <c r="Y37" s="120">
        <f t="shared" si="1"/>
        <v>0</v>
      </c>
      <c r="Z37" s="109">
        <f>COUNTIF(общий!$B:$B,CONCATENATE($B$3,$A37))</f>
        <v>0</v>
      </c>
    </row>
    <row r="38" spans="1:26" hidden="1">
      <c r="A38" s="117" t="s">
        <v>92</v>
      </c>
      <c r="B38" s="121" t="str">
        <f>IF(COUNTIFS(общий!$B:$B,CONCATENATE($B$3,$A38),общий!K:K,"&gt;=0")=0,"0",SUMIF(общий!$B:$B,CONCATENATE($B$3,$A38),общий!K:K)/(COUNTIFS(общий!$B:$B,CONCATENATE($B$3,$A38),общий!K:K,"&gt;=0")*15))</f>
        <v>0</v>
      </c>
      <c r="C38" s="121" t="str">
        <f>IF(COUNTIFS(общий!$B:$B,CONCATENATE($B$3,$A38),общий!L:L,"&gt;=0")=0,"0",SUMIF(общий!$B:$B,CONCATENATE($B$3,$A38),общий!L:L)/(COUNTIFS(общий!$B:$B,CONCATENATE($B$3,$A38),общий!L:L,"&gt;=0")*15))</f>
        <v>0</v>
      </c>
      <c r="D38" s="121" t="str">
        <f>IF(COUNTIFS(общий!$B:$B,CONCATENATE($B$3,$A38),общий!M:M,"&gt;=0")=0,"0",SUMIF(общий!$B:$B,CONCATENATE($B$3,$A38),общий!M:M)/(COUNTIFS(общий!$B:$B,CONCATENATE($B$3,$A38),общий!M:M,"&gt;=0")*15))</f>
        <v>0</v>
      </c>
      <c r="E38" s="121" t="str">
        <f>IF(COUNTIFS(общий!$B:$B,CONCATENATE($B$3,$A38),общий!N:N,"&gt;=0")=0,"0",SUMIF(общий!$B:$B,CONCATENATE($B$3,$A38),общий!N:N)/(COUNTIFS(общий!$B:$B,CONCATENATE($B$3,$A38),общий!N:N,"&gt;=0")*15))</f>
        <v>0</v>
      </c>
      <c r="F38" s="121" t="str">
        <f>IF(COUNTIFS(общий!$B:$B,CONCATENATE($B$3,$A38),общий!O:O,"&gt;=0")=0,"0",SUMIF(общий!$B:$B,CONCATENATE($B$3,$A38),общий!O:O)/(COUNTIFS(общий!$B:$B,CONCATENATE($B$3,$A38),общий!O:O,"&gt;=0")*15))</f>
        <v>0</v>
      </c>
      <c r="G38" s="121" t="str">
        <f>IF(COUNTIFS(общий!$B:$B,CONCATENATE($B$3,$A38),общий!P:P,"&gt;=0")=0,"0",SUMIF(общий!$B:$B,CONCATENATE($B$3,$A38),общий!P:P)/(COUNTIFS(общий!$B:$B,CONCATENATE($B$3,$A38),общий!P:P,"&gt;=0")*15))</f>
        <v>0</v>
      </c>
      <c r="H38" s="121" t="str">
        <f>IF(COUNTIFS(общий!$B:$B,CONCATENATE($B$3,$A38),общий!Q:Q,"&gt;=0")=0,"0",SUMIF(общий!$B:$B,CONCATENATE($B$3,$A38),общий!Q:Q)/(COUNTIFS(общий!$B:$B,CONCATENATE($B$3,$A38),общий!Q:Q,"&gt;=0")*15))</f>
        <v>0</v>
      </c>
      <c r="I38" s="121" t="str">
        <f>IF(COUNTIFS(общий!$B:$B,CONCATENATE($B$3,$A38),общий!R:R,"&gt;=0")=0,"0",SUMIF(общий!$B:$B,CONCATENATE($B$3,$A38),общий!R:R)/(COUNTIFS(общий!$B:$B,CONCATENATE($B$3,$A38),общий!R:R,"&gt;=0")*15))</f>
        <v>0</v>
      </c>
      <c r="J38" s="121" t="str">
        <f>IF(COUNTIFS(общий!$B:$B,CONCATENATE($B$3,$A38),общий!S:S,"&gt;=0")=0,"0",SUMIF(общий!$B:$B,CONCATENATE($B$3,$A38),общий!S:S)/(COUNTIFS(общий!$B:$B,CONCATENATE($B$3,$A38),общий!S:S,"&gt;=0")*15))</f>
        <v>0</v>
      </c>
      <c r="K38" s="121" t="str">
        <f>IF(COUNTIFS(общий!$B:$B,CONCATENATE($B$3,$A38),общий!T:T,"&gt;=0")=0,"0",SUMIF(общий!$B:$B,CONCATENATE($B$3,$A38),общий!T:T)/(COUNTIFS(общий!$B:$B,CONCATENATE($B$3,$A38),общий!T:T,"&gt;=0")*15))</f>
        <v>0</v>
      </c>
      <c r="L38" s="121" t="str">
        <f>IF(COUNTIFS(общий!$B:$B,CONCATENATE($B$3,$A38),общий!U:U,"&gt;=0")=0,"0",SUMIF(общий!$B:$B,CONCATENATE($B$3,$A38),общий!U:U)/(COUNTIFS(общий!$B:$B,CONCATENATE($B$3,$A38),общий!U:U,"&gt;=0")*15))</f>
        <v>0</v>
      </c>
      <c r="M38" s="121" t="str">
        <f>IF(COUNTIFS(общий!$B:$B,CONCATENATE($B$3,$A38),общий!V:V,"&gt;=0")=0,"0",SUMIF(общий!$B:$B,CONCATENATE($B$3,$A38),общий!V:V)/(COUNTIFS(общий!$B:$B,CONCATENATE($B$3,$A38),общий!V:V,"&gt;=0")*15))</f>
        <v>0</v>
      </c>
      <c r="N38" s="121" t="str">
        <f>IF(COUNTIFS(общий!$B:$B,CONCATENATE($B$3,$A38),общий!W:W,"&gt;=0")=0,"0",SUMIF(общий!$B:$B,CONCATENATE($B$3,$A38),общий!W:W)/(COUNTIFS(общий!$B:$B,CONCATENATE($B$3,$A38),общий!W:W,"&gt;=0")*15))</f>
        <v>0</v>
      </c>
      <c r="O38" s="121" t="str">
        <f>IF(COUNTIFS(общий!$B:$B,CONCATENATE($B$3,$A38),общий!X:X,"&gt;=0")=0,"0",SUMIF(общий!$B:$B,CONCATENATE($B$3,$A38),общий!X:X)/(COUNTIFS(общий!$B:$B,CONCATENATE($B$3,$A38),общий!X:X,"&gt;=0")*15))</f>
        <v>0</v>
      </c>
      <c r="P38" s="121" t="str">
        <f>IF(COUNTIFS(общий!$B:$B,CONCATENATE($B$3,$A38),общий!Y:Y,"&gt;=0")=0,"0",SUMIF(общий!$B:$B,CONCATENATE($B$3,$A38),общий!Y:Y)/(COUNTIFS(общий!$B:$B,CONCATENATE($B$3,$A38),общий!Y:Y,"&gt;=0")*15))</f>
        <v>0</v>
      </c>
      <c r="Q38" s="121" t="str">
        <f>IF(COUNTIFS(общий!$B:$B,CONCATENATE($B$3,$A38),общий!Z:Z,"&gt;=0")=0,"0",SUMIF(общий!$B:$B,CONCATENATE($B$3,$A38),общий!Z:Z)/(COUNTIFS(общий!$B:$B,CONCATENATE($B$3,$A38),общий!Z:Z,"&gt;=0")*15))</f>
        <v>0</v>
      </c>
      <c r="R38" s="121" t="str">
        <f>IF(COUNTIFS(общий!$B:$B,CONCATENATE($B$3,$A38),общий!AA:AA,"&gt;=0")=0,"0",SUMIF(общий!$B:$B,CONCATENATE($B$3,$A38),общий!AA:AA)/(COUNTIFS(общий!$B:$B,CONCATENATE($B$3,$A38),общий!AA:AA,"&gt;=0")*15))</f>
        <v>0</v>
      </c>
      <c r="S38" s="121" t="str">
        <f>IF(COUNTIFS(общий!$B:$B,CONCATENATE($B$3,$A38),общий!AB:AB,"&gt;=0")=0,"0",SUMIF(общий!$B:$B,CONCATENATE($B$3,$A38),общий!AB:AB)/(COUNTIFS(общий!$B:$B,CONCATENATE($B$3,$A38),общий!AB:AB,"&gt;=0")*15))</f>
        <v>0</v>
      </c>
      <c r="T38" s="121" t="str">
        <f>IF(COUNTIFS(общий!$B:$B,CONCATENATE($B$3,$A38),общий!AC:AC,"&gt;=0")=0,"0",SUMIF(общий!$B:$B,CONCATENATE($B$3,$A38),общий!AC:AC)/(COUNTIFS(общий!$B:$B,CONCATENATE($B$3,$A38),общий!AC:AC,"&gt;=0")*15))</f>
        <v>0</v>
      </c>
      <c r="U38" s="121" t="str">
        <f>IF(COUNTIFS(общий!$B:$B,CONCATENATE($B$3,$A38),общий!AD:AD,"&gt;=0")=0,"0",SUMIF(общий!$B:$B,CONCATENATE($B$3,$A38),общий!AD:AD)/(COUNTIFS(общий!$B:$B,CONCATENATE($B$3,$A38),общий!AD:AD,"&gt;=0")*15))</f>
        <v>0</v>
      </c>
      <c r="V38" s="121" t="str">
        <f>IF(COUNTIFS(общий!$B:$B,CONCATENATE($B$3,$A38),общий!AE:AE,"&gt;=0")=0,"0",SUMIF(общий!$B:$B,CONCATENATE($B$3,$A38),общий!AE:AE)/(COUNTIFS(общий!$B:$B,CONCATENATE($B$3,$A38),общий!AE:AE,"&gt;=0")*15))</f>
        <v>0</v>
      </c>
      <c r="W38" s="121" t="str">
        <f>IF(COUNTIFS(общий!$B:$B,CONCATENATE($B$3,$A38),общий!AF:AF,"&gt;=0")=0,"0",SUMIF(общий!$B:$B,CONCATENATE($B$3,$A38),общий!AF:AF)/(COUNTIFS(общий!$B:$B,CONCATENATE($B$3,$A38),общий!AF:AF,"&gt;=0")*15))</f>
        <v>0</v>
      </c>
      <c r="X38" s="121" t="str">
        <f>IF(COUNTIFS(общий!$B:$B,CONCATENATE($B$3,$A38),общий!AG:AG,"&gt;=0")=0,"0",SUMIF(общий!$B:$B,CONCATENATE($B$3,$A38),общий!AG:AG)/(COUNTIFS(общий!$B:$B,CONCATENATE($B$3,$A38),общий!AG:AG,"&gt;=0")*15))</f>
        <v>0</v>
      </c>
      <c r="Y38" s="120">
        <f t="shared" si="1"/>
        <v>0</v>
      </c>
      <c r="Z38" s="109">
        <f>COUNTIF(общий!$B:$B,CONCATENATE($B$3,$A38))</f>
        <v>0</v>
      </c>
    </row>
    <row r="39" spans="1:26" hidden="1">
      <c r="A39" s="117" t="s">
        <v>264</v>
      </c>
      <c r="B39" s="121" t="str">
        <f>IF(COUNTIFS(общий!$B:$B,CONCATENATE($B$3,$A39),общий!K:K,"&gt;=0")=0,"0",SUMIF(общий!$B:$B,CONCATENATE($B$3,$A39),общий!K:K)/(COUNTIFS(общий!$B:$B,CONCATENATE($B$3,$A39),общий!K:K,"&gt;=0")*15))</f>
        <v>0</v>
      </c>
      <c r="C39" s="121" t="str">
        <f>IF(COUNTIFS(общий!$B:$B,CONCATENATE($B$3,$A39),общий!L:L,"&gt;=0")=0,"0",SUMIF(общий!$B:$B,CONCATENATE($B$3,$A39),общий!L:L)/(COUNTIFS(общий!$B:$B,CONCATENATE($B$3,$A39),общий!L:L,"&gt;=0")*15))</f>
        <v>0</v>
      </c>
      <c r="D39" s="121" t="str">
        <f>IF(COUNTIFS(общий!$B:$B,CONCATENATE($B$3,$A39),общий!M:M,"&gt;=0")=0,"0",SUMIF(общий!$B:$B,CONCATENATE($B$3,$A39),общий!M:M)/(COUNTIFS(общий!$B:$B,CONCATENATE($B$3,$A39),общий!M:M,"&gt;=0")*15))</f>
        <v>0</v>
      </c>
      <c r="E39" s="121" t="str">
        <f>IF(COUNTIFS(общий!$B:$B,CONCATENATE($B$3,$A39),общий!N:N,"&gt;=0")=0,"0",SUMIF(общий!$B:$B,CONCATENATE($B$3,$A39),общий!N:N)/(COUNTIFS(общий!$B:$B,CONCATENATE($B$3,$A39),общий!N:N,"&gt;=0")*15))</f>
        <v>0</v>
      </c>
      <c r="F39" s="121" t="str">
        <f>IF(COUNTIFS(общий!$B:$B,CONCATENATE($B$3,$A39),общий!O:O,"&gt;=0")=0,"0",SUMIF(общий!$B:$B,CONCATENATE($B$3,$A39),общий!O:O)/(COUNTIFS(общий!$B:$B,CONCATENATE($B$3,$A39),общий!O:O,"&gt;=0")*15))</f>
        <v>0</v>
      </c>
      <c r="G39" s="121" t="str">
        <f>IF(COUNTIFS(общий!$B:$B,CONCATENATE($B$3,$A39),общий!P:P,"&gt;=0")=0,"0",SUMIF(общий!$B:$B,CONCATENATE($B$3,$A39),общий!P:P)/(COUNTIFS(общий!$B:$B,CONCATENATE($B$3,$A39),общий!P:P,"&gt;=0")*15))</f>
        <v>0</v>
      </c>
      <c r="H39" s="121" t="str">
        <f>IF(COUNTIFS(общий!$B:$B,CONCATENATE($B$3,$A39),общий!Q:Q,"&gt;=0")=0,"0",SUMIF(общий!$B:$B,CONCATENATE($B$3,$A39),общий!Q:Q)/(COUNTIFS(общий!$B:$B,CONCATENATE($B$3,$A39),общий!Q:Q,"&gt;=0")*15))</f>
        <v>0</v>
      </c>
      <c r="I39" s="121" t="str">
        <f>IF(COUNTIFS(общий!$B:$B,CONCATENATE($B$3,$A39),общий!R:R,"&gt;=0")=0,"0",SUMIF(общий!$B:$B,CONCATENATE($B$3,$A39),общий!R:R)/(COUNTIFS(общий!$B:$B,CONCATENATE($B$3,$A39),общий!R:R,"&gt;=0")*15))</f>
        <v>0</v>
      </c>
      <c r="J39" s="121" t="str">
        <f>IF(COUNTIFS(общий!$B:$B,CONCATENATE($B$3,$A39),общий!S:S,"&gt;=0")=0,"0",SUMIF(общий!$B:$B,CONCATENATE($B$3,$A39),общий!S:S)/(COUNTIFS(общий!$B:$B,CONCATENATE($B$3,$A39),общий!S:S,"&gt;=0")*15))</f>
        <v>0</v>
      </c>
      <c r="K39" s="121" t="str">
        <f>IF(COUNTIFS(общий!$B:$B,CONCATENATE($B$3,$A39),общий!T:T,"&gt;=0")=0,"0",SUMIF(общий!$B:$B,CONCATENATE($B$3,$A39),общий!T:T)/(COUNTIFS(общий!$B:$B,CONCATENATE($B$3,$A39),общий!T:T,"&gt;=0")*15))</f>
        <v>0</v>
      </c>
      <c r="L39" s="121" t="str">
        <f>IF(COUNTIFS(общий!$B:$B,CONCATENATE($B$3,$A39),общий!U:U,"&gt;=0")=0,"0",SUMIF(общий!$B:$B,CONCATENATE($B$3,$A39),общий!U:U)/(COUNTIFS(общий!$B:$B,CONCATENATE($B$3,$A39),общий!U:U,"&gt;=0")*15))</f>
        <v>0</v>
      </c>
      <c r="M39" s="121" t="str">
        <f>IF(COUNTIFS(общий!$B:$B,CONCATENATE($B$3,$A39),общий!V:V,"&gt;=0")=0,"0",SUMIF(общий!$B:$B,CONCATENATE($B$3,$A39),общий!V:V)/(COUNTIFS(общий!$B:$B,CONCATENATE($B$3,$A39),общий!V:V,"&gt;=0")*15))</f>
        <v>0</v>
      </c>
      <c r="N39" s="121" t="str">
        <f>IF(COUNTIFS(общий!$B:$B,CONCATENATE($B$3,$A39),общий!W:W,"&gt;=0")=0,"0",SUMIF(общий!$B:$B,CONCATENATE($B$3,$A39),общий!W:W)/(COUNTIFS(общий!$B:$B,CONCATENATE($B$3,$A39),общий!W:W,"&gt;=0")*15))</f>
        <v>0</v>
      </c>
      <c r="O39" s="121" t="str">
        <f>IF(COUNTIFS(общий!$B:$B,CONCATENATE($B$3,$A39),общий!X:X,"&gt;=0")=0,"0",SUMIF(общий!$B:$B,CONCATENATE($B$3,$A39),общий!X:X)/(COUNTIFS(общий!$B:$B,CONCATENATE($B$3,$A39),общий!X:X,"&gt;=0")*15))</f>
        <v>0</v>
      </c>
      <c r="P39" s="121" t="str">
        <f>IF(COUNTIFS(общий!$B:$B,CONCATENATE($B$3,$A39),общий!Y:Y,"&gt;=0")=0,"0",SUMIF(общий!$B:$B,CONCATENATE($B$3,$A39),общий!Y:Y)/(COUNTIFS(общий!$B:$B,CONCATENATE($B$3,$A39),общий!Y:Y,"&gt;=0")*15))</f>
        <v>0</v>
      </c>
      <c r="Q39" s="121" t="str">
        <f>IF(COUNTIFS(общий!$B:$B,CONCATENATE($B$3,$A39),общий!Z:Z,"&gt;=0")=0,"0",SUMIF(общий!$B:$B,CONCATENATE($B$3,$A39),общий!Z:Z)/(COUNTIFS(общий!$B:$B,CONCATENATE($B$3,$A39),общий!Z:Z,"&gt;=0")*15))</f>
        <v>0</v>
      </c>
      <c r="R39" s="121" t="str">
        <f>IF(COUNTIFS(общий!$B:$B,CONCATENATE($B$3,$A39),общий!AA:AA,"&gt;=0")=0,"0",SUMIF(общий!$B:$B,CONCATENATE($B$3,$A39),общий!AA:AA)/(COUNTIFS(общий!$B:$B,CONCATENATE($B$3,$A39),общий!AA:AA,"&gt;=0")*15))</f>
        <v>0</v>
      </c>
      <c r="S39" s="121" t="str">
        <f>IF(COUNTIFS(общий!$B:$B,CONCATENATE($B$3,$A39),общий!AB:AB,"&gt;=0")=0,"0",SUMIF(общий!$B:$B,CONCATENATE($B$3,$A39),общий!AB:AB)/(COUNTIFS(общий!$B:$B,CONCATENATE($B$3,$A39),общий!AB:AB,"&gt;=0")*15))</f>
        <v>0</v>
      </c>
      <c r="T39" s="121" t="str">
        <f>IF(COUNTIFS(общий!$B:$B,CONCATENATE($B$3,$A39),общий!AC:AC,"&gt;=0")=0,"0",SUMIF(общий!$B:$B,CONCATENATE($B$3,$A39),общий!AC:AC)/(COUNTIFS(общий!$B:$B,CONCATENATE($B$3,$A39),общий!AC:AC,"&gt;=0")*15))</f>
        <v>0</v>
      </c>
      <c r="U39" s="121" t="str">
        <f>IF(COUNTIFS(общий!$B:$B,CONCATENATE($B$3,$A39),общий!AD:AD,"&gt;=0")=0,"0",SUMIF(общий!$B:$B,CONCATENATE($B$3,$A39),общий!AD:AD)/(COUNTIFS(общий!$B:$B,CONCATENATE($B$3,$A39),общий!AD:AD,"&gt;=0")*15))</f>
        <v>0</v>
      </c>
      <c r="V39" s="121" t="str">
        <f>IF(COUNTIFS(общий!$B:$B,CONCATENATE($B$3,$A39),общий!AE:AE,"&gt;=0")=0,"0",SUMIF(общий!$B:$B,CONCATENATE($B$3,$A39),общий!AE:AE)/(COUNTIFS(общий!$B:$B,CONCATENATE($B$3,$A39),общий!AE:AE,"&gt;=0")*15))</f>
        <v>0</v>
      </c>
      <c r="W39" s="121" t="str">
        <f>IF(COUNTIFS(общий!$B:$B,CONCATENATE($B$3,$A39),общий!AF:AF,"&gt;=0")=0,"0",SUMIF(общий!$B:$B,CONCATENATE($B$3,$A39),общий!AF:AF)/(COUNTIFS(общий!$B:$B,CONCATENATE($B$3,$A39),общий!AF:AF,"&gt;=0")*15))</f>
        <v>0</v>
      </c>
      <c r="X39" s="121" t="str">
        <f>IF(COUNTIFS(общий!$B:$B,CONCATENATE($B$3,$A39),общий!AG:AG,"&gt;=0")=0,"0",SUMIF(общий!$B:$B,CONCATENATE($B$3,$A39),общий!AG:AG)/(COUNTIFS(общий!$B:$B,CONCATENATE($B$3,$A39),общий!AG:AG,"&gt;=0")*15))</f>
        <v>0</v>
      </c>
      <c r="Y39" s="120">
        <f t="shared" si="1"/>
        <v>0</v>
      </c>
      <c r="Z39" s="109">
        <f>COUNTIF(общий!$B:$B,CONCATENATE($B$3,$A39))</f>
        <v>0</v>
      </c>
    </row>
    <row r="40" spans="1:26" hidden="1"/>
    <row r="41" spans="1:26" hidden="1"/>
    <row r="42" spans="1:26" hidden="1"/>
  </sheetData>
  <conditionalFormatting sqref="A21">
    <cfRule type="cellIs" dxfId="17" priority="15" operator="equal">
      <formula>20959</formula>
    </cfRule>
  </conditionalFormatting>
  <conditionalFormatting sqref="A21">
    <cfRule type="cellIs" dxfId="16" priority="14" operator="equal">
      <formula>#REF!</formula>
    </cfRule>
  </conditionalFormatting>
  <conditionalFormatting sqref="A21">
    <cfRule type="cellIs" dxfId="15" priority="11" operator="equal">
      <formula>20959</formula>
    </cfRule>
    <cfRule type="cellIs" dxfId="14" priority="12" operator="equal">
      <formula>20959</formula>
    </cfRule>
    <cfRule type="cellIs" dxfId="13" priority="13" operator="equal">
      <formula>20959</formula>
    </cfRule>
  </conditionalFormatting>
  <conditionalFormatting sqref="A22">
    <cfRule type="cellIs" dxfId="12" priority="10" operator="equal">
      <formula>20959</formula>
    </cfRule>
  </conditionalFormatting>
  <conditionalFormatting sqref="A22">
    <cfRule type="cellIs" dxfId="11" priority="9" operator="equal">
      <formula>#REF!</formula>
    </cfRule>
  </conditionalFormatting>
  <conditionalFormatting sqref="A22">
    <cfRule type="cellIs" dxfId="10" priority="6" operator="equal">
      <formula>20959</formula>
    </cfRule>
    <cfRule type="cellIs" dxfId="9" priority="7" operator="equal">
      <formula>20959</formula>
    </cfRule>
    <cfRule type="cellIs" dxfId="8" priority="8" operator="equal">
      <formula>20959</formula>
    </cfRule>
  </conditionalFormatting>
  <conditionalFormatting sqref="A23:A24">
    <cfRule type="cellIs" dxfId="7" priority="5" operator="equal">
      <formula>20959</formula>
    </cfRule>
  </conditionalFormatting>
  <conditionalFormatting sqref="A23:A24">
    <cfRule type="cellIs" dxfId="6" priority="4" operator="equal">
      <formula>#REF!</formula>
    </cfRule>
  </conditionalFormatting>
  <conditionalFormatting sqref="A23:A24">
    <cfRule type="cellIs" dxfId="5" priority="1" operator="equal">
      <formula>20959</formula>
    </cfRule>
    <cfRule type="cellIs" dxfId="4" priority="2" operator="equal">
      <formula>20959</formula>
    </cfRule>
    <cfRule type="cellIs" dxfId="3" priority="3" operator="equal">
      <formula>20959</formula>
    </cfRule>
  </conditionalFormatting>
  <dataValidations count="2">
    <dataValidation type="list" allowBlank="1" showInputMessage="1" showErrorMessage="1" sqref="B1">
      <formula1>$A$21:$A$24</formula1>
    </dataValidation>
    <dataValidation type="list" allowBlank="1" showInputMessage="1" showErrorMessage="1" sqref="B3">
      <formula1>$A$21:$A$24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D12" sqref="D12"/>
    </sheetView>
  </sheetViews>
  <sheetFormatPr defaultRowHeight="12.75"/>
  <cols>
    <col min="2" max="2" width="23.42578125" customWidth="1"/>
    <col min="3" max="3" width="23.7109375" customWidth="1"/>
    <col min="4" max="6" width="16.28515625" customWidth="1"/>
    <col min="7" max="7" width="16.28515625" style="41" customWidth="1"/>
    <col min="8" max="8" width="16.7109375" customWidth="1"/>
  </cols>
  <sheetData>
    <row r="1" spans="2:8" ht="31.5" customHeight="1">
      <c r="B1" s="128" t="str">
        <f>рабочий!A1</f>
        <v>Период отчетный</v>
      </c>
      <c r="C1" s="129" t="str">
        <f>рабочий!B1</f>
        <v>08.11.14-16.11.14</v>
      </c>
    </row>
    <row r="4" spans="2:8" ht="18">
      <c r="B4" s="127" t="s">
        <v>277</v>
      </c>
      <c r="D4" s="138">
        <f>SUM(F8:F19)</f>
        <v>13</v>
      </c>
    </row>
    <row r="5" spans="2:8" ht="18">
      <c r="B5" s="127" t="s">
        <v>278</v>
      </c>
      <c r="D5" s="139"/>
      <c r="E5" s="139">
        <f>AVERAGE(D8:D19)</f>
        <v>0.75483091787439616</v>
      </c>
    </row>
    <row r="7" spans="2:8" ht="74.25" customHeight="1">
      <c r="C7" s="131" t="s">
        <v>263</v>
      </c>
      <c r="D7" s="130" t="s">
        <v>273</v>
      </c>
      <c r="E7" s="130" t="s">
        <v>274</v>
      </c>
      <c r="F7" s="130" t="s">
        <v>275</v>
      </c>
      <c r="G7" s="130" t="s">
        <v>276</v>
      </c>
      <c r="H7" s="132"/>
    </row>
    <row r="8" spans="2:8">
      <c r="C8" s="117" t="s">
        <v>234</v>
      </c>
      <c r="D8" s="134">
        <f>IF(рабочий!Y6&gt;0,рабочий!Y6,"")</f>
        <v>0.68840579710144922</v>
      </c>
      <c r="E8" s="134" t="str">
        <f>IF(рабочий!Y28&gt;0,рабочий!Y28,"")</f>
        <v/>
      </c>
      <c r="F8" s="135">
        <f>IF(рабочий!Z6&gt;0,рабочий!Z6,"")</f>
        <v>1</v>
      </c>
      <c r="G8" s="135" t="str">
        <f>IF(рабочий!Z28&gt;0,рабочий!Z28,"")</f>
        <v/>
      </c>
      <c r="H8" s="84"/>
    </row>
    <row r="9" spans="2:8">
      <c r="C9" s="117" t="s">
        <v>132</v>
      </c>
      <c r="D9" s="134">
        <f>IF(рабочий!Y7&gt;0,рабочий!Y7,"")</f>
        <v>0.85</v>
      </c>
      <c r="E9" s="134">
        <f>IF(рабочий!Y29&gt;0,рабочий!Y29,"")</f>
        <v>0.57971014492753625</v>
      </c>
      <c r="F9" s="135">
        <f>IF(рабочий!Z7&gt;0,рабочий!Z7,"")</f>
        <v>2</v>
      </c>
      <c r="G9" s="135">
        <f>IF(рабочий!Z29&gt;0,рабочий!Z29,"")</f>
        <v>1</v>
      </c>
      <c r="H9" s="84"/>
    </row>
    <row r="10" spans="2:8">
      <c r="C10" s="117" t="s">
        <v>116</v>
      </c>
      <c r="D10" s="134" t="str">
        <f>IF(рабочий!Y8&gt;0,рабочий!Y8,"")</f>
        <v/>
      </c>
      <c r="E10" s="134">
        <f>IF(рабочий!Y30&gt;0,рабочий!Y30,"")</f>
        <v>0.49275362318840576</v>
      </c>
      <c r="F10" s="135" t="str">
        <f>IF(рабочий!Z8&gt;0,рабочий!Z8,"")</f>
        <v/>
      </c>
      <c r="G10" s="135">
        <f>IF(рабочий!Z30&gt;0,рабочий!Z30,"")</f>
        <v>1</v>
      </c>
      <c r="H10" s="84"/>
    </row>
    <row r="11" spans="2:8">
      <c r="C11" s="117" t="s">
        <v>168</v>
      </c>
      <c r="D11" s="134">
        <f>IF(рабочий!Y9&gt;0,рабочий!Y9,"")</f>
        <v>0.75314009661835757</v>
      </c>
      <c r="E11" s="134">
        <f>IF(рабочий!Y31&gt;0,рабочий!Y31,"")</f>
        <v>0.53405797101449271</v>
      </c>
      <c r="F11" s="135">
        <f>IF(рабочий!Z9&gt;0,рабочий!Z9,"")</f>
        <v>3</v>
      </c>
      <c r="G11" s="135">
        <f>IF(рабочий!Z31&gt;0,рабочий!Z31,"")</f>
        <v>4</v>
      </c>
      <c r="H11" s="84"/>
    </row>
    <row r="12" spans="2:8">
      <c r="C12" s="117" t="s">
        <v>162</v>
      </c>
      <c r="D12" s="134">
        <f>IF(рабочий!Y10&gt;0,рабочий!Y10,"")</f>
        <v>0.71014492753623182</v>
      </c>
      <c r="E12" s="134">
        <f>IF(рабочий!Y32&gt;0,рабочий!Y32,"")</f>
        <v>0.48309178743961351</v>
      </c>
      <c r="F12" s="135">
        <f>IF(рабочий!Z10&gt;0,рабочий!Z10,"")</f>
        <v>2</v>
      </c>
      <c r="G12" s="135">
        <f>IF(рабочий!Z32&gt;0,рабочий!Z32,"")</f>
        <v>3</v>
      </c>
      <c r="H12" s="84"/>
    </row>
    <row r="13" spans="2:8">
      <c r="C13" s="117" t="s">
        <v>185</v>
      </c>
      <c r="D13" s="134" t="str">
        <f>IF(рабочий!Y11&gt;0,рабочий!Y11,"")</f>
        <v/>
      </c>
      <c r="E13" s="134">
        <f>IF(рабочий!Y33&gt;0,рабочий!Y33,"")</f>
        <v>0.44927536231884052</v>
      </c>
      <c r="F13" s="135" t="str">
        <f>IF(рабочий!Z11&gt;0,рабочий!Z11,"")</f>
        <v/>
      </c>
      <c r="G13" s="135">
        <f>IF(рабочий!Z33&gt;0,рабочий!Z33,"")</f>
        <v>2</v>
      </c>
      <c r="H13" s="84"/>
    </row>
    <row r="14" spans="2:8">
      <c r="C14" s="117" t="s">
        <v>195</v>
      </c>
      <c r="D14" s="134" t="str">
        <f>IF(рабочий!Y12&gt;0,рабочий!Y12,"")</f>
        <v/>
      </c>
      <c r="E14" s="134">
        <f>IF(рабочий!Y34&gt;0,рабочий!Y34,"")</f>
        <v>0.38260869565217387</v>
      </c>
      <c r="F14" s="135" t="str">
        <f>IF(рабочий!Z12&gt;0,рабочий!Z12,"")</f>
        <v/>
      </c>
      <c r="G14" s="135">
        <f>IF(рабочий!Z34&gt;0,рабочий!Z34,"")</f>
        <v>1</v>
      </c>
      <c r="H14" s="84"/>
    </row>
    <row r="15" spans="2:8">
      <c r="C15" s="117" t="s">
        <v>112</v>
      </c>
      <c r="D15" s="134" t="str">
        <f>IF(рабочий!Y13&gt;0,рабочий!Y13,"")</f>
        <v/>
      </c>
      <c r="E15" s="134" t="str">
        <f>IF(рабочий!Y35&gt;0,рабочий!Y35,"")</f>
        <v/>
      </c>
      <c r="F15" s="135" t="str">
        <f>IF(рабочий!Z13&gt;0,рабочий!Z13,"")</f>
        <v/>
      </c>
      <c r="G15" s="135" t="str">
        <f>IF(рабочий!Z35&gt;0,рабочий!Z35,"")</f>
        <v/>
      </c>
      <c r="H15" s="84"/>
    </row>
    <row r="16" spans="2:8">
      <c r="C16" s="117" t="s">
        <v>224</v>
      </c>
      <c r="D16" s="134">
        <f>IF(рабочий!Y14&gt;0,рабочий!Y14,"")</f>
        <v>0.85144927536231896</v>
      </c>
      <c r="E16" s="134" t="str">
        <f>IF(рабочий!Y36&gt;0,рабочий!Y36,"")</f>
        <v/>
      </c>
      <c r="F16" s="135">
        <f>IF(рабочий!Z14&gt;0,рабочий!Z14,"")</f>
        <v>2</v>
      </c>
      <c r="G16" s="135" t="str">
        <f>IF(рабочий!Z36&gt;0,рабочий!Z36,"")</f>
        <v/>
      </c>
      <c r="H16" s="84"/>
    </row>
    <row r="17" spans="2:9">
      <c r="C17" s="117" t="s">
        <v>104</v>
      </c>
      <c r="D17" s="134">
        <f>IF(рабочий!Y15&gt;0,рабочий!Y15,"")</f>
        <v>0.67584541062801928</v>
      </c>
      <c r="E17" s="134" t="str">
        <f>IF(рабочий!Y37&gt;0,рабочий!Y37,"")</f>
        <v/>
      </c>
      <c r="F17" s="135">
        <f>IF(рабочий!Z15&gt;0,рабочий!Z15,"")</f>
        <v>3</v>
      </c>
      <c r="G17" s="135" t="str">
        <f>IF(рабочий!Z37&gt;0,рабочий!Z37,"")</f>
        <v/>
      </c>
      <c r="H17" s="84"/>
    </row>
    <row r="18" spans="2:9">
      <c r="C18" s="117" t="s">
        <v>92</v>
      </c>
      <c r="D18" s="134" t="str">
        <f>IF(рабочий!Y16&gt;0,рабочий!Y16,"")</f>
        <v/>
      </c>
      <c r="E18" s="134" t="str">
        <f>IF(рабочий!Y38&gt;0,рабочий!Y38,"")</f>
        <v/>
      </c>
      <c r="F18" s="135" t="str">
        <f>IF(рабочий!Z16&gt;0,рабочий!Z16,"")</f>
        <v/>
      </c>
      <c r="G18" s="135" t="str">
        <f>IF(рабочий!Z38&gt;0,рабочий!Z38,"")</f>
        <v/>
      </c>
      <c r="H18" s="84"/>
    </row>
    <row r="19" spans="2:9">
      <c r="B19" s="84"/>
      <c r="C19" s="117" t="s">
        <v>264</v>
      </c>
      <c r="D19" s="134" t="str">
        <f>IF(рабочий!Y17&gt;0,рабочий!Y17,"")</f>
        <v/>
      </c>
      <c r="E19" s="134" t="str">
        <f>IF(рабочий!Y39&gt;0,рабочий!Y39,"")</f>
        <v/>
      </c>
      <c r="F19" s="135" t="str">
        <f>IF(рабочий!Z17&gt;0,рабочий!Z17,"")</f>
        <v/>
      </c>
      <c r="G19" s="135" t="str">
        <f>IF(рабочий!Z39&gt;0,рабочий!Z39,"")</f>
        <v/>
      </c>
      <c r="H19" s="84"/>
      <c r="I19" s="84"/>
    </row>
    <row r="20" spans="2:9">
      <c r="B20" s="84"/>
      <c r="C20" s="84"/>
      <c r="D20" s="84"/>
      <c r="E20" s="133"/>
      <c r="F20" s="136"/>
      <c r="G20" s="137"/>
      <c r="H20" s="84"/>
      <c r="I20" s="84"/>
    </row>
    <row r="21" spans="2:9">
      <c r="B21" s="84"/>
      <c r="C21" s="84"/>
      <c r="D21" s="84"/>
      <c r="E21" s="84"/>
      <c r="F21" s="84"/>
      <c r="G21" s="84"/>
      <c r="H21" s="84"/>
      <c r="I21" s="84"/>
    </row>
    <row r="22" spans="2:9">
      <c r="B22" s="84"/>
      <c r="C22" s="84"/>
      <c r="D22" s="84"/>
      <c r="E22" s="84"/>
      <c r="F22" s="84"/>
      <c r="G22" s="84"/>
      <c r="H22" s="84"/>
      <c r="I22" s="84"/>
    </row>
    <row r="23" spans="2:9">
      <c r="B23" s="84"/>
      <c r="C23" s="84"/>
      <c r="D23" s="84"/>
      <c r="E23" s="84"/>
      <c r="F23" s="84"/>
      <c r="G23" s="84"/>
      <c r="H23" s="84"/>
      <c r="I23" s="84"/>
    </row>
    <row r="24" spans="2:9">
      <c r="B24" s="84"/>
      <c r="C24" s="84"/>
      <c r="D24" s="84"/>
      <c r="E24" s="84"/>
      <c r="F24" s="84"/>
      <c r="G24" s="84"/>
      <c r="H24" s="84"/>
      <c r="I24" s="84"/>
    </row>
    <row r="25" spans="2:9">
      <c r="B25" s="84"/>
      <c r="C25" s="84"/>
      <c r="D25" s="84"/>
      <c r="E25" s="84"/>
      <c r="F25" s="84"/>
      <c r="G25" s="84"/>
      <c r="H25" s="84"/>
      <c r="I25" s="84"/>
    </row>
    <row r="26" spans="2:9">
      <c r="B26" s="84"/>
      <c r="C26" s="84"/>
      <c r="D26" s="84"/>
      <c r="E26" s="84"/>
      <c r="F26" s="84"/>
      <c r="G26" s="84"/>
      <c r="H26" s="84"/>
      <c r="I26" s="84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7" zoomScaleNormal="87" workbookViewId="0">
      <selection activeCell="A30" sqref="A30"/>
    </sheetView>
  </sheetViews>
  <sheetFormatPr defaultRowHeight="12.75"/>
  <cols>
    <col min="1" max="1" width="25.28515625" customWidth="1"/>
    <col min="2" max="2" width="19" customWidth="1"/>
    <col min="3" max="3" width="52.5703125" customWidth="1"/>
    <col min="4" max="15" width="11.85546875" customWidth="1"/>
    <col min="16" max="16" width="19.42578125" customWidth="1"/>
    <col min="17" max="17" width="36.85546875" customWidth="1"/>
  </cols>
  <sheetData>
    <row r="1" spans="1:17" ht="18">
      <c r="A1" s="140" t="str">
        <f>рабочий!A1</f>
        <v>Период отчетный</v>
      </c>
      <c r="B1" s="141" t="str">
        <f>рабочий!B1</f>
        <v>08.11.14-16.11.14</v>
      </c>
    </row>
    <row r="9" spans="1:17" ht="94.5" customHeight="1">
      <c r="C9" s="145" t="s">
        <v>279</v>
      </c>
      <c r="D9" s="146" t="s">
        <v>234</v>
      </c>
      <c r="E9" s="146" t="s">
        <v>132</v>
      </c>
      <c r="F9" s="146" t="s">
        <v>116</v>
      </c>
      <c r="G9" s="146" t="s">
        <v>168</v>
      </c>
      <c r="H9" s="146" t="s">
        <v>162</v>
      </c>
      <c r="I9" s="146" t="s">
        <v>185</v>
      </c>
      <c r="J9" s="146" t="s">
        <v>195</v>
      </c>
      <c r="K9" s="146" t="s">
        <v>112</v>
      </c>
      <c r="L9" s="146" t="s">
        <v>224</v>
      </c>
      <c r="M9" s="146" t="s">
        <v>104</v>
      </c>
      <c r="N9" s="146" t="s">
        <v>92</v>
      </c>
      <c r="O9" s="146" t="s">
        <v>264</v>
      </c>
      <c r="P9" s="149" t="s">
        <v>280</v>
      </c>
    </row>
    <row r="10" spans="1:17" ht="33" customHeight="1">
      <c r="C10" s="142" t="s">
        <v>78</v>
      </c>
      <c r="D10" s="121">
        <f>VLOOKUP(D$9,рабочий!$A$5:$X$17,2,0)</f>
        <v>1</v>
      </c>
      <c r="E10" s="121">
        <f>VLOOKUP(E$9,рабочий!$A$5:$X$17,2,0)</f>
        <v>1</v>
      </c>
      <c r="F10" s="121">
        <f>VLOOKUP(F$9,рабочий!$A$5:$X$17,2,0)</f>
        <v>0</v>
      </c>
      <c r="G10" s="121">
        <f>VLOOKUP(G$9,рабочий!$A$5:$X$17,2,0)</f>
        <v>0.48888888888888887</v>
      </c>
      <c r="H10" s="121">
        <f>VLOOKUP(H$9,рабочий!$A$5:$X$17,2,0)</f>
        <v>0</v>
      </c>
      <c r="I10" s="121">
        <f>VLOOKUP(I$9,рабочий!$A$5:$X$17,2,0)</f>
        <v>0</v>
      </c>
      <c r="J10" s="121">
        <f>VLOOKUP(J$9,рабочий!$A$5:$X$17,2,0)</f>
        <v>0</v>
      </c>
      <c r="K10" s="121">
        <f>VLOOKUP(K$9,рабочий!$A$5:$X$17,2,0)</f>
        <v>0</v>
      </c>
      <c r="L10" s="121">
        <f>VLOOKUP(L$9,рабочий!$A$5:$X$17,2,0)</f>
        <v>1</v>
      </c>
      <c r="M10" s="121">
        <f>VLOOKUP(M$9,рабочий!$A$5:$X$17,2,0)</f>
        <v>1</v>
      </c>
      <c r="N10" s="121">
        <f>VLOOKUP(N$9,рабочий!$A$5:$X$17,2,0)</f>
        <v>0</v>
      </c>
      <c r="O10" s="121">
        <f>VLOOKUP(O$9,рабочий!$A$5:$X$17,2,0)</f>
        <v>0</v>
      </c>
      <c r="P10" s="150">
        <f>AVERAGE(D10:O10)</f>
        <v>0.37407407407407406</v>
      </c>
      <c r="Q10" s="148" t="str">
        <f>IF(P10&lt;0,"",IF(P10&lt;50%,"плохая работа, менеджерам необходимы доработки",IF(P10&lt;90%,"удовлетворительная работа менеджеров, но можно лучше",IF(P10&lt;=100%,"хорошая работа",""))))</f>
        <v>плохая работа, менеджерам необходимы доработки</v>
      </c>
    </row>
    <row r="11" spans="1:17" ht="33" customHeight="1">
      <c r="C11" s="142" t="s">
        <v>79</v>
      </c>
      <c r="D11" s="121">
        <f>VLOOKUP(D$9,рабочий!$A$5:$X$17,3,0)</f>
        <v>0</v>
      </c>
      <c r="E11" s="121">
        <f>VLOOKUP(E$9,рабочий!$A$5:$X$17,3,0)</f>
        <v>1</v>
      </c>
      <c r="F11" s="121" t="str">
        <f>VLOOKUP(F$9,рабочий!$A$5:$X$17,3,0)</f>
        <v>0</v>
      </c>
      <c r="G11" s="121">
        <f>VLOOKUP(G$9,рабочий!$A$5:$X$17,3,0)</f>
        <v>0</v>
      </c>
      <c r="H11" s="121" t="str">
        <f>VLOOKUP(H$9,рабочий!$A$5:$X$17,3,0)</f>
        <v>0</v>
      </c>
      <c r="I11" s="121" t="str">
        <f>VLOOKUP(I$9,рабочий!$A$5:$X$17,3,0)</f>
        <v>0</v>
      </c>
      <c r="J11" s="121" t="str">
        <f>VLOOKUP(J$9,рабочий!$A$5:$X$17,3,0)</f>
        <v>0</v>
      </c>
      <c r="K11" s="121" t="str">
        <f>VLOOKUP(K$9,рабочий!$A$5:$X$17,3,0)</f>
        <v>0</v>
      </c>
      <c r="L11" s="121">
        <f>VLOOKUP(L$9,рабочий!$A$5:$X$17,3,0)</f>
        <v>1</v>
      </c>
      <c r="M11" s="121">
        <f>VLOOKUP(M$9,рабочий!$A$5:$X$17,3,0)</f>
        <v>0</v>
      </c>
      <c r="N11" s="121" t="str">
        <f>VLOOKUP(N$9,рабочий!$A$5:$X$17,3,0)</f>
        <v>0</v>
      </c>
      <c r="O11" s="121" t="str">
        <f>VLOOKUP(O$9,рабочий!$A$5:$X$17,3,0)</f>
        <v>0</v>
      </c>
      <c r="P11" s="150">
        <f t="shared" ref="P11:P32" si="0">AVERAGE(D11:O11)</f>
        <v>0.4</v>
      </c>
      <c r="Q11" s="148" t="str">
        <f t="shared" ref="Q11:Q32" si="1">IF(P11&lt;0,"",IF(P11&lt;50%,"плохая работа, менеджерам необходимы доработки",IF(P11&lt;90%,"удовлетворительная работа менеджеров, но можно лучше",IF(P11&lt;=100%,"хорошая работа",""))))</f>
        <v>плохая работа, менеджерам необходимы доработки</v>
      </c>
    </row>
    <row r="12" spans="1:17" ht="33" customHeight="1">
      <c r="C12" s="142" t="s">
        <v>175</v>
      </c>
      <c r="D12" s="121">
        <f>VLOOKUP(D$9,рабочий!$A$5:$X$17,4,0)</f>
        <v>1</v>
      </c>
      <c r="E12" s="121">
        <f>VLOOKUP(E$9,рабочий!$A$5:$X$17,4,0)</f>
        <v>0.75</v>
      </c>
      <c r="F12" s="121" t="str">
        <f>VLOOKUP(F$9,рабочий!$A$5:$X$17,4,0)</f>
        <v>0</v>
      </c>
      <c r="G12" s="121">
        <f>VLOOKUP(G$9,рабочий!$A$5:$X$17,4,0)</f>
        <v>0.83333333333333337</v>
      </c>
      <c r="H12" s="121">
        <f>VLOOKUP(H$9,рабочий!$A$5:$X$17,4,0)</f>
        <v>1</v>
      </c>
      <c r="I12" s="121" t="str">
        <f>VLOOKUP(I$9,рабочий!$A$5:$X$17,4,0)</f>
        <v>0</v>
      </c>
      <c r="J12" s="121" t="str">
        <f>VLOOKUP(J$9,рабочий!$A$5:$X$17,4,0)</f>
        <v>0</v>
      </c>
      <c r="K12" s="121" t="str">
        <f>VLOOKUP(K$9,рабочий!$A$5:$X$17,4,0)</f>
        <v>0</v>
      </c>
      <c r="L12" s="121">
        <f>VLOOKUP(L$9,рабочий!$A$5:$X$17,4,0)</f>
        <v>1</v>
      </c>
      <c r="M12" s="121">
        <f>VLOOKUP(M$9,рабочий!$A$5:$X$17,4,0)</f>
        <v>1</v>
      </c>
      <c r="N12" s="121" t="str">
        <f>VLOOKUP(N$9,рабочий!$A$5:$X$17,4,0)</f>
        <v>0</v>
      </c>
      <c r="O12" s="121" t="str">
        <f>VLOOKUP(O$9,рабочий!$A$5:$X$17,4,0)</f>
        <v>0</v>
      </c>
      <c r="P12" s="150">
        <f t="shared" si="0"/>
        <v>0.93055555555555569</v>
      </c>
      <c r="Q12" s="148" t="str">
        <f t="shared" si="1"/>
        <v>хорошая работа</v>
      </c>
    </row>
    <row r="13" spans="1:17" ht="33" customHeight="1">
      <c r="C13" s="142" t="s">
        <v>80</v>
      </c>
      <c r="D13" s="121">
        <f>VLOOKUP(D$9,рабочий!$A$5:$X$17,5,0)</f>
        <v>1</v>
      </c>
      <c r="E13" s="121">
        <f>VLOOKUP(E$9,рабочий!$A$5:$X$17,5,0)</f>
        <v>1</v>
      </c>
      <c r="F13" s="121" t="str">
        <f>VLOOKUP(F$9,рабочий!$A$5:$X$17,5,0)</f>
        <v>0</v>
      </c>
      <c r="G13" s="121">
        <f>VLOOKUP(G$9,рабочий!$A$5:$X$17,5,0)</f>
        <v>1</v>
      </c>
      <c r="H13" s="121">
        <f>VLOOKUP(H$9,рабочий!$A$5:$X$17,5,0)</f>
        <v>1</v>
      </c>
      <c r="I13" s="121" t="str">
        <f>VLOOKUP(I$9,рабочий!$A$5:$X$17,5,0)</f>
        <v>0</v>
      </c>
      <c r="J13" s="121" t="str">
        <f>VLOOKUP(J$9,рабочий!$A$5:$X$17,5,0)</f>
        <v>0</v>
      </c>
      <c r="K13" s="121" t="str">
        <f>VLOOKUP(K$9,рабочий!$A$5:$X$17,5,0)</f>
        <v>0</v>
      </c>
      <c r="L13" s="121">
        <f>VLOOKUP(L$9,рабочий!$A$5:$X$17,5,0)</f>
        <v>1</v>
      </c>
      <c r="M13" s="121">
        <f>VLOOKUP(M$9,рабочий!$A$5:$X$17,5,0)</f>
        <v>0.82222222222222219</v>
      </c>
      <c r="N13" s="121" t="str">
        <f>VLOOKUP(N$9,рабочий!$A$5:$X$17,5,0)</f>
        <v>0</v>
      </c>
      <c r="O13" s="121" t="str">
        <f>VLOOKUP(O$9,рабочий!$A$5:$X$17,5,0)</f>
        <v>0</v>
      </c>
      <c r="P13" s="150">
        <f t="shared" si="0"/>
        <v>0.97037037037037033</v>
      </c>
      <c r="Q13" s="148" t="str">
        <f t="shared" si="1"/>
        <v>хорошая работа</v>
      </c>
    </row>
    <row r="14" spans="1:17" ht="33" customHeight="1">
      <c r="C14" s="142" t="s">
        <v>81</v>
      </c>
      <c r="D14" s="121">
        <f>VLOOKUP(D$9,рабочий!$A$5:$X$17,6,0)</f>
        <v>1</v>
      </c>
      <c r="E14" s="121">
        <f>VLOOKUP(E$9,рабочий!$A$5:$X$17,6,0)</f>
        <v>1</v>
      </c>
      <c r="F14" s="121" t="str">
        <f>VLOOKUP(F$9,рабочий!$A$5:$X$17,6,0)</f>
        <v>0</v>
      </c>
      <c r="G14" s="121">
        <f>VLOOKUP(G$9,рабочий!$A$5:$X$17,6,0)</f>
        <v>1</v>
      </c>
      <c r="H14" s="121">
        <f>VLOOKUP(H$9,рабочий!$A$5:$X$17,6,0)</f>
        <v>1</v>
      </c>
      <c r="I14" s="121" t="str">
        <f>VLOOKUP(I$9,рабочий!$A$5:$X$17,6,0)</f>
        <v>0</v>
      </c>
      <c r="J14" s="121" t="str">
        <f>VLOOKUP(J$9,рабочий!$A$5:$X$17,6,0)</f>
        <v>0</v>
      </c>
      <c r="K14" s="121" t="str">
        <f>VLOOKUP(K$9,рабочий!$A$5:$X$17,6,0)</f>
        <v>0</v>
      </c>
      <c r="L14" s="121">
        <f>VLOOKUP(L$9,рабочий!$A$5:$X$17,6,0)</f>
        <v>1</v>
      </c>
      <c r="M14" s="121">
        <f>VLOOKUP(M$9,рабочий!$A$5:$X$17,6,0)</f>
        <v>1</v>
      </c>
      <c r="N14" s="121" t="str">
        <f>VLOOKUP(N$9,рабочий!$A$5:$X$17,6,0)</f>
        <v>0</v>
      </c>
      <c r="O14" s="121" t="str">
        <f>VLOOKUP(O$9,рабочий!$A$5:$X$17,6,0)</f>
        <v>0</v>
      </c>
      <c r="P14" s="150">
        <f t="shared" si="0"/>
        <v>1</v>
      </c>
      <c r="Q14" s="148" t="str">
        <f t="shared" si="1"/>
        <v>хорошая работа</v>
      </c>
    </row>
    <row r="15" spans="1:17" ht="33" customHeight="1">
      <c r="C15" s="142" t="s">
        <v>82</v>
      </c>
      <c r="D15" s="121">
        <f>VLOOKUP(D$9,рабочий!$A$5:$X$17,7,0)</f>
        <v>1</v>
      </c>
      <c r="E15" s="121">
        <f>VLOOKUP(E$9,рабочий!$A$5:$X$17,7,0)</f>
        <v>1</v>
      </c>
      <c r="F15" s="121" t="str">
        <f>VLOOKUP(F$9,рабочий!$A$5:$X$17,7,0)</f>
        <v>0</v>
      </c>
      <c r="G15" s="121">
        <f>VLOOKUP(G$9,рабочий!$A$5:$X$17,7,0)</f>
        <v>1</v>
      </c>
      <c r="H15" s="121">
        <f>VLOOKUP(H$9,рабочий!$A$5:$X$17,7,0)</f>
        <v>1</v>
      </c>
      <c r="I15" s="121" t="str">
        <f>VLOOKUP(I$9,рабочий!$A$5:$X$17,7,0)</f>
        <v>0</v>
      </c>
      <c r="J15" s="121" t="str">
        <f>VLOOKUP(J$9,рабочий!$A$5:$X$17,7,0)</f>
        <v>0</v>
      </c>
      <c r="K15" s="121" t="str">
        <f>VLOOKUP(K$9,рабочий!$A$5:$X$17,7,0)</f>
        <v>0</v>
      </c>
      <c r="L15" s="121">
        <f>VLOOKUP(L$9,рабочий!$A$5:$X$17,7,0)</f>
        <v>1</v>
      </c>
      <c r="M15" s="121">
        <f>VLOOKUP(M$9,рабочий!$A$5:$X$17,7,0)</f>
        <v>1</v>
      </c>
      <c r="N15" s="121" t="str">
        <f>VLOOKUP(N$9,рабочий!$A$5:$X$17,7,0)</f>
        <v>0</v>
      </c>
      <c r="O15" s="121" t="str">
        <f>VLOOKUP(O$9,рабочий!$A$5:$X$17,7,0)</f>
        <v>0</v>
      </c>
      <c r="P15" s="150">
        <f t="shared" si="0"/>
        <v>1</v>
      </c>
      <c r="Q15" s="148" t="str">
        <f t="shared" si="1"/>
        <v>хорошая работа</v>
      </c>
    </row>
    <row r="16" spans="1:17" ht="33" customHeight="1">
      <c r="C16" s="142" t="s">
        <v>83</v>
      </c>
      <c r="D16" s="121">
        <f>VLOOKUP(D$9,рабочий!$A$5:$X$17,8,0)</f>
        <v>0</v>
      </c>
      <c r="E16" s="121">
        <f>VLOOKUP(E$9,рабочий!$A$5:$X$17,8,0)</f>
        <v>0.46666666666666667</v>
      </c>
      <c r="F16" s="121" t="str">
        <f>VLOOKUP(F$9,рабочий!$A$5:$X$17,8,0)</f>
        <v>0</v>
      </c>
      <c r="G16" s="121">
        <f>VLOOKUP(G$9,рабочий!$A$5:$X$17,8,0)</f>
        <v>0</v>
      </c>
      <c r="H16" s="121">
        <f>VLOOKUP(H$9,рабочий!$A$5:$X$17,8,0)</f>
        <v>1</v>
      </c>
      <c r="I16" s="121" t="str">
        <f>VLOOKUP(I$9,рабочий!$A$5:$X$17,8,0)</f>
        <v>0</v>
      </c>
      <c r="J16" s="121" t="str">
        <f>VLOOKUP(J$9,рабочий!$A$5:$X$17,8,0)</f>
        <v>0</v>
      </c>
      <c r="K16" s="121" t="str">
        <f>VLOOKUP(K$9,рабочий!$A$5:$X$17,8,0)</f>
        <v>0</v>
      </c>
      <c r="L16" s="121">
        <f>VLOOKUP(L$9,рабочий!$A$5:$X$17,8,0)</f>
        <v>0.5</v>
      </c>
      <c r="M16" s="121">
        <f>VLOOKUP(M$9,рабочий!$A$5:$X$17,8,0)</f>
        <v>0</v>
      </c>
      <c r="N16" s="121" t="str">
        <f>VLOOKUP(N$9,рабочий!$A$5:$X$17,8,0)</f>
        <v>0</v>
      </c>
      <c r="O16" s="121" t="str">
        <f>VLOOKUP(O$9,рабочий!$A$5:$X$17,8,0)</f>
        <v>0</v>
      </c>
      <c r="P16" s="150">
        <f t="shared" si="0"/>
        <v>0.32777777777777778</v>
      </c>
      <c r="Q16" s="148" t="str">
        <f t="shared" si="1"/>
        <v>плохая работа, менеджерам необходимы доработки</v>
      </c>
    </row>
    <row r="17" spans="3:17" ht="33" customHeight="1">
      <c r="C17" s="142" t="s">
        <v>84</v>
      </c>
      <c r="D17" s="121">
        <f>VLOOKUP(D$9,рабочий!$A$5:$X$17,9,0)</f>
        <v>1</v>
      </c>
      <c r="E17" s="121">
        <f>VLOOKUP(E$9,рабочий!$A$5:$X$17,9,0)</f>
        <v>1</v>
      </c>
      <c r="F17" s="121" t="str">
        <f>VLOOKUP(F$9,рабочий!$A$5:$X$17,9,0)</f>
        <v>0</v>
      </c>
      <c r="G17" s="121">
        <f>VLOOKUP(G$9,рабочий!$A$5:$X$17,9,0)</f>
        <v>1</v>
      </c>
      <c r="H17" s="121">
        <f>VLOOKUP(H$9,рабочий!$A$5:$X$17,9,0)</f>
        <v>1</v>
      </c>
      <c r="I17" s="121" t="str">
        <f>VLOOKUP(I$9,рабочий!$A$5:$X$17,9,0)</f>
        <v>0</v>
      </c>
      <c r="J17" s="121" t="str">
        <f>VLOOKUP(J$9,рабочий!$A$5:$X$17,9,0)</f>
        <v>0</v>
      </c>
      <c r="K17" s="121" t="str">
        <f>VLOOKUP(K$9,рабочий!$A$5:$X$17,9,0)</f>
        <v>0</v>
      </c>
      <c r="L17" s="121">
        <f>VLOOKUP(L$9,рабочий!$A$5:$X$17,9,0)</f>
        <v>1</v>
      </c>
      <c r="M17" s="121">
        <f>VLOOKUP(M$9,рабочий!$A$5:$X$17,9,0)</f>
        <v>1</v>
      </c>
      <c r="N17" s="121" t="str">
        <f>VLOOKUP(N$9,рабочий!$A$5:$X$17,9,0)</f>
        <v>0</v>
      </c>
      <c r="O17" s="121" t="str">
        <f>VLOOKUP(O$9,рабочий!$A$5:$X$17,9,0)</f>
        <v>0</v>
      </c>
      <c r="P17" s="150">
        <f t="shared" si="0"/>
        <v>1</v>
      </c>
      <c r="Q17" s="148" t="str">
        <f t="shared" si="1"/>
        <v>хорошая работа</v>
      </c>
    </row>
    <row r="18" spans="3:17" ht="33" customHeight="1">
      <c r="C18" s="142" t="s">
        <v>176</v>
      </c>
      <c r="D18" s="121">
        <f>VLOOKUP(D$9,рабочий!$A$5:$X$17,10,0)</f>
        <v>1</v>
      </c>
      <c r="E18" s="121">
        <f>VLOOKUP(E$9,рабочий!$A$5:$X$17,10,0)</f>
        <v>1</v>
      </c>
      <c r="F18" s="121" t="str">
        <f>VLOOKUP(F$9,рабочий!$A$5:$X$17,10,0)</f>
        <v>0</v>
      </c>
      <c r="G18" s="121">
        <f>VLOOKUP(G$9,рабочий!$A$5:$X$17,10,0)</f>
        <v>1</v>
      </c>
      <c r="H18" s="121">
        <f>VLOOKUP(H$9,рабочий!$A$5:$X$17,10,0)</f>
        <v>1</v>
      </c>
      <c r="I18" s="121" t="str">
        <f>VLOOKUP(I$9,рабочий!$A$5:$X$17,10,0)</f>
        <v>0</v>
      </c>
      <c r="J18" s="121" t="str">
        <f>VLOOKUP(J$9,рабочий!$A$5:$X$17,10,0)</f>
        <v>0</v>
      </c>
      <c r="K18" s="121" t="str">
        <f>VLOOKUP(K$9,рабочий!$A$5:$X$17,10,0)</f>
        <v>0</v>
      </c>
      <c r="L18" s="121">
        <f>VLOOKUP(L$9,рабочий!$A$5:$X$17,10,0)</f>
        <v>0.5</v>
      </c>
      <c r="M18" s="121">
        <f>VLOOKUP(M$9,рабочий!$A$5:$X$17,10,0)</f>
        <v>0.15555555555555556</v>
      </c>
      <c r="N18" s="121" t="str">
        <f>VLOOKUP(N$9,рабочий!$A$5:$X$17,10,0)</f>
        <v>0</v>
      </c>
      <c r="O18" s="121" t="str">
        <f>VLOOKUP(O$9,рабочий!$A$5:$X$17,10,0)</f>
        <v>0</v>
      </c>
      <c r="P18" s="150">
        <f t="shared" si="0"/>
        <v>0.77592592592592602</v>
      </c>
      <c r="Q18" s="148" t="str">
        <f t="shared" si="1"/>
        <v>удовлетворительная работа менеджеров, но можно лучше</v>
      </c>
    </row>
    <row r="19" spans="3:17" ht="33" customHeight="1">
      <c r="C19" s="142" t="s">
        <v>85</v>
      </c>
      <c r="D19" s="121">
        <f>VLOOKUP(D$9,рабочий!$A$5:$X$17,11,0)</f>
        <v>0.33333333333333331</v>
      </c>
      <c r="E19" s="121">
        <f>VLOOKUP(E$9,рабочий!$A$5:$X$17,11,0)</f>
        <v>0.33333333333333331</v>
      </c>
      <c r="F19" s="121" t="str">
        <f>VLOOKUP(F$9,рабочий!$A$5:$X$17,11,0)</f>
        <v>0</v>
      </c>
      <c r="G19" s="121">
        <f>VLOOKUP(G$9,рабочий!$A$5:$X$17,11,0)</f>
        <v>0.33333333333333331</v>
      </c>
      <c r="H19" s="121">
        <f>VLOOKUP(H$9,рабочий!$A$5:$X$17,11,0)</f>
        <v>0.33333333333333331</v>
      </c>
      <c r="I19" s="121" t="str">
        <f>VLOOKUP(I$9,рабочий!$A$5:$X$17,11,0)</f>
        <v>0</v>
      </c>
      <c r="J19" s="121" t="str">
        <f>VLOOKUP(J$9,рабочий!$A$5:$X$17,11,0)</f>
        <v>0</v>
      </c>
      <c r="K19" s="121" t="str">
        <f>VLOOKUP(K$9,рабочий!$A$5:$X$17,11,0)</f>
        <v>0</v>
      </c>
      <c r="L19" s="121">
        <f>VLOOKUP(L$9,рабочий!$A$5:$X$17,11,0)</f>
        <v>0.33333333333333331</v>
      </c>
      <c r="M19" s="121">
        <f>VLOOKUP(M$9,рабочий!$A$5:$X$17,11,0)</f>
        <v>0.33333333333333331</v>
      </c>
      <c r="N19" s="121" t="str">
        <f>VLOOKUP(N$9,рабочий!$A$5:$X$17,11,0)</f>
        <v>0</v>
      </c>
      <c r="O19" s="121" t="str">
        <f>VLOOKUP(O$9,рабочий!$A$5:$X$17,11,0)</f>
        <v>0</v>
      </c>
      <c r="P19" s="150">
        <f t="shared" si="0"/>
        <v>0.33333333333333331</v>
      </c>
      <c r="Q19" s="148" t="str">
        <f t="shared" si="1"/>
        <v>плохая работа, менеджерам необходимы доработки</v>
      </c>
    </row>
    <row r="20" spans="3:17" ht="33" customHeight="1">
      <c r="C20" s="142" t="s">
        <v>86</v>
      </c>
      <c r="D20" s="121">
        <f>VLOOKUP(D$9,рабочий!$A$5:$X$17,12,0)</f>
        <v>1</v>
      </c>
      <c r="E20" s="121">
        <f>VLOOKUP(E$9,рабочий!$A$5:$X$17,12,0)</f>
        <v>1</v>
      </c>
      <c r="F20" s="121" t="str">
        <f>VLOOKUP(F$9,рабочий!$A$5:$X$17,12,0)</f>
        <v>0</v>
      </c>
      <c r="G20" s="121">
        <f>VLOOKUP(G$9,рабочий!$A$5:$X$17,12,0)</f>
        <v>1</v>
      </c>
      <c r="H20" s="121">
        <f>VLOOKUP(H$9,рабочий!$A$5:$X$17,12,0)</f>
        <v>1</v>
      </c>
      <c r="I20" s="121" t="str">
        <f>VLOOKUP(I$9,рабочий!$A$5:$X$17,12,0)</f>
        <v>0</v>
      </c>
      <c r="J20" s="121" t="str">
        <f>VLOOKUP(J$9,рабочий!$A$5:$X$17,12,0)</f>
        <v>0</v>
      </c>
      <c r="K20" s="121" t="str">
        <f>VLOOKUP(K$9,рабочий!$A$5:$X$17,12,0)</f>
        <v>0</v>
      </c>
      <c r="L20" s="121">
        <f>VLOOKUP(L$9,рабочий!$A$5:$X$17,12,0)</f>
        <v>1</v>
      </c>
      <c r="M20" s="121">
        <f>VLOOKUP(M$9,рабочий!$A$5:$X$17,12,0)</f>
        <v>1</v>
      </c>
      <c r="N20" s="121" t="str">
        <f>VLOOKUP(N$9,рабочий!$A$5:$X$17,12,0)</f>
        <v>0</v>
      </c>
      <c r="O20" s="121" t="str">
        <f>VLOOKUP(O$9,рабочий!$A$5:$X$17,12,0)</f>
        <v>0</v>
      </c>
      <c r="P20" s="150">
        <f t="shared" si="0"/>
        <v>1</v>
      </c>
      <c r="Q20" s="148" t="str">
        <f t="shared" si="1"/>
        <v>хорошая работа</v>
      </c>
    </row>
    <row r="21" spans="3:17" ht="33" customHeight="1">
      <c r="C21" s="143" t="s">
        <v>87</v>
      </c>
      <c r="D21" s="121">
        <f>VLOOKUP(D$9,рабочий!$A$5:$X$17,13,0)</f>
        <v>1</v>
      </c>
      <c r="E21" s="121">
        <f>VLOOKUP(E$9,рабочий!$A$5:$X$17,13,0)</f>
        <v>1</v>
      </c>
      <c r="F21" s="121" t="str">
        <f>VLOOKUP(F$9,рабочий!$A$5:$X$17,13,0)</f>
        <v>0</v>
      </c>
      <c r="G21" s="121">
        <f>VLOOKUP(G$9,рабочий!$A$5:$X$17,13,0)</f>
        <v>1</v>
      </c>
      <c r="H21" s="121">
        <f>VLOOKUP(H$9,рабочий!$A$5:$X$17,13,0)</f>
        <v>1</v>
      </c>
      <c r="I21" s="121" t="str">
        <f>VLOOKUP(I$9,рабочий!$A$5:$X$17,13,0)</f>
        <v>0</v>
      </c>
      <c r="J21" s="121" t="str">
        <f>VLOOKUP(J$9,рабочий!$A$5:$X$17,13,0)</f>
        <v>0</v>
      </c>
      <c r="K21" s="121" t="str">
        <f>VLOOKUP(K$9,рабочий!$A$5:$X$17,13,0)</f>
        <v>0</v>
      </c>
      <c r="L21" s="121">
        <f>VLOOKUP(L$9,рабочий!$A$5:$X$17,13,0)</f>
        <v>1</v>
      </c>
      <c r="M21" s="121">
        <f>VLOOKUP(M$9,рабочий!$A$5:$X$17,13,0)</f>
        <v>0.4</v>
      </c>
      <c r="N21" s="121" t="str">
        <f>VLOOKUP(N$9,рабочий!$A$5:$X$17,13,0)</f>
        <v>0</v>
      </c>
      <c r="O21" s="121" t="str">
        <f>VLOOKUP(O$9,рабочий!$A$5:$X$17,13,0)</f>
        <v>0</v>
      </c>
      <c r="P21" s="150">
        <f t="shared" si="0"/>
        <v>0.9</v>
      </c>
      <c r="Q21" s="148" t="str">
        <f t="shared" si="1"/>
        <v>хорошая работа</v>
      </c>
    </row>
    <row r="22" spans="3:17" ht="33" customHeight="1">
      <c r="C22" s="143" t="s">
        <v>88</v>
      </c>
      <c r="D22" s="121">
        <f>VLOOKUP(D$9,рабочий!$A$5:$X$17,14,0)</f>
        <v>1</v>
      </c>
      <c r="E22" s="121">
        <f>VLOOKUP(E$9,рабочий!$A$5:$X$17,14,0)</f>
        <v>1</v>
      </c>
      <c r="F22" s="121" t="str">
        <f>VLOOKUP(F$9,рабочий!$A$5:$X$17,14,0)</f>
        <v>0</v>
      </c>
      <c r="G22" s="121">
        <f>VLOOKUP(G$9,рабочий!$A$5:$X$17,14,0)</f>
        <v>1</v>
      </c>
      <c r="H22" s="121">
        <f>VLOOKUP(H$9,рабочий!$A$5:$X$17,14,0)</f>
        <v>1</v>
      </c>
      <c r="I22" s="121" t="str">
        <f>VLOOKUP(I$9,рабочий!$A$5:$X$17,14,0)</f>
        <v>0</v>
      </c>
      <c r="J22" s="121" t="str">
        <f>VLOOKUP(J$9,рабочий!$A$5:$X$17,14,0)</f>
        <v>0</v>
      </c>
      <c r="K22" s="121" t="str">
        <f>VLOOKUP(K$9,рабочий!$A$5:$X$17,14,0)</f>
        <v>0</v>
      </c>
      <c r="L22" s="121">
        <f>VLOOKUP(L$9,рабочий!$A$5:$X$17,14,0)</f>
        <v>1</v>
      </c>
      <c r="M22" s="121">
        <f>VLOOKUP(M$9,рабочий!$A$5:$X$17,14,0)</f>
        <v>1</v>
      </c>
      <c r="N22" s="121" t="str">
        <f>VLOOKUP(N$9,рабочий!$A$5:$X$17,14,0)</f>
        <v>0</v>
      </c>
      <c r="O22" s="121" t="str">
        <f>VLOOKUP(O$9,рабочий!$A$5:$X$17,14,0)</f>
        <v>0</v>
      </c>
      <c r="P22" s="150">
        <f t="shared" si="0"/>
        <v>1</v>
      </c>
      <c r="Q22" s="148" t="str">
        <f t="shared" si="1"/>
        <v>хорошая работа</v>
      </c>
    </row>
    <row r="23" spans="3:17" ht="33" customHeight="1">
      <c r="C23" s="143" t="s">
        <v>177</v>
      </c>
      <c r="D23" s="121">
        <f>VLOOKUP(D$9,рабочий!$A$5:$X$17,15,0)</f>
        <v>1</v>
      </c>
      <c r="E23" s="121">
        <f>VLOOKUP(E$9,рабочий!$A$5:$X$17,15,0)</f>
        <v>0.5</v>
      </c>
      <c r="F23" s="121" t="str">
        <f>VLOOKUP(F$9,рабочий!$A$5:$X$17,15,0)</f>
        <v>0</v>
      </c>
      <c r="G23" s="121">
        <f>VLOOKUP(G$9,рабочий!$A$5:$X$17,15,0)</f>
        <v>0.66666666666666663</v>
      </c>
      <c r="H23" s="121">
        <f>VLOOKUP(H$9,рабочий!$A$5:$X$17,15,0)</f>
        <v>1</v>
      </c>
      <c r="I23" s="121" t="str">
        <f>VLOOKUP(I$9,рабочий!$A$5:$X$17,15,0)</f>
        <v>0</v>
      </c>
      <c r="J23" s="121" t="str">
        <f>VLOOKUP(J$9,рабочий!$A$5:$X$17,15,0)</f>
        <v>0</v>
      </c>
      <c r="K23" s="121" t="str">
        <f>VLOOKUP(K$9,рабочий!$A$5:$X$17,15,0)</f>
        <v>0</v>
      </c>
      <c r="L23" s="121">
        <f>VLOOKUP(L$9,рабочий!$A$5:$X$17,15,0)</f>
        <v>1</v>
      </c>
      <c r="M23" s="121">
        <f>VLOOKUP(M$9,рабочий!$A$5:$X$17,15,0)</f>
        <v>0.16666666666666666</v>
      </c>
      <c r="N23" s="121" t="str">
        <f>VLOOKUP(N$9,рабочий!$A$5:$X$17,15,0)</f>
        <v>0</v>
      </c>
      <c r="O23" s="121" t="str">
        <f>VLOOKUP(O$9,рабочий!$A$5:$X$17,15,0)</f>
        <v>0</v>
      </c>
      <c r="P23" s="150">
        <f t="shared" si="0"/>
        <v>0.72222222222222221</v>
      </c>
      <c r="Q23" s="148" t="str">
        <f t="shared" si="1"/>
        <v>удовлетворительная работа менеджеров, но можно лучше</v>
      </c>
    </row>
    <row r="24" spans="3:17" ht="33" customHeight="1">
      <c r="C24" s="143" t="s">
        <v>91</v>
      </c>
      <c r="D24" s="121">
        <f>VLOOKUP(D$9,рабочий!$A$5:$X$17,16,0)</f>
        <v>1</v>
      </c>
      <c r="E24" s="121">
        <f>VLOOKUP(E$9,рабочий!$A$5:$X$17,16,0)</f>
        <v>1</v>
      </c>
      <c r="F24" s="121" t="str">
        <f>VLOOKUP(F$9,рабочий!$A$5:$X$17,16,0)</f>
        <v>0</v>
      </c>
      <c r="G24" s="121">
        <f>VLOOKUP(G$9,рабочий!$A$5:$X$17,16,0)</f>
        <v>1</v>
      </c>
      <c r="H24" s="121">
        <f>VLOOKUP(H$9,рабочий!$A$5:$X$17,16,0)</f>
        <v>1</v>
      </c>
      <c r="I24" s="121" t="str">
        <f>VLOOKUP(I$9,рабочий!$A$5:$X$17,16,0)</f>
        <v>0</v>
      </c>
      <c r="J24" s="121" t="str">
        <f>VLOOKUP(J$9,рабочий!$A$5:$X$17,16,0)</f>
        <v>0</v>
      </c>
      <c r="K24" s="121" t="str">
        <f>VLOOKUP(K$9,рабочий!$A$5:$X$17,16,0)</f>
        <v>0</v>
      </c>
      <c r="L24" s="121">
        <f>VLOOKUP(L$9,рабочий!$A$5:$X$17,16,0)</f>
        <v>1</v>
      </c>
      <c r="M24" s="121">
        <f>VLOOKUP(M$9,рабочий!$A$5:$X$17,16,0)</f>
        <v>1</v>
      </c>
      <c r="N24" s="121" t="str">
        <f>VLOOKUP(N$9,рабочий!$A$5:$X$17,16,0)</f>
        <v>0</v>
      </c>
      <c r="O24" s="121" t="str">
        <f>VLOOKUP(O$9,рабочий!$A$5:$X$17,16,0)</f>
        <v>0</v>
      </c>
      <c r="P24" s="150">
        <f t="shared" si="0"/>
        <v>1</v>
      </c>
      <c r="Q24" s="148" t="str">
        <f t="shared" si="1"/>
        <v>хорошая работа</v>
      </c>
    </row>
    <row r="25" spans="3:17" ht="33" customHeight="1">
      <c r="C25" s="143" t="s">
        <v>178</v>
      </c>
      <c r="D25" s="121">
        <f>VLOOKUP(D$9,рабочий!$A$5:$X$17,17,0)</f>
        <v>1</v>
      </c>
      <c r="E25" s="121">
        <f>VLOOKUP(E$9,рабочий!$A$5:$X$17,17,0)</f>
        <v>1</v>
      </c>
      <c r="F25" s="121" t="str">
        <f>VLOOKUP(F$9,рабочий!$A$5:$X$17,17,0)</f>
        <v>0</v>
      </c>
      <c r="G25" s="121">
        <f>VLOOKUP(G$9,рабочий!$A$5:$X$17,17,0)</f>
        <v>1</v>
      </c>
      <c r="H25" s="121">
        <f>VLOOKUP(H$9,рабочий!$A$5:$X$17,17,0)</f>
        <v>1</v>
      </c>
      <c r="I25" s="121" t="str">
        <f>VLOOKUP(I$9,рабочий!$A$5:$X$17,17,0)</f>
        <v>0</v>
      </c>
      <c r="J25" s="121" t="str">
        <f>VLOOKUP(J$9,рабочий!$A$5:$X$17,17,0)</f>
        <v>0</v>
      </c>
      <c r="K25" s="121" t="str">
        <f>VLOOKUP(K$9,рабочий!$A$5:$X$17,17,0)</f>
        <v>0</v>
      </c>
      <c r="L25" s="121">
        <f>VLOOKUP(L$9,рабочий!$A$5:$X$17,17,0)</f>
        <v>1</v>
      </c>
      <c r="M25" s="121">
        <f>VLOOKUP(M$9,рабочий!$A$5:$X$17,17,0)</f>
        <v>1</v>
      </c>
      <c r="N25" s="121" t="str">
        <f>VLOOKUP(N$9,рабочий!$A$5:$X$17,17,0)</f>
        <v>0</v>
      </c>
      <c r="O25" s="121" t="str">
        <f>VLOOKUP(O$9,рабочий!$A$5:$X$17,17,0)</f>
        <v>0</v>
      </c>
      <c r="P25" s="150">
        <f t="shared" si="0"/>
        <v>1</v>
      </c>
      <c r="Q25" s="148" t="str">
        <f t="shared" si="1"/>
        <v>хорошая работа</v>
      </c>
    </row>
    <row r="26" spans="3:17" ht="33" customHeight="1">
      <c r="C26" s="143" t="s">
        <v>179</v>
      </c>
      <c r="D26" s="121">
        <f>VLOOKUP(D$9,рабочий!$A$5:$X$17,18,0)</f>
        <v>0.5</v>
      </c>
      <c r="E26" s="121">
        <f>VLOOKUP(E$9,рабочий!$A$5:$X$17,18,0)</f>
        <v>0.5</v>
      </c>
      <c r="F26" s="121" t="str">
        <f>VLOOKUP(F$9,рабочий!$A$5:$X$17,18,0)</f>
        <v>0</v>
      </c>
      <c r="G26" s="121">
        <f>VLOOKUP(G$9,рабочий!$A$5:$X$17,18,0)</f>
        <v>0</v>
      </c>
      <c r="H26" s="121">
        <f>VLOOKUP(H$9,рабочий!$A$5:$X$17,18,0)</f>
        <v>0</v>
      </c>
      <c r="I26" s="121" t="str">
        <f>VLOOKUP(I$9,рабочий!$A$5:$X$17,18,0)</f>
        <v>0</v>
      </c>
      <c r="J26" s="121" t="str">
        <f>VLOOKUP(J$9,рабочий!$A$5:$X$17,18,0)</f>
        <v>0</v>
      </c>
      <c r="K26" s="121" t="str">
        <f>VLOOKUP(K$9,рабочий!$A$5:$X$17,18,0)</f>
        <v>0</v>
      </c>
      <c r="L26" s="121">
        <f>VLOOKUP(L$9,рабочий!$A$5:$X$17,18,0)</f>
        <v>0.25</v>
      </c>
      <c r="M26" s="121">
        <f>VLOOKUP(M$9,рабочий!$A$5:$X$17,18,0)</f>
        <v>0.33333333333333331</v>
      </c>
      <c r="N26" s="121" t="str">
        <f>VLOOKUP(N$9,рабочий!$A$5:$X$17,18,0)</f>
        <v>0</v>
      </c>
      <c r="O26" s="121" t="str">
        <f>VLOOKUP(O$9,рабочий!$A$5:$X$17,18,0)</f>
        <v>0</v>
      </c>
      <c r="P26" s="150">
        <f t="shared" si="0"/>
        <v>0.2638888888888889</v>
      </c>
      <c r="Q26" s="148" t="str">
        <f t="shared" si="1"/>
        <v>плохая работа, менеджерам необходимы доработки</v>
      </c>
    </row>
    <row r="27" spans="3:17" ht="33" customHeight="1">
      <c r="C27" s="143" t="s">
        <v>180</v>
      </c>
      <c r="D27" s="121" t="str">
        <f>VLOOKUP(D$9,рабочий!$A$5:$X$17,19,0)</f>
        <v>0</v>
      </c>
      <c r="E27" s="121">
        <f>VLOOKUP(E$9,рабочий!$A$5:$X$17,19,0)</f>
        <v>1</v>
      </c>
      <c r="F27" s="121" t="str">
        <f>VLOOKUP(F$9,рабочий!$A$5:$X$17,19,0)</f>
        <v>0</v>
      </c>
      <c r="G27" s="121">
        <f>VLOOKUP(G$9,рабочий!$A$5:$X$17,19,0)</f>
        <v>1</v>
      </c>
      <c r="H27" s="121">
        <f>VLOOKUP(H$9,рабочий!$A$5:$X$17,19,0)</f>
        <v>1</v>
      </c>
      <c r="I27" s="121" t="str">
        <f>VLOOKUP(I$9,рабочий!$A$5:$X$17,19,0)</f>
        <v>0</v>
      </c>
      <c r="J27" s="121" t="str">
        <f>VLOOKUP(J$9,рабочий!$A$5:$X$17,19,0)</f>
        <v>0</v>
      </c>
      <c r="K27" s="121" t="str">
        <f>VLOOKUP(K$9,рабочий!$A$5:$X$17,19,0)</f>
        <v>0</v>
      </c>
      <c r="L27" s="121">
        <f>VLOOKUP(L$9,рабочий!$A$5:$X$17,19,0)</f>
        <v>1</v>
      </c>
      <c r="M27" s="121">
        <f>VLOOKUP(M$9,рабочий!$A$5:$X$17,19,0)</f>
        <v>1</v>
      </c>
      <c r="N27" s="121" t="str">
        <f>VLOOKUP(N$9,рабочий!$A$5:$X$17,19,0)</f>
        <v>0</v>
      </c>
      <c r="O27" s="121" t="str">
        <f>VLOOKUP(O$9,рабочий!$A$5:$X$17,19,0)</f>
        <v>0</v>
      </c>
      <c r="P27" s="150">
        <f t="shared" si="0"/>
        <v>1</v>
      </c>
      <c r="Q27" s="148" t="str">
        <f t="shared" si="1"/>
        <v>хорошая работа</v>
      </c>
    </row>
    <row r="28" spans="3:17" ht="33" customHeight="1">
      <c r="C28" s="144" t="s">
        <v>181</v>
      </c>
      <c r="D28" s="121">
        <f>VLOOKUP(D$9,рабочий!$A$5:$X$17,20,0)</f>
        <v>0</v>
      </c>
      <c r="E28" s="121">
        <f>VLOOKUP(E$9,рабочий!$A$5:$X$17,20,0)</f>
        <v>1</v>
      </c>
      <c r="F28" s="121" t="str">
        <f>VLOOKUP(F$9,рабочий!$A$5:$X$17,20,0)</f>
        <v>0</v>
      </c>
      <c r="G28" s="121">
        <f>VLOOKUP(G$9,рабочий!$A$5:$X$17,20,0)</f>
        <v>1</v>
      </c>
      <c r="H28" s="121">
        <f>VLOOKUP(H$9,рабочий!$A$5:$X$17,20,0)</f>
        <v>0</v>
      </c>
      <c r="I28" s="121" t="str">
        <f>VLOOKUP(I$9,рабочий!$A$5:$X$17,20,0)</f>
        <v>0</v>
      </c>
      <c r="J28" s="121" t="str">
        <f>VLOOKUP(J$9,рабочий!$A$5:$X$17,20,0)</f>
        <v>0</v>
      </c>
      <c r="K28" s="121" t="str">
        <f>VLOOKUP(K$9,рабочий!$A$5:$X$17,20,0)</f>
        <v>0</v>
      </c>
      <c r="L28" s="121">
        <f>VLOOKUP(L$9,рабочий!$A$5:$X$17,20,0)</f>
        <v>1</v>
      </c>
      <c r="M28" s="121">
        <f>VLOOKUP(M$9,рабочий!$A$5:$X$17,20,0)</f>
        <v>0.66666666666666663</v>
      </c>
      <c r="N28" s="121" t="str">
        <f>VLOOKUP(N$9,рабочий!$A$5:$X$17,20,0)</f>
        <v>0</v>
      </c>
      <c r="O28" s="121" t="str">
        <f>VLOOKUP(O$9,рабочий!$A$5:$X$17,19,0)</f>
        <v>0</v>
      </c>
      <c r="P28" s="150">
        <f t="shared" si="0"/>
        <v>0.61111111111111105</v>
      </c>
      <c r="Q28" s="148" t="str">
        <f t="shared" si="1"/>
        <v>удовлетворительная работа менеджеров, но можно лучше</v>
      </c>
    </row>
    <row r="29" spans="3:17" ht="33" customHeight="1">
      <c r="C29" s="143" t="s">
        <v>182</v>
      </c>
      <c r="D29" s="121">
        <f>VLOOKUP(D$9,рабочий!$A$5:$X$17,21,0)</f>
        <v>0</v>
      </c>
      <c r="E29" s="121">
        <f>VLOOKUP(E$9,рабочий!$A$5:$X$17,21,0)</f>
        <v>1</v>
      </c>
      <c r="F29" s="121" t="str">
        <f>VLOOKUP(F$9,рабочий!$A$5:$X$17,21,0)</f>
        <v>0</v>
      </c>
      <c r="G29" s="121">
        <f>VLOOKUP(G$9,рабочий!$A$5:$X$17,21,0)</f>
        <v>1</v>
      </c>
      <c r="H29" s="121">
        <f>VLOOKUP(H$9,рабочий!$A$5:$X$17,21,0)</f>
        <v>0</v>
      </c>
      <c r="I29" s="121" t="str">
        <f>VLOOKUP(I$9,рабочий!$A$5:$X$17,21,0)</f>
        <v>0</v>
      </c>
      <c r="J29" s="121" t="str">
        <f>VLOOKUP(J$9,рабочий!$A$5:$X$17,21,0)</f>
        <v>0</v>
      </c>
      <c r="K29" s="121" t="str">
        <f>VLOOKUP(K$9,рабочий!$A$5:$X$17,21,0)</f>
        <v>0</v>
      </c>
      <c r="L29" s="121">
        <f>VLOOKUP(L$9,рабочий!$A$5:$X$17,21,0)</f>
        <v>1</v>
      </c>
      <c r="M29" s="121">
        <f>VLOOKUP(M$9,рабочий!$A$5:$X$17,21,0)</f>
        <v>0.66666666666666663</v>
      </c>
      <c r="N29" s="121" t="str">
        <f>VLOOKUP(N$9,рабочий!$A$5:$X$17,21,0)</f>
        <v>0</v>
      </c>
      <c r="O29" s="121" t="str">
        <f>VLOOKUP(O$9,рабочий!$A$5:$X$17,21,0)</f>
        <v>0</v>
      </c>
      <c r="P29" s="150">
        <f t="shared" si="0"/>
        <v>0.61111111111111105</v>
      </c>
      <c r="Q29" s="148" t="str">
        <f t="shared" si="1"/>
        <v>удовлетворительная работа менеджеров, но можно лучше</v>
      </c>
    </row>
    <row r="30" spans="3:17" ht="57" customHeight="1">
      <c r="C30" s="143" t="s">
        <v>183</v>
      </c>
      <c r="D30" s="121">
        <f>VLOOKUP(D$9,рабочий!$A$5:$X$17,22,0)</f>
        <v>0</v>
      </c>
      <c r="E30" s="121">
        <f>VLOOKUP(E$9,рабочий!$A$5:$X$17,22,0)</f>
        <v>0</v>
      </c>
      <c r="F30" s="121" t="str">
        <f>VLOOKUP(F$9,рабочий!$A$5:$X$17,22,0)</f>
        <v>0</v>
      </c>
      <c r="G30" s="121">
        <f>VLOOKUP(G$9,рабочий!$A$5:$X$17,22,0)</f>
        <v>0</v>
      </c>
      <c r="H30" s="121">
        <f>VLOOKUP(H$9,рабочий!$A$5:$X$17,22,0)</f>
        <v>0</v>
      </c>
      <c r="I30" s="121" t="str">
        <f>VLOOKUP(I$9,рабочий!$A$5:$X$17,22,0)</f>
        <v>0</v>
      </c>
      <c r="J30" s="121" t="str">
        <f>VLOOKUP(J$9,рабочий!$A$5:$X$17,22,0)</f>
        <v>0</v>
      </c>
      <c r="K30" s="121" t="str">
        <f>VLOOKUP(K$9,рабочий!$A$5:$X$17,22,0)</f>
        <v>0</v>
      </c>
      <c r="L30" s="121">
        <f>VLOOKUP(L$9,рабочий!$A$5:$X$17,22,0)</f>
        <v>0</v>
      </c>
      <c r="M30" s="121">
        <f>VLOOKUP(M$9,рабочий!$A$5:$X$17,22,0)</f>
        <v>0</v>
      </c>
      <c r="N30" s="121" t="str">
        <f>VLOOKUP(N$9,рабочий!$A$5:$X$17,22,0)</f>
        <v>0</v>
      </c>
      <c r="O30" s="121" t="str">
        <f>VLOOKUP(O$9,рабочий!$A$5:$X$17,22,0)</f>
        <v>0</v>
      </c>
      <c r="P30" s="150">
        <f t="shared" si="0"/>
        <v>0</v>
      </c>
      <c r="Q30" s="148" t="str">
        <f t="shared" si="1"/>
        <v>плохая работа, менеджерам необходимы доработки</v>
      </c>
    </row>
    <row r="31" spans="3:17" ht="33" customHeight="1">
      <c r="C31" s="143" t="s">
        <v>89</v>
      </c>
      <c r="D31" s="121">
        <f>VLOOKUP(D$9,рабочий!$A$5:$X$17,23,0)</f>
        <v>1</v>
      </c>
      <c r="E31" s="121">
        <f>VLOOKUP(E$9,рабочий!$A$5:$X$17,23,0)</f>
        <v>1</v>
      </c>
      <c r="F31" s="121" t="str">
        <f>VLOOKUP(F$9,рабочий!$A$5:$X$17,23,0)</f>
        <v>0</v>
      </c>
      <c r="G31" s="121">
        <f>VLOOKUP(G$9,рабочий!$A$5:$X$17,23,0)</f>
        <v>1</v>
      </c>
      <c r="H31" s="121">
        <f>VLOOKUP(H$9,рабочий!$A$5:$X$17,23,0)</f>
        <v>1</v>
      </c>
      <c r="I31" s="121" t="str">
        <f>VLOOKUP(I$9,рабочий!$A$5:$X$17,23,0)</f>
        <v>0</v>
      </c>
      <c r="J31" s="121" t="str">
        <f>VLOOKUP(J$9,рабочий!$A$5:$X$17,23,0)</f>
        <v>0</v>
      </c>
      <c r="K31" s="121" t="str">
        <f>VLOOKUP(K$9,рабочий!$A$5:$X$17,23,0)</f>
        <v>0</v>
      </c>
      <c r="L31" s="121">
        <f>VLOOKUP(L$9,рабочий!$A$5:$X$17,23,0)</f>
        <v>1</v>
      </c>
      <c r="M31" s="121">
        <f>VLOOKUP(M$9,рабочий!$A$5:$X$17,23,0)</f>
        <v>1</v>
      </c>
      <c r="N31" s="121" t="str">
        <f>VLOOKUP(N$9,рабочий!$A$5:$X$17,23,0)</f>
        <v>0</v>
      </c>
      <c r="O31" s="121" t="str">
        <f>VLOOKUP(O$9,рабочий!$A$5:$X$17,23,0)</f>
        <v>0</v>
      </c>
      <c r="P31" s="150">
        <f t="shared" si="0"/>
        <v>1</v>
      </c>
      <c r="Q31" s="148" t="str">
        <f t="shared" si="1"/>
        <v>хорошая работа</v>
      </c>
    </row>
    <row r="32" spans="3:17" ht="33" customHeight="1">
      <c r="C32" s="147" t="s">
        <v>73</v>
      </c>
      <c r="D32" s="121">
        <f>VLOOKUP(D$9,рабочий!$A$5:$X$17,24,0)</f>
        <v>1</v>
      </c>
      <c r="E32" s="121">
        <f>VLOOKUP(E$9,рабочий!$A$5:$X$17,24,0)</f>
        <v>1</v>
      </c>
      <c r="F32" s="121" t="str">
        <f>VLOOKUP(F$9,рабочий!$A$5:$X$17,24,0)</f>
        <v>0</v>
      </c>
      <c r="G32" s="121">
        <f>VLOOKUP(G$9,рабочий!$A$5:$X$17,24,0)</f>
        <v>1</v>
      </c>
      <c r="H32" s="121">
        <f>VLOOKUP(H$9,рабочий!$A$5:$X$17,24,0)</f>
        <v>1</v>
      </c>
      <c r="I32" s="121" t="str">
        <f>VLOOKUP(I$9,рабочий!$A$5:$X$17,24,0)</f>
        <v>0</v>
      </c>
      <c r="J32" s="121" t="str">
        <f>VLOOKUP(J$9,рабочий!$A$5:$X$17,24,0)</f>
        <v>0</v>
      </c>
      <c r="K32" s="121" t="str">
        <f>VLOOKUP(K$9,рабочий!$A$5:$X$17,24,0)</f>
        <v>0</v>
      </c>
      <c r="L32" s="121">
        <f>VLOOKUP(L$9,рабочий!$A$5:$X$17,24,0)</f>
        <v>1</v>
      </c>
      <c r="M32" s="121">
        <f>VLOOKUP(M$9,рабочий!$A$5:$X$17,24,0)</f>
        <v>1</v>
      </c>
      <c r="N32" s="121" t="str">
        <f>VLOOKUP(N$9,рабочий!$A$5:$X$17,24,0)</f>
        <v>0</v>
      </c>
      <c r="O32" s="121" t="str">
        <f>VLOOKUP(O$9,рабочий!$A$5:$X$17,24,0)</f>
        <v>0</v>
      </c>
      <c r="P32" s="150">
        <f t="shared" si="0"/>
        <v>1</v>
      </c>
      <c r="Q32" s="148" t="str">
        <f t="shared" si="1"/>
        <v>хорошая работа</v>
      </c>
    </row>
  </sheetData>
  <conditionalFormatting sqref="Q10:Q32">
    <cfRule type="containsText" dxfId="2" priority="5" operator="containsText" text="плохая работа, менеджерам необходимы доработки">
      <formula>NOT(ISERROR(SEARCH("плохая работа, менеджерам необходимы доработки",Q10)))</formula>
    </cfRule>
  </conditionalFormatting>
  <conditionalFormatting sqref="P10">
    <cfRule type="containsText" dxfId="1" priority="4" operator="containsText" text="плохая работа менеджеров, необходимы доработки">
      <formula>NOT(ISERROR(SEARCH("плохая работа менеджеров, необходимы доработки",P10)))</formula>
    </cfRule>
  </conditionalFormatting>
  <conditionalFormatting sqref="Q10:Q32">
    <cfRule type="containsText" dxfId="0" priority="1" operator="containsText" text="хорошая работа">
      <formula>NOT(ISERROR(SEARCH("хорошая работа",Q10)))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L16" sqref="L16"/>
    </sheetView>
  </sheetViews>
  <sheetFormatPr defaultRowHeight="12.75"/>
  <sheetData>
    <row r="1" spans="1:11">
      <c r="A1" s="152"/>
      <c r="B1" s="152"/>
      <c r="C1" s="152"/>
      <c r="D1" s="152"/>
      <c r="E1" s="152"/>
      <c r="F1" s="152"/>
      <c r="G1" s="152"/>
      <c r="H1" s="152"/>
      <c r="I1" s="152"/>
      <c r="J1" s="122"/>
      <c r="K1" s="122"/>
    </row>
    <row r="2" spans="1:11">
      <c r="A2" s="153"/>
      <c r="B2" s="154"/>
      <c r="C2" s="154"/>
      <c r="D2" s="154"/>
      <c r="E2" s="154"/>
      <c r="F2" s="154"/>
      <c r="G2" s="154"/>
      <c r="H2" s="154"/>
      <c r="I2" s="152"/>
      <c r="J2" s="122"/>
      <c r="K2" s="122"/>
    </row>
    <row r="3" spans="1:11">
      <c r="A3" s="155"/>
      <c r="B3" s="151"/>
      <c r="C3" s="151"/>
      <c r="D3" s="151"/>
      <c r="E3" s="151"/>
      <c r="F3" s="151"/>
      <c r="G3" s="151"/>
      <c r="H3" s="151"/>
      <c r="I3" s="152"/>
      <c r="J3" s="122"/>
      <c r="K3" s="122"/>
    </row>
    <row r="4" spans="1:11">
      <c r="A4" s="155"/>
      <c r="B4" s="151"/>
      <c r="C4" s="151"/>
      <c r="D4" s="151"/>
      <c r="E4" s="151"/>
      <c r="F4" s="151"/>
      <c r="G4" s="151"/>
      <c r="H4" s="151"/>
      <c r="I4" s="152"/>
      <c r="J4" s="122"/>
      <c r="K4" s="122"/>
    </row>
    <row r="5" spans="1:11">
      <c r="A5" s="155"/>
      <c r="B5" s="151"/>
      <c r="C5" s="151"/>
      <c r="D5" s="151"/>
      <c r="E5" s="151"/>
      <c r="F5" s="151"/>
      <c r="G5" s="151"/>
      <c r="H5" s="151"/>
      <c r="I5" s="152"/>
      <c r="J5" s="122"/>
      <c r="K5" s="122"/>
    </row>
    <row r="6" spans="1:11">
      <c r="A6" s="155"/>
      <c r="B6" s="151"/>
      <c r="C6" s="151"/>
      <c r="D6" s="151"/>
      <c r="E6" s="151"/>
      <c r="F6" s="151"/>
      <c r="G6" s="151"/>
      <c r="H6" s="151"/>
      <c r="I6" s="152"/>
      <c r="J6" s="122"/>
      <c r="K6" s="122"/>
    </row>
    <row r="7" spans="1:11">
      <c r="A7" s="155"/>
      <c r="B7" s="151"/>
      <c r="C7" s="151"/>
      <c r="D7" s="151"/>
      <c r="E7" s="151"/>
      <c r="F7" s="151"/>
      <c r="G7" s="151"/>
      <c r="H7" s="151"/>
      <c r="I7" s="152"/>
      <c r="J7" s="122"/>
      <c r="K7" s="122"/>
    </row>
    <row r="8" spans="1:11">
      <c r="A8" s="155"/>
      <c r="B8" s="151"/>
      <c r="C8" s="151"/>
      <c r="D8" s="151"/>
      <c r="E8" s="151"/>
      <c r="F8" s="151"/>
      <c r="G8" s="151"/>
      <c r="H8" s="151"/>
      <c r="I8" s="152"/>
      <c r="J8" s="122"/>
      <c r="K8" s="122"/>
    </row>
    <row r="9" spans="1:11">
      <c r="A9" s="155"/>
      <c r="B9" s="151"/>
      <c r="C9" s="151"/>
      <c r="D9" s="151"/>
      <c r="E9" s="151"/>
      <c r="F9" s="151"/>
      <c r="G9" s="151"/>
      <c r="H9" s="151"/>
      <c r="I9" s="152"/>
      <c r="J9" s="122"/>
      <c r="K9" s="122"/>
    </row>
    <row r="10" spans="1:11">
      <c r="A10" s="155"/>
      <c r="B10" s="151"/>
      <c r="C10" s="151"/>
      <c r="D10" s="151"/>
      <c r="E10" s="151"/>
      <c r="F10" s="151"/>
      <c r="G10" s="151"/>
      <c r="H10" s="151"/>
      <c r="I10" s="152"/>
      <c r="J10" s="122"/>
      <c r="K10" s="122"/>
    </row>
    <row r="11" spans="1:11">
      <c r="A11" s="155"/>
      <c r="B11" s="151"/>
      <c r="C11" s="151"/>
      <c r="D11" s="151"/>
      <c r="E11" s="151"/>
      <c r="F11" s="151"/>
      <c r="G11" s="151"/>
      <c r="H11" s="151"/>
      <c r="I11" s="152"/>
      <c r="J11" s="122"/>
      <c r="K11" s="122"/>
    </row>
    <row r="12" spans="1:11">
      <c r="A12" s="155"/>
      <c r="B12" s="151"/>
      <c r="C12" s="151"/>
      <c r="D12" s="151"/>
      <c r="E12" s="151"/>
      <c r="F12" s="151"/>
      <c r="G12" s="151"/>
      <c r="H12" s="151"/>
      <c r="I12" s="152"/>
      <c r="J12" s="122"/>
      <c r="K12" s="122"/>
    </row>
    <row r="13" spans="1:11">
      <c r="A13" s="155"/>
      <c r="B13" s="151"/>
      <c r="C13" s="151"/>
      <c r="D13" s="151"/>
      <c r="E13" s="151"/>
      <c r="F13" s="151"/>
      <c r="G13" s="151"/>
      <c r="H13" s="151"/>
      <c r="I13" s="152"/>
      <c r="J13" s="122"/>
      <c r="K13" s="122"/>
    </row>
    <row r="14" spans="1:11">
      <c r="A14" s="155"/>
      <c r="B14" s="151"/>
      <c r="C14" s="151"/>
      <c r="D14" s="151"/>
      <c r="E14" s="151"/>
      <c r="F14" s="151"/>
      <c r="G14" s="151"/>
      <c r="H14" s="151"/>
      <c r="I14" s="152"/>
      <c r="J14" s="122"/>
      <c r="K14" s="122"/>
    </row>
    <row r="15" spans="1:11">
      <c r="A15" s="152"/>
      <c r="B15" s="152"/>
      <c r="C15" s="152"/>
      <c r="D15" s="152"/>
      <c r="E15" s="152"/>
      <c r="F15" s="152"/>
      <c r="G15" s="152"/>
      <c r="H15" s="152"/>
      <c r="I15" s="152"/>
      <c r="J15" s="122"/>
      <c r="K15" s="122"/>
    </row>
    <row r="16" spans="1:11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общий</vt:lpstr>
      <vt:lpstr>черновик</vt:lpstr>
      <vt:lpstr>Лист3</vt:lpstr>
      <vt:lpstr>Лист4</vt:lpstr>
      <vt:lpstr>рабочий</vt:lpstr>
      <vt:lpstr>эффективность звонка</vt:lpstr>
      <vt:lpstr>Оценка эффективности работы </vt:lpstr>
      <vt:lpstr>Лист1</vt:lpstr>
      <vt:lpstr>периоды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</dc:creator>
  <cp:lastModifiedBy>Ахтямов Руслан Сальманович</cp:lastModifiedBy>
  <dcterms:created xsi:type="dcterms:W3CDTF">2014-07-09T15:40:49Z</dcterms:created>
  <dcterms:modified xsi:type="dcterms:W3CDTF">2014-11-20T07:45:10Z</dcterms:modified>
</cp:coreProperties>
</file>