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firstSheet="1" activeTab="4"/>
  </bookViews>
  <sheets>
    <sheet name="Шифр,Вариант-9" sheetId="1" r:id="rId1"/>
    <sheet name="Бунеев_Матрицы" sheetId="2" r:id="rId2"/>
    <sheet name="Корень уравнения" sheetId="3" r:id="rId3"/>
    <sheet name="СЛАУ" sheetId="4" r:id="rId4"/>
    <sheet name="Итоги вариант_9" sheetId="5" r:id="rId5"/>
    <sheet name="Сводная таблица_9" sheetId="8" r:id="rId6"/>
  </sheets>
  <definedNames>
    <definedName name="_xlnm._FilterDatabase" localSheetId="0" hidden="1">'Шифр,Вариант-9'!$C$6:$C$20</definedName>
    <definedName name="solver_adj" localSheetId="3" hidden="1">СЛАУ!$B$7:$B$9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СЛАУ!$B$7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</definedNames>
  <calcPr calcId="125725"/>
  <pivotCaches>
    <pivotCache cacheId="10" r:id="rId7"/>
  </pivotCaches>
</workbook>
</file>

<file path=xl/calcChain.xml><?xml version="1.0" encoding="utf-8"?>
<calcChain xmlns="http://schemas.openxmlformats.org/spreadsheetml/2006/main">
  <c r="H48" i="5"/>
  <c r="H47"/>
  <c r="H45"/>
  <c r="H42"/>
  <c r="H40"/>
  <c r="H38"/>
  <c r="H36"/>
  <c r="H34"/>
  <c r="H31"/>
  <c r="H29"/>
  <c r="H27"/>
  <c r="H24"/>
  <c r="H22"/>
  <c r="H20"/>
  <c r="H18"/>
  <c r="H16"/>
  <c r="H14"/>
  <c r="H12"/>
  <c r="B9" i="4"/>
  <c r="B8"/>
  <c r="B7"/>
  <c r="J9"/>
  <c r="H9"/>
  <c r="F9"/>
  <c r="K9" s="1"/>
  <c r="J8"/>
  <c r="H8"/>
  <c r="F8"/>
  <c r="K8" s="1"/>
  <c r="L10" s="1"/>
  <c r="K7"/>
  <c r="B17" i="3"/>
  <c r="B14"/>
  <c r="B5"/>
  <c r="B6"/>
  <c r="B7"/>
  <c r="B8"/>
  <c r="B9"/>
  <c r="B10"/>
  <c r="B11"/>
  <c r="B12"/>
  <c r="B13"/>
  <c r="B4"/>
  <c r="A9" i="2" a="1"/>
  <c r="A9" s="1"/>
  <c r="M2" i="1"/>
  <c r="M1"/>
  <c r="B19"/>
  <c r="B18"/>
  <c r="B17"/>
  <c r="B16"/>
  <c r="B15"/>
  <c r="B14"/>
  <c r="B13"/>
  <c r="B12"/>
  <c r="B11"/>
  <c r="B10"/>
  <c r="B9"/>
  <c r="B8"/>
  <c r="C7"/>
  <c r="D7"/>
  <c r="B12" i="2" l="1"/>
  <c r="B11"/>
  <c r="B10"/>
  <c r="B9"/>
  <c r="C12"/>
  <c r="C11"/>
  <c r="C10"/>
  <c r="C9"/>
  <c r="D12"/>
  <c r="D11"/>
  <c r="D10"/>
  <c r="D9"/>
  <c r="A12"/>
  <c r="A11"/>
  <c r="A10"/>
  <c r="C8" i="1"/>
  <c r="D8" l="1"/>
  <c r="C9" s="1"/>
  <c r="D9" l="1"/>
  <c r="C10" s="1"/>
  <c r="D10" l="1"/>
  <c r="C11" l="1"/>
  <c r="D11" s="1"/>
  <c r="C12" l="1"/>
  <c r="D12" s="1"/>
  <c r="C13" l="1"/>
  <c r="D13" s="1"/>
  <c r="C14" l="1"/>
  <c r="D14" s="1"/>
  <c r="C15" l="1"/>
  <c r="D15" s="1"/>
  <c r="C16" l="1"/>
  <c r="D16" s="1"/>
  <c r="C17" l="1"/>
  <c r="D17" s="1"/>
  <c r="C18" l="1"/>
  <c r="D18" s="1"/>
  <c r="C19" l="1"/>
  <c r="C20" l="1"/>
  <c r="E23"/>
  <c r="D19"/>
</calcChain>
</file>

<file path=xl/sharedStrings.xml><?xml version="1.0" encoding="utf-8"?>
<sst xmlns="http://schemas.openxmlformats.org/spreadsheetml/2006/main" count="115" uniqueCount="66">
  <si>
    <t>Бунеев С.В.</t>
  </si>
  <si>
    <t>Процентная ставка банка</t>
  </si>
  <si>
    <t>%</t>
  </si>
  <si>
    <t>Первоначальный взнос</t>
  </si>
  <si>
    <t>руб</t>
  </si>
  <si>
    <t>Дата</t>
  </si>
  <si>
    <t>Кол-во дней</t>
  </si>
  <si>
    <t>Проценты за месяц,руб</t>
  </si>
  <si>
    <t>Остаток средств на счете,руб</t>
  </si>
  <si>
    <t>Бунеев</t>
  </si>
  <si>
    <t>Сергей</t>
  </si>
  <si>
    <t>Итого</t>
  </si>
  <si>
    <t>Начисляемые проценты меньше 120 руб. были</t>
  </si>
  <si>
    <t>раз</t>
  </si>
  <si>
    <t>Исходная матрица</t>
  </si>
  <si>
    <t>Обратная матрица</t>
  </si>
  <si>
    <t>Решить уравнение</t>
  </si>
  <si>
    <r>
      <t>f(x)=x</t>
    </r>
    <r>
      <rPr>
        <sz val="11"/>
        <color theme="1"/>
        <rFont val="Calibri"/>
        <family val="2"/>
        <charset val="204"/>
      </rPr>
      <t>·</t>
    </r>
    <r>
      <rPr>
        <sz val="11"/>
        <color theme="1"/>
        <rFont val="Calibri"/>
        <family val="2"/>
        <charset val="204"/>
        <scheme val="minor"/>
      </rPr>
      <t>sin(x)-x</t>
    </r>
    <r>
      <rPr>
        <sz val="11"/>
        <color theme="1"/>
        <rFont val="Calibri"/>
        <family val="2"/>
        <charset val="204"/>
      </rPr>
      <t>²+2</t>
    </r>
  </si>
  <si>
    <t>x</t>
  </si>
  <si>
    <t>f(x)</t>
  </si>
  <si>
    <t>Корень уравнения</t>
  </si>
  <si>
    <t>Решить СЛАУ</t>
  </si>
  <si>
    <t>0,7x+1,8y-0,2z=0,3</t>
  </si>
  <si>
    <t>0,6x-1,8y+0,6z=0,4</t>
  </si>
  <si>
    <t>1,9x+0,6y-0,4z=2,7</t>
  </si>
  <si>
    <t>x=</t>
  </si>
  <si>
    <t>y=</t>
  </si>
  <si>
    <t>z=</t>
  </si>
  <si>
    <t>Ответ</t>
  </si>
  <si>
    <t>Правые части уравнений</t>
  </si>
  <si>
    <t>y</t>
  </si>
  <si>
    <t>z</t>
  </si>
  <si>
    <t>1. По данным приведенной ниже таблицы создайте СВОДНУЮ таблицу, разместив ее на новом листе 
 с именем "Сводная таблица_9".    При создании сводной таблицы укажите следующие параметры:</t>
  </si>
  <si>
    <t xml:space="preserve">Фильтр отчета  –  Плательщик; </t>
  </si>
  <si>
    <t>Названия строк  –  Месяц;</t>
  </si>
  <si>
    <t>Значения (∑)  –  Телефон.</t>
  </si>
  <si>
    <t>2. В приведенной ниже таблице выведите промежуточные и общие итоги по полю "Плательщик".</t>
  </si>
  <si>
    <t>В итоги включите среднее значение и сумму по столбцу "Телефон".</t>
  </si>
  <si>
    <t>Месяц</t>
  </si>
  <si>
    <t>Плательщик</t>
  </si>
  <si>
    <t>Электроэнергия</t>
  </si>
  <si>
    <t>Газоснабжение</t>
  </si>
  <si>
    <t>Отопление</t>
  </si>
  <si>
    <t>Гор. вода</t>
  </si>
  <si>
    <t>Хол. вода</t>
  </si>
  <si>
    <t>Телефон</t>
  </si>
  <si>
    <t>Февраль</t>
  </si>
  <si>
    <t>Васильев Р. В.</t>
  </si>
  <si>
    <t>Апрель</t>
  </si>
  <si>
    <t>Якимова Г. П.</t>
  </si>
  <si>
    <t>Январь</t>
  </si>
  <si>
    <t>Зубин С. Н.</t>
  </si>
  <si>
    <t>Иваненков В. В.</t>
  </si>
  <si>
    <t>Март</t>
  </si>
  <si>
    <t>Баранов В. П.</t>
  </si>
  <si>
    <t>(Все)</t>
  </si>
  <si>
    <t>Названия строк</t>
  </si>
  <si>
    <t>Общий итог</t>
  </si>
  <si>
    <t>Сумма по полю Телефон</t>
  </si>
  <si>
    <t>Васильев Р. В. Среднее</t>
  </si>
  <si>
    <t>Якимова Г. П. Среднее</t>
  </si>
  <si>
    <t>Зубин С. Н. Среднее</t>
  </si>
  <si>
    <t>Иваненков В. В. Среднее</t>
  </si>
  <si>
    <t>Баранов В. П. Среднее</t>
  </si>
  <si>
    <t>Общее среднее</t>
  </si>
  <si>
    <t>(пусто)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</si>
</sst>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12"/>
      <name val="Arial Cyr"/>
      <charset val="204"/>
    </font>
    <font>
      <b/>
      <sz val="9"/>
      <color indexed="10"/>
      <name val="Arial Cyr"/>
      <charset val="204"/>
    </font>
    <font>
      <sz val="9"/>
      <name val="Arial Cyr"/>
      <charset val="204"/>
    </font>
    <font>
      <b/>
      <sz val="9"/>
      <color indexed="61"/>
      <name val="Arial"/>
      <family val="2"/>
      <charset val="204"/>
    </font>
    <font>
      <sz val="9"/>
      <color indexed="61"/>
      <name val="Arial Cyr"/>
      <charset val="204"/>
    </font>
    <font>
      <b/>
      <i/>
      <sz val="9"/>
      <color indexed="61"/>
      <name val="Arial"/>
      <family val="2"/>
      <charset val="204"/>
    </font>
    <font>
      <b/>
      <sz val="9"/>
      <color indexed="12"/>
      <name val="Arial"/>
      <family val="2"/>
      <charset val="204"/>
    </font>
    <font>
      <b/>
      <sz val="9"/>
      <color indexed="57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18B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0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1" xfId="0" applyBorder="1"/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10" fillId="0" borderId="0" xfId="2" applyFont="1"/>
    <xf numFmtId="0" fontId="12" fillId="0" borderId="0" xfId="2" applyFont="1"/>
    <xf numFmtId="0" fontId="13" fillId="0" borderId="0" xfId="0" applyFont="1"/>
    <xf numFmtId="0" fontId="14" fillId="0" borderId="0" xfId="0" applyFont="1"/>
    <xf numFmtId="0" fontId="15" fillId="0" borderId="0" xfId="2" applyFont="1" applyAlignment="1">
      <alignment horizontal="left"/>
    </xf>
    <xf numFmtId="0" fontId="16" fillId="0" borderId="0" xfId="0" applyFont="1" applyAlignment="1"/>
    <xf numFmtId="0" fontId="0" fillId="0" borderId="0" xfId="0" applyAlignment="1">
      <alignment wrapText="1"/>
    </xf>
    <xf numFmtId="0" fontId="7" fillId="0" borderId="1" xfId="2" applyFont="1" applyBorder="1" applyAlignment="1">
      <alignment wrapText="1"/>
    </xf>
    <xf numFmtId="2" fontId="7" fillId="0" borderId="1" xfId="2" applyNumberFormat="1" applyFont="1" applyBorder="1" applyAlignment="1">
      <alignment wrapText="1"/>
    </xf>
    <xf numFmtId="2" fontId="7" fillId="0" borderId="1" xfId="2" applyNumberFormat="1" applyFill="1" applyBorder="1" applyAlignment="1">
      <alignment wrapText="1"/>
    </xf>
    <xf numFmtId="2" fontId="7" fillId="0" borderId="1" xfId="2" applyNumberForma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7" fillId="0" borderId="3" xfId="2" applyNumberFormat="1" applyFont="1" applyBorder="1" applyAlignment="1">
      <alignment wrapText="1"/>
    </xf>
    <xf numFmtId="2" fontId="7" fillId="0" borderId="4" xfId="2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0" fontId="17" fillId="0" borderId="5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center" vertical="center" wrapText="1"/>
    </xf>
    <xf numFmtId="0" fontId="7" fillId="0" borderId="8" xfId="2" applyNumberFormat="1" applyFont="1" applyBorder="1" applyAlignment="1">
      <alignment wrapText="1"/>
    </xf>
    <xf numFmtId="2" fontId="7" fillId="0" borderId="9" xfId="2" applyNumberFormat="1" applyBorder="1" applyAlignment="1">
      <alignment wrapText="1"/>
    </xf>
    <xf numFmtId="2" fontId="7" fillId="0" borderId="9" xfId="2" applyNumberFormat="1" applyFill="1" applyBorder="1" applyAlignment="1">
      <alignment wrapText="1"/>
    </xf>
    <xf numFmtId="2" fontId="7" fillId="0" borderId="10" xfId="2" applyNumberFormat="1" applyBorder="1" applyAlignment="1">
      <alignment wrapText="1"/>
    </xf>
    <xf numFmtId="0" fontId="0" fillId="0" borderId="0" xfId="0" pivotButton="1"/>
    <xf numFmtId="0" fontId="18" fillId="0" borderId="1" xfId="2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8" fillId="0" borderId="1" xfId="2" applyFont="1" applyBorder="1" applyAlignment="1">
      <alignment wrapText="1"/>
    </xf>
    <xf numFmtId="0" fontId="7" fillId="0" borderId="0" xfId="2" applyNumberFormat="1" applyFont="1" applyBorder="1" applyAlignment="1">
      <alignment wrapText="1"/>
    </xf>
    <xf numFmtId="2" fontId="7" fillId="0" borderId="0" xfId="2" applyNumberFormat="1" applyBorder="1" applyAlignment="1">
      <alignment wrapText="1"/>
    </xf>
    <xf numFmtId="2" fontId="7" fillId="0" borderId="0" xfId="2" applyNumberFormat="1" applyFill="1" applyBorder="1" applyAlignment="1">
      <alignment wrapText="1"/>
    </xf>
    <xf numFmtId="0" fontId="18" fillId="0" borderId="0" xfId="2" applyFont="1" applyBorder="1" applyAlignment="1">
      <alignment wrapText="1"/>
    </xf>
    <xf numFmtId="0" fontId="18" fillId="0" borderId="9" xfId="2" applyFont="1" applyBorder="1" applyAlignment="1">
      <alignment wrapText="1"/>
    </xf>
  </cellXfs>
  <cellStyles count="3">
    <cellStyle name="Денежный" xfId="1" builtinId="4"/>
    <cellStyle name="Обычный" xfId="0" builtinId="0"/>
    <cellStyle name="Обычный_svod_tabl" xfId="2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bottom" textRotation="0" wrapText="1" indent="0" relativeIndent="0" justifyLastLine="0" shrinkToFit="0" mergeCell="0" readingOrder="0"/>
    </dxf>
    <dxf>
      <numFmt numFmtId="2" formatCode="0.00"/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alignment horizontal="general" vertical="bottom" textRotation="0" wrapText="1" indent="0" relativeIndent="0" justifyLastLine="0" shrinkToFit="0" mergeCell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B818B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Остаток средств на счете, руб.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'Шифр,Вариант-9'!$C$6</c:f>
              <c:strCache>
                <c:ptCount val="1"/>
                <c:pt idx="0">
                  <c:v>Проценты за месяц,руб</c:v>
                </c:pt>
              </c:strCache>
            </c:strRef>
          </c:tx>
          <c:cat>
            <c:numRef>
              <c:f>'Шифр,Вариант-9'!$A$7:$A$19</c:f>
              <c:numCache>
                <c:formatCode>dd/mm/yyyy</c:formatCode>
                <c:ptCount val="7"/>
                <c:pt idx="0">
                  <c:v>39833</c:v>
                </c:pt>
                <c:pt idx="1">
                  <c:v>39864</c:v>
                </c:pt>
                <c:pt idx="2">
                  <c:v>39892</c:v>
                </c:pt>
                <c:pt idx="3">
                  <c:v>39923</c:v>
                </c:pt>
                <c:pt idx="4">
                  <c:v>39953</c:v>
                </c:pt>
                <c:pt idx="5">
                  <c:v>39984</c:v>
                </c:pt>
                <c:pt idx="6">
                  <c:v>40014</c:v>
                </c:pt>
              </c:numCache>
            </c:numRef>
          </c:cat>
          <c:val>
            <c:numRef>
              <c:f>'Шифр,Вариант-9'!$C$7:$C$20</c:f>
              <c:numCache>
                <c:formatCode>0.00</c:formatCode>
                <c:ptCount val="7"/>
                <c:pt idx="0">
                  <c:v>0</c:v>
                </c:pt>
                <c:pt idx="1">
                  <c:v>114.65753424657534</c:v>
                </c:pt>
                <c:pt idx="2">
                  <c:v>104.74905610808783</c:v>
                </c:pt>
                <c:pt idx="3">
                  <c:v>117.17319611132676</c:v>
                </c:pt>
                <c:pt idx="4">
                  <c:v>114.69355653475962</c:v>
                </c:pt>
                <c:pt idx="5">
                  <c:v>119.83172312454286</c:v>
                </c:pt>
                <c:pt idx="6">
                  <c:v>117.29582333645874</c:v>
                </c:pt>
              </c:numCache>
            </c:numRef>
          </c:val>
        </c:ser>
        <c:ser>
          <c:idx val="1"/>
          <c:order val="1"/>
          <c:tx>
            <c:strRef>
              <c:f>'Шифр,Вариант-9'!$D$6</c:f>
              <c:strCache>
                <c:ptCount val="1"/>
                <c:pt idx="0">
                  <c:v>Остаток средств на счете,руб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chemeClr val="accent1"/>
              </a:soli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numRef>
              <c:f>'Шифр,Вариант-9'!$A$7:$A$19</c:f>
              <c:numCache>
                <c:formatCode>dd/mm/yyyy</c:formatCode>
                <c:ptCount val="7"/>
                <c:pt idx="0">
                  <c:v>39833</c:v>
                </c:pt>
                <c:pt idx="1">
                  <c:v>39864</c:v>
                </c:pt>
                <c:pt idx="2">
                  <c:v>39892</c:v>
                </c:pt>
                <c:pt idx="3">
                  <c:v>39923</c:v>
                </c:pt>
                <c:pt idx="4">
                  <c:v>39953</c:v>
                </c:pt>
                <c:pt idx="5">
                  <c:v>39984</c:v>
                </c:pt>
                <c:pt idx="6">
                  <c:v>40014</c:v>
                </c:pt>
              </c:numCache>
            </c:numRef>
          </c:cat>
          <c:val>
            <c:numRef>
              <c:f>'Шифр,Вариант-9'!$D$7:$D$20</c:f>
              <c:numCache>
                <c:formatCode>0.00</c:formatCode>
                <c:ptCount val="7"/>
                <c:pt idx="0">
                  <c:v>10000</c:v>
                </c:pt>
                <c:pt idx="1">
                  <c:v>10114.657534246575</c:v>
                </c:pt>
                <c:pt idx="2">
                  <c:v>10219.406590354663</c:v>
                </c:pt>
                <c:pt idx="3">
                  <c:v>10336.579786465991</c:v>
                </c:pt>
                <c:pt idx="4">
                  <c:v>10451.27334300075</c:v>
                </c:pt>
                <c:pt idx="5">
                  <c:v>10571.105066125294</c:v>
                </c:pt>
                <c:pt idx="6">
                  <c:v>10688.400889461753</c:v>
                </c:pt>
              </c:numCache>
            </c:numRef>
          </c:val>
        </c:ser>
        <c:marker val="1"/>
        <c:axId val="75497856"/>
        <c:axId val="75499776"/>
      </c:lineChart>
      <c:catAx>
        <c:axId val="75497856"/>
        <c:scaling>
          <c:orientation val="minMax"/>
        </c:scaling>
        <c:axPos val="b"/>
        <c:numFmt formatCode="[$-419]mmm/\ yy;@" sourceLinked="0"/>
        <c:majorTickMark val="none"/>
        <c:minorTickMark val="out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75499776"/>
        <c:crosses val="autoZero"/>
        <c:lblAlgn val="ctr"/>
        <c:lblOffset val="100"/>
        <c:tickLblSkip val="1"/>
        <c:noMultiLvlLbl val="1"/>
      </c:catAx>
      <c:valAx>
        <c:axId val="75499776"/>
        <c:scaling>
          <c:orientation val="minMax"/>
          <c:max val="12000"/>
          <c:min val="9000"/>
        </c:scaling>
        <c:axPos val="l"/>
        <c:majorGridlines/>
        <c:numFmt formatCode="#,##0.00" sourceLinked="0"/>
        <c:tickLblPos val="nextTo"/>
        <c:crossAx val="75497856"/>
        <c:crosses val="autoZero"/>
        <c:crossBetween val="between"/>
      </c:valAx>
      <c:spPr>
        <a:ln>
          <a:solidFill>
            <a:srgbClr val="4F81BD"/>
          </a:solidFill>
        </a:ln>
      </c:spPr>
    </c:plotArea>
    <c:plotVisOnly val="1"/>
  </c:chart>
  <c:spPr>
    <a:effectLst>
      <a:outerShdw blurRad="50800" dist="50800" dir="5400000" algn="ctr" rotWithShape="0">
        <a:schemeClr val="bg1"/>
      </a:outerShdw>
    </a:effectLst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Calibri"/>
                <a:cs typeface="Calibri"/>
              </a:defRPr>
            </a:pPr>
            <a:r>
              <a:rPr lang="en-US">
                <a:latin typeface="Calibri"/>
                <a:cs typeface="Calibri"/>
              </a:rPr>
              <a:t>f(x)=x·sin(x)-x²+2</a:t>
            </a:r>
          </a:p>
        </c:rich>
      </c:tx>
      <c:layout>
        <c:manualLayout>
          <c:xMode val="edge"/>
          <c:yMode val="edge"/>
          <c:x val="0.32386811023622086"/>
          <c:y val="4.6296296296296335E-2"/>
        </c:manualLayout>
      </c:layout>
    </c:title>
    <c:plotArea>
      <c:layout/>
      <c:scatterChart>
        <c:scatterStyle val="smoothMarker"/>
        <c:ser>
          <c:idx val="0"/>
          <c:order val="0"/>
          <c:tx>
            <c:strRef>
              <c:f>'Корень уравнения'!$B$3</c:f>
              <c:strCache>
                <c:ptCount val="1"/>
                <c:pt idx="0">
                  <c:v>f(x)</c:v>
                </c:pt>
              </c:strCache>
            </c:strRef>
          </c:tx>
          <c:marker>
            <c:symbol val="none"/>
          </c:marker>
          <c:xVal>
            <c:numRef>
              <c:f>'Корень уравнения'!$A$4:$A$14</c:f>
              <c:numCache>
                <c:formatCode>0.00</c:formatCode>
                <c:ptCount val="11"/>
                <c:pt idx="0">
                  <c:v>0.4</c:v>
                </c:pt>
                <c:pt idx="1">
                  <c:v>0.57999999999999996</c:v>
                </c:pt>
                <c:pt idx="2">
                  <c:v>0.76</c:v>
                </c:pt>
                <c:pt idx="3">
                  <c:v>0.94</c:v>
                </c:pt>
                <c:pt idx="4">
                  <c:v>1.1200000000000001</c:v>
                </c:pt>
                <c:pt idx="5">
                  <c:v>1.3</c:v>
                </c:pt>
                <c:pt idx="6">
                  <c:v>1.48</c:v>
                </c:pt>
                <c:pt idx="7">
                  <c:v>1.66</c:v>
                </c:pt>
                <c:pt idx="8">
                  <c:v>1.84</c:v>
                </c:pt>
                <c:pt idx="9">
                  <c:v>2.02</c:v>
                </c:pt>
                <c:pt idx="10">
                  <c:v>2.2000000000000002</c:v>
                </c:pt>
              </c:numCache>
            </c:numRef>
          </c:xVal>
          <c:yVal>
            <c:numRef>
              <c:f>'Корень уравнения'!$B$4:$B$14</c:f>
              <c:numCache>
                <c:formatCode>0.00</c:formatCode>
                <c:ptCount val="11"/>
                <c:pt idx="0">
                  <c:v>1.9957673369234601</c:v>
                </c:pt>
                <c:pt idx="1">
                  <c:v>1.9814538833392867</c:v>
                </c:pt>
                <c:pt idx="2">
                  <c:v>1.9459802982840189</c:v>
                </c:pt>
                <c:pt idx="3">
                  <c:v>1.8755046143808074</c:v>
                </c:pt>
                <c:pt idx="4">
                  <c:v>1.7537124952376857</c:v>
                </c:pt>
                <c:pt idx="5">
                  <c:v>1.5626256410423507</c:v>
                </c:pt>
                <c:pt idx="6">
                  <c:v>1.2835036499157073</c:v>
                </c:pt>
                <c:pt idx="7">
                  <c:v>0.89779982326145102</c:v>
                </c:pt>
                <c:pt idx="8">
                  <c:v>0.38812871292050444</c:v>
                </c:pt>
                <c:pt idx="9">
                  <c:v>-0.26079775312429287</c:v>
                </c:pt>
                <c:pt idx="10">
                  <c:v>-1.0613079115969022</c:v>
                </c:pt>
              </c:numCache>
            </c:numRef>
          </c:yVal>
          <c:smooth val="1"/>
        </c:ser>
        <c:axId val="91973120"/>
        <c:axId val="91974656"/>
      </c:scatterChart>
      <c:valAx>
        <c:axId val="91973120"/>
        <c:scaling>
          <c:orientation val="minMax"/>
        </c:scaling>
        <c:axPos val="b"/>
        <c:numFmt formatCode="0.00" sourceLinked="1"/>
        <c:tickLblPos val="nextTo"/>
        <c:crossAx val="91974656"/>
        <c:crosses val="autoZero"/>
        <c:crossBetween val="midCat"/>
      </c:valAx>
      <c:valAx>
        <c:axId val="91974656"/>
        <c:scaling>
          <c:orientation val="minMax"/>
        </c:scaling>
        <c:axPos val="l"/>
        <c:majorGridlines/>
        <c:numFmt formatCode="0.00" sourceLinked="1"/>
        <c:tickLblPos val="nextTo"/>
        <c:crossAx val="91973120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</xdr:row>
      <xdr:rowOff>123825</xdr:rowOff>
    </xdr:from>
    <xdr:to>
      <xdr:col>13</xdr:col>
      <xdr:colOff>476251</xdr:colOff>
      <xdr:row>21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0.43721</cdr:x>
      <cdr:y>0.01907</cdr:y>
    </cdr:from>
    <cdr:to>
      <cdr:x>0.58605</cdr:x>
      <cdr:y>0.28065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86051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5</xdr:row>
      <xdr:rowOff>133350</xdr:rowOff>
    </xdr:from>
    <xdr:to>
      <xdr:col>16</xdr:col>
      <xdr:colOff>219075</xdr:colOff>
      <xdr:row>13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171575"/>
          <a:ext cx="2609850" cy="1447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476250</xdr:colOff>
      <xdr:row>3</xdr:row>
      <xdr:rowOff>76200</xdr:rowOff>
    </xdr:from>
    <xdr:to>
      <xdr:col>11</xdr:col>
      <xdr:colOff>342900</xdr:colOff>
      <xdr:row>17</xdr:row>
      <xdr:rowOff>152400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</xdr:row>
      <xdr:rowOff>142875</xdr:rowOff>
    </xdr:from>
    <xdr:to>
      <xdr:col>19</xdr:col>
      <xdr:colOff>581025</xdr:colOff>
      <xdr:row>15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342900"/>
          <a:ext cx="4762500" cy="2762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963.95997048611" createdVersion="3" refreshedVersion="3" minRefreshableVersion="3" recordCount="37">
  <cacheSource type="worksheet">
    <worksheetSource name="Таблица3"/>
  </cacheSource>
  <cacheFields count="8">
    <cacheField name="Месяц" numFmtId="0">
      <sharedItems containsBlank="1" count="5">
        <s v="Февраль"/>
        <m/>
        <s v="Апрель"/>
        <s v="Январь"/>
        <s v="Март"/>
      </sharedItems>
    </cacheField>
    <cacheField name="Плательщик" numFmtId="0">
      <sharedItems count="10">
        <s v="Васильев Р. В."/>
        <s v="Васильев Р. В. Среднее"/>
        <s v="Якимова Г. П."/>
        <s v="Якимова Г. П. Среднее"/>
        <s v="Зубин С. Н."/>
        <s v="Зубин С. Н. Среднее"/>
        <s v="Иваненков В. В."/>
        <s v="Иваненков В. В. Среднее"/>
        <s v="Баранов В. П."/>
        <s v="Баранов В. П. Среднее"/>
      </sharedItems>
    </cacheField>
    <cacheField name="Электроэнергия" numFmtId="2">
      <sharedItems containsString="0" containsBlank="1" containsNumber="1" minValue="164.56" maxValue="321.55"/>
    </cacheField>
    <cacheField name="Газоснабжение" numFmtId="2">
      <sharedItems containsString="0" containsBlank="1" containsNumber="1" minValue="98.64" maxValue="200.32"/>
    </cacheField>
    <cacheField name="Отопление" numFmtId="2">
      <sharedItems containsString="0" containsBlank="1" containsNumber="1" minValue="1230.4000000000001" maxValue="2604.38"/>
    </cacheField>
    <cacheField name="Гор. вода" numFmtId="2">
      <sharedItems containsString="0" containsBlank="1" containsNumber="1" minValue="74.05" maxValue="144.69999999999999"/>
    </cacheField>
    <cacheField name="Хол. вода" numFmtId="2">
      <sharedItems containsString="0" containsBlank="1" containsNumber="1" minValue="106.96" maxValue="200.02"/>
    </cacheField>
    <cacheField name="Телефон" numFmtId="2">
      <sharedItems containsSemiMixedTypes="0" containsString="0" containsNumber="1" minValue="145" maxValue="255.3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n v="321.55"/>
    <n v="100.23"/>
    <n v="1450.66"/>
    <n v="144.69999999999999"/>
    <n v="200.02"/>
    <n v="201.85"/>
  </r>
  <r>
    <x v="1"/>
    <x v="1"/>
    <m/>
    <m/>
    <m/>
    <m/>
    <m/>
    <n v="201.85"/>
  </r>
  <r>
    <x v="2"/>
    <x v="2"/>
    <n v="300.11"/>
    <n v="111.44"/>
    <n v="1268.0999999999999"/>
    <n v="135.05000000000001"/>
    <n v="198.14"/>
    <n v="213.33"/>
  </r>
  <r>
    <x v="1"/>
    <x v="3"/>
    <m/>
    <m/>
    <m/>
    <m/>
    <m/>
    <n v="213.33"/>
  </r>
  <r>
    <x v="3"/>
    <x v="4"/>
    <n v="300.01"/>
    <n v="120.6"/>
    <n v="2561.3200000000002"/>
    <n v="135"/>
    <n v="195.01"/>
    <n v="155"/>
  </r>
  <r>
    <x v="1"/>
    <x v="5"/>
    <m/>
    <m/>
    <m/>
    <m/>
    <m/>
    <n v="155"/>
  </r>
  <r>
    <x v="2"/>
    <x v="6"/>
    <n v="264.64999999999998"/>
    <n v="135.32"/>
    <n v="1564.89"/>
    <n v="119.09"/>
    <n v="172.02"/>
    <n v="212.66"/>
  </r>
  <r>
    <x v="1"/>
    <x v="7"/>
    <m/>
    <m/>
    <m/>
    <m/>
    <m/>
    <n v="212.66"/>
  </r>
  <r>
    <x v="0"/>
    <x v="4"/>
    <n v="250.12"/>
    <n v="120.6"/>
    <n v="2431.0100000000002"/>
    <n v="112.55"/>
    <n v="162.58000000000001"/>
    <n v="145"/>
  </r>
  <r>
    <x v="1"/>
    <x v="5"/>
    <m/>
    <m/>
    <m/>
    <m/>
    <m/>
    <n v="145"/>
  </r>
  <r>
    <x v="4"/>
    <x v="2"/>
    <n v="238.02"/>
    <n v="105.65"/>
    <n v="1790.65"/>
    <n v="107.11"/>
    <n v="154.77000000000001"/>
    <n v="166.69"/>
  </r>
  <r>
    <x v="1"/>
    <x v="3"/>
    <m/>
    <m/>
    <m/>
    <m/>
    <m/>
    <n v="166.69"/>
  </r>
  <r>
    <x v="2"/>
    <x v="8"/>
    <n v="235.2"/>
    <n v="120.33"/>
    <n v="1658.64"/>
    <n v="105.84"/>
    <n v="152.22999999999999"/>
    <n v="165"/>
  </r>
  <r>
    <x v="1"/>
    <x v="9"/>
    <m/>
    <m/>
    <m/>
    <m/>
    <m/>
    <n v="165"/>
  </r>
  <r>
    <x v="2"/>
    <x v="0"/>
    <n v="233.84"/>
    <n v="100"/>
    <n v="1230.4000000000001"/>
    <n v="105.23"/>
    <n v="152.36000000000001"/>
    <n v="180.99"/>
  </r>
  <r>
    <x v="3"/>
    <x v="0"/>
    <n v="214.98"/>
    <n v="120.69"/>
    <n v="1890.65"/>
    <n v="96.84"/>
    <n v="139.25"/>
    <n v="255.36"/>
  </r>
  <r>
    <x v="1"/>
    <x v="1"/>
    <m/>
    <m/>
    <m/>
    <m/>
    <m/>
    <n v="218.17500000000001"/>
  </r>
  <r>
    <x v="0"/>
    <x v="2"/>
    <n v="214.61"/>
    <n v="122.22"/>
    <n v="1846.23"/>
    <n v="96.57"/>
    <n v="139.5"/>
    <n v="176.65"/>
  </r>
  <r>
    <x v="1"/>
    <x v="3"/>
    <m/>
    <m/>
    <m/>
    <m/>
    <m/>
    <n v="176.65"/>
  </r>
  <r>
    <x v="0"/>
    <x v="8"/>
    <n v="201.84"/>
    <n v="98.64"/>
    <n v="2223.3209999999999"/>
    <n v="90.83"/>
    <n v="131.19999999999999"/>
    <n v="156.66"/>
  </r>
  <r>
    <x v="1"/>
    <x v="9"/>
    <m/>
    <m/>
    <m/>
    <m/>
    <m/>
    <n v="156.66"/>
  </r>
  <r>
    <x v="3"/>
    <x v="6"/>
    <n v="200.36"/>
    <n v="200.32"/>
    <n v="1990.15"/>
    <n v="90.16"/>
    <n v="130.25"/>
    <n v="243.36"/>
  </r>
  <r>
    <x v="0"/>
    <x v="6"/>
    <n v="198.65"/>
    <n v="146.35"/>
    <n v="2010.1"/>
    <n v="91.65"/>
    <n v="128.35"/>
    <n v="179.68"/>
  </r>
  <r>
    <x v="1"/>
    <x v="7"/>
    <m/>
    <m/>
    <m/>
    <m/>
    <m/>
    <n v="211.52"/>
  </r>
  <r>
    <x v="4"/>
    <x v="0"/>
    <n v="198.65"/>
    <n v="142.97999999999999"/>
    <n v="1265.32"/>
    <n v="89.39"/>
    <n v="128.13999999999999"/>
    <n v="180.64"/>
  </r>
  <r>
    <x v="1"/>
    <x v="1"/>
    <m/>
    <m/>
    <m/>
    <m/>
    <m/>
    <n v="180.64"/>
  </r>
  <r>
    <x v="3"/>
    <x v="2"/>
    <n v="189.67"/>
    <n v="156.31"/>
    <n v="2050.69"/>
    <n v="85.35"/>
    <n v="123.36"/>
    <n v="184.48"/>
  </r>
  <r>
    <x v="1"/>
    <x v="3"/>
    <m/>
    <m/>
    <m/>
    <m/>
    <m/>
    <n v="184.48"/>
  </r>
  <r>
    <x v="4"/>
    <x v="4"/>
    <n v="189.65"/>
    <n v="120.6"/>
    <n v="2000.12"/>
    <n v="85.34"/>
    <n v="123.27"/>
    <n v="155"/>
  </r>
  <r>
    <x v="1"/>
    <x v="5"/>
    <m/>
    <m/>
    <m/>
    <m/>
    <m/>
    <n v="155"/>
  </r>
  <r>
    <x v="4"/>
    <x v="6"/>
    <n v="179.64"/>
    <n v="169.54"/>
    <n v="1940.6"/>
    <n v="80.84"/>
    <n v="116.77"/>
    <n v="165.99"/>
  </r>
  <r>
    <x v="1"/>
    <x v="7"/>
    <m/>
    <m/>
    <m/>
    <m/>
    <m/>
    <n v="165.99"/>
  </r>
  <r>
    <x v="3"/>
    <x v="8"/>
    <n v="179.55"/>
    <n v="156.32"/>
    <n v="2604.38"/>
    <n v="80.8"/>
    <n v="116"/>
    <n v="190.25"/>
  </r>
  <r>
    <x v="4"/>
    <x v="8"/>
    <n v="165.65"/>
    <n v="102.36"/>
    <n v="1980.65"/>
    <n v="74.540000000000006"/>
    <n v="107.68"/>
    <n v="168.69"/>
  </r>
  <r>
    <x v="1"/>
    <x v="9"/>
    <m/>
    <m/>
    <m/>
    <m/>
    <m/>
    <n v="179.47"/>
  </r>
  <r>
    <x v="2"/>
    <x v="4"/>
    <n v="164.56"/>
    <n v="120.6"/>
    <n v="1780.32"/>
    <n v="74.05"/>
    <n v="106.96"/>
    <n v="217"/>
  </r>
  <r>
    <x v="1"/>
    <x v="5"/>
    <m/>
    <m/>
    <m/>
    <m/>
    <m/>
    <n v="2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9" firstHeaderRow="1" firstDataRow="1" firstDataCol="1" rowPageCount="1" colPageCount="1"/>
  <pivotFields count="8">
    <pivotField axis="axisRow" showAll="0">
      <items count="6">
        <item x="3"/>
        <item x="0"/>
        <item x="4"/>
        <item x="2"/>
        <item x="1"/>
        <item t="default"/>
      </items>
    </pivotField>
    <pivotField axis="axisPage" showAll="0">
      <items count="11">
        <item x="8"/>
        <item x="9"/>
        <item x="0"/>
        <item x="1"/>
        <item x="4"/>
        <item x="5"/>
        <item x="6"/>
        <item x="7"/>
        <item x="2"/>
        <item x="3"/>
        <item t="default"/>
      </items>
    </pivotField>
    <pivotField showAll="0"/>
    <pivotField showAll="0"/>
    <pivotField showAll="0"/>
    <pivotField showAll="0"/>
    <pivotField showAll="0"/>
    <pivotField dataField="1" numFmtId="2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1" hier="-1"/>
  </pageFields>
  <dataFields count="1">
    <dataField name="Сумма по полю Телефон" fld="7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3" name="Таблица3" displayName="Таблица3" ref="A10:H47" totalsRowShown="0" headerRowDxfId="0" dataDxfId="1" headerRowBorderDxfId="11" tableBorderDxfId="12" totalsRowBorderDxfId="10" headerRowCellStyle="Обычный_svod_tabl" dataCellStyle="Обычный_svod_tabl">
  <autoFilter ref="A10:H47"/>
  <tableColumns count="8">
    <tableColumn id="1" name="Месяц" dataDxfId="9" dataCellStyle="Обычный_svod_tabl"/>
    <tableColumn id="2" name="Плательщик" dataDxfId="8" dataCellStyle="Обычный_svod_tabl"/>
    <tableColumn id="3" name="Электроэнергия" dataDxfId="7" dataCellStyle="Обычный_svod_tabl"/>
    <tableColumn id="4" name="Газоснабжение" dataDxfId="6" dataCellStyle="Обычный_svod_tabl"/>
    <tableColumn id="5" name="Отопление" dataDxfId="5" dataCellStyle="Обычный_svod_tabl"/>
    <tableColumn id="6" name="Гор. вода" dataDxfId="4" dataCellStyle="Обычный_svod_tabl"/>
    <tableColumn id="7" name="Хол. вода" dataDxfId="3" dataCellStyle="Обычный_svod_tabl"/>
    <tableColumn id="8" name="Телефон" dataDxfId="2" dataCellStyle="Обычный_svod_tab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W1072"/>
  <sheetViews>
    <sheetView zoomScaleNormal="100" workbookViewId="0">
      <selection activeCell="I24" sqref="I24"/>
    </sheetView>
  </sheetViews>
  <sheetFormatPr defaultRowHeight="15"/>
  <cols>
    <col min="1" max="1" width="12" bestFit="1" customWidth="1"/>
    <col min="2" max="2" width="8.7109375" customWidth="1"/>
    <col min="3" max="3" width="14.42578125" customWidth="1"/>
    <col min="4" max="4" width="12.85546875" customWidth="1"/>
    <col min="5" max="5" width="8.7109375" customWidth="1"/>
    <col min="12" max="12" width="12" bestFit="1" customWidth="1"/>
  </cols>
  <sheetData>
    <row r="1" spans="1:22">
      <c r="C1" s="32" t="s">
        <v>0</v>
      </c>
      <c r="D1" s="32"/>
      <c r="E1" s="32"/>
      <c r="L1" s="1">
        <v>41958</v>
      </c>
      <c r="M1" t="str">
        <f>V1072</f>
        <v>Бунеев</v>
      </c>
      <c r="V1" s="3"/>
    </row>
    <row r="2" spans="1:22">
      <c r="L2" s="2"/>
      <c r="M2" t="str">
        <f>W109</f>
        <v>Сергей</v>
      </c>
    </row>
    <row r="3" spans="1:22">
      <c r="A3" s="33" t="s">
        <v>1</v>
      </c>
      <c r="B3" s="33"/>
      <c r="C3" s="33"/>
      <c r="D3">
        <v>13.5</v>
      </c>
      <c r="E3" t="s">
        <v>2</v>
      </c>
      <c r="L3" s="2"/>
    </row>
    <row r="4" spans="1:22">
      <c r="A4" s="33" t="s">
        <v>3</v>
      </c>
      <c r="B4" s="33"/>
      <c r="C4" s="33"/>
      <c r="D4">
        <v>10000</v>
      </c>
      <c r="E4" t="s">
        <v>4</v>
      </c>
    </row>
    <row r="6" spans="1:22" ht="45.75" customHeight="1">
      <c r="A6" s="4" t="s">
        <v>5</v>
      </c>
      <c r="B6" s="5" t="s">
        <v>6</v>
      </c>
      <c r="C6" s="5" t="s">
        <v>7</v>
      </c>
      <c r="D6" s="5" t="s">
        <v>8</v>
      </c>
    </row>
    <row r="7" spans="1:22">
      <c r="A7" s="7">
        <v>39833</v>
      </c>
      <c r="B7" s="9">
        <v>0</v>
      </c>
      <c r="C7" s="8">
        <f>D7*(B7/365)*(D3/100)</f>
        <v>0</v>
      </c>
      <c r="D7" s="8">
        <f>D4</f>
        <v>10000</v>
      </c>
    </row>
    <row r="8" spans="1:22">
      <c r="A8" s="7">
        <v>39864</v>
      </c>
      <c r="B8" s="9">
        <f t="shared" ref="B8:B19" si="0">DAY(EOMONTH(A7,0))</f>
        <v>31</v>
      </c>
      <c r="C8" s="8">
        <f>D7*(B8/365)*(D3/100)</f>
        <v>114.65753424657534</v>
      </c>
      <c r="D8" s="8">
        <f t="shared" ref="D8:D19" si="1">D7+C8</f>
        <v>10114.657534246575</v>
      </c>
    </row>
    <row r="9" spans="1:22" ht="29.85" customHeight="1">
      <c r="A9" s="7">
        <v>39892</v>
      </c>
      <c r="B9" s="9">
        <f t="shared" si="0"/>
        <v>28</v>
      </c>
      <c r="C9" s="8">
        <f>D8*(B9/365)*(D3/100)</f>
        <v>104.74905610808783</v>
      </c>
      <c r="D9" s="8">
        <f t="shared" si="1"/>
        <v>10219.406590354663</v>
      </c>
    </row>
    <row r="10" spans="1:22">
      <c r="A10" s="7">
        <v>39923</v>
      </c>
      <c r="B10" s="9">
        <f t="shared" si="0"/>
        <v>31</v>
      </c>
      <c r="C10" s="8">
        <f>D9*(B10/365)*(D3/100)</f>
        <v>117.17319611132676</v>
      </c>
      <c r="D10" s="8">
        <f t="shared" si="1"/>
        <v>10336.579786465991</v>
      </c>
    </row>
    <row r="11" spans="1:22">
      <c r="A11" s="7">
        <v>39953</v>
      </c>
      <c r="B11" s="9">
        <f t="shared" si="0"/>
        <v>30</v>
      </c>
      <c r="C11" s="8">
        <f>D10*(B11/365)*(D3/100)</f>
        <v>114.69355653475962</v>
      </c>
      <c r="D11" s="8">
        <f t="shared" si="1"/>
        <v>10451.27334300075</v>
      </c>
    </row>
    <row r="12" spans="1:22">
      <c r="A12" s="7">
        <v>39984</v>
      </c>
      <c r="B12" s="9">
        <f t="shared" si="0"/>
        <v>31</v>
      </c>
      <c r="C12" s="8">
        <f>D11*(B12/365)*(D3/100)</f>
        <v>119.83172312454286</v>
      </c>
      <c r="D12" s="8">
        <f t="shared" si="1"/>
        <v>10571.105066125294</v>
      </c>
    </row>
    <row r="13" spans="1:22">
      <c r="A13" s="7">
        <v>40014</v>
      </c>
      <c r="B13" s="9">
        <f t="shared" si="0"/>
        <v>30</v>
      </c>
      <c r="C13" s="8">
        <f>D12*(B13/365)*(D3/100)</f>
        <v>117.29582333645874</v>
      </c>
      <c r="D13" s="8">
        <f t="shared" si="1"/>
        <v>10688.400889461753</v>
      </c>
    </row>
    <row r="14" spans="1:22" hidden="1">
      <c r="A14" s="7">
        <v>40045</v>
      </c>
      <c r="B14" s="9">
        <f t="shared" si="0"/>
        <v>31</v>
      </c>
      <c r="C14" s="8">
        <f>D13*(B14/365)*(D3/100)</f>
        <v>122.55056910245874</v>
      </c>
      <c r="D14" s="8">
        <f t="shared" si="1"/>
        <v>10810.951458564212</v>
      </c>
    </row>
    <row r="15" spans="1:22" hidden="1">
      <c r="A15" s="7">
        <v>40076</v>
      </c>
      <c r="B15" s="9">
        <f t="shared" si="0"/>
        <v>31</v>
      </c>
      <c r="C15" s="8">
        <f>D14*(B15/365)*(D3/100)</f>
        <v>123.95570370983899</v>
      </c>
      <c r="D15" s="8">
        <f t="shared" si="1"/>
        <v>10934.90716227405</v>
      </c>
    </row>
    <row r="16" spans="1:22" hidden="1">
      <c r="A16" s="7">
        <v>40106</v>
      </c>
      <c r="B16" s="9">
        <f t="shared" si="0"/>
        <v>30</v>
      </c>
      <c r="C16" s="8">
        <f>D15*(B16/365)*(D3/100)</f>
        <v>121.33253152660247</v>
      </c>
      <c r="D16" s="8">
        <f t="shared" si="1"/>
        <v>11056.239693800653</v>
      </c>
    </row>
    <row r="17" spans="1:6" hidden="1">
      <c r="A17" s="7">
        <v>40137</v>
      </c>
      <c r="B17" s="9">
        <f t="shared" si="0"/>
        <v>31</v>
      </c>
      <c r="C17" s="8">
        <f>D16*(B17/365)*(D3/100)</f>
        <v>126.76811813302942</v>
      </c>
      <c r="D17" s="8">
        <f t="shared" si="1"/>
        <v>11183.007811933683</v>
      </c>
    </row>
    <row r="18" spans="1:6" hidden="1">
      <c r="A18" s="7">
        <v>40167</v>
      </c>
      <c r="B18" s="9">
        <f t="shared" si="0"/>
        <v>30</v>
      </c>
      <c r="C18" s="8">
        <f>D17*(B18/365)*(D3/100)</f>
        <v>124.08542914611347</v>
      </c>
      <c r="D18" s="8">
        <f t="shared" si="1"/>
        <v>11307.093241079796</v>
      </c>
    </row>
    <row r="19" spans="1:6" hidden="1">
      <c r="A19" s="7">
        <v>40198</v>
      </c>
      <c r="B19" s="9">
        <f t="shared" si="0"/>
        <v>31</v>
      </c>
      <c r="C19" s="8">
        <f>D18*(B19/365)*(D3/100)</f>
        <v>129.64434305183272</v>
      </c>
      <c r="D19" s="8">
        <f t="shared" si="1"/>
        <v>11436.737584131628</v>
      </c>
    </row>
    <row r="20" spans="1:6" hidden="1">
      <c r="B20" s="6" t="s">
        <v>11</v>
      </c>
      <c r="C20" s="8">
        <f>SUM(C7:C19)</f>
        <v>1436.737584131627</v>
      </c>
    </row>
    <row r="23" spans="1:6">
      <c r="A23" s="33" t="s">
        <v>12</v>
      </c>
      <c r="B23" s="33"/>
      <c r="C23" s="33"/>
      <c r="D23" s="33"/>
      <c r="E23" s="10">
        <f>COUNTIFS(C8:C19,"&gt;120")</f>
        <v>6</v>
      </c>
      <c r="F23" t="s">
        <v>13</v>
      </c>
    </row>
    <row r="109" spans="23:23">
      <c r="W109" t="s">
        <v>10</v>
      </c>
    </row>
    <row r="1072" spans="22:22">
      <c r="V1072" t="s">
        <v>9</v>
      </c>
    </row>
  </sheetData>
  <autoFilter ref="C6:C20">
    <filterColumn colId="0">
      <customFilters>
        <customFilter operator="lessThan" val="120"/>
      </customFilters>
    </filterColumn>
  </autoFilter>
  <mergeCells count="4">
    <mergeCell ref="C1:E1"/>
    <mergeCell ref="A3:C3"/>
    <mergeCell ref="A4:C4"/>
    <mergeCell ref="A23:D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&amp;LБунеев С. В.,шифр 40372, вариант 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2"/>
  <sheetViews>
    <sheetView workbookViewId="0">
      <selection activeCell="A9" sqref="A9:D12"/>
    </sheetView>
  </sheetViews>
  <sheetFormatPr defaultRowHeight="15"/>
  <sheetData>
    <row r="2" spans="1:4">
      <c r="A2" s="34" t="s">
        <v>14</v>
      </c>
      <c r="B2" s="34"/>
    </row>
    <row r="3" spans="1:4">
      <c r="A3" s="11">
        <v>6.14</v>
      </c>
      <c r="B3" s="11">
        <v>2.36</v>
      </c>
      <c r="C3" s="11">
        <v>2.69</v>
      </c>
      <c r="D3" s="11">
        <v>-4.6900000000000004</v>
      </c>
    </row>
    <row r="4" spans="1:4">
      <c r="A4" s="11">
        <v>1.65</v>
      </c>
      <c r="B4" s="11">
        <v>-2.36</v>
      </c>
      <c r="C4" s="11">
        <v>-0.01</v>
      </c>
      <c r="D4" s="11">
        <v>-0.6</v>
      </c>
    </row>
    <row r="5" spans="1:4">
      <c r="A5" s="11">
        <v>1.75</v>
      </c>
      <c r="B5" s="11">
        <v>-0.65</v>
      </c>
      <c r="C5" s="11">
        <v>1.97</v>
      </c>
      <c r="D5" s="11">
        <v>5.69</v>
      </c>
    </row>
    <row r="6" spans="1:4">
      <c r="A6" s="11">
        <v>1.74</v>
      </c>
      <c r="B6" s="11">
        <v>0.36</v>
      </c>
      <c r="C6" s="11">
        <v>0.23</v>
      </c>
      <c r="D6" s="11">
        <v>4.5999999999999996</v>
      </c>
    </row>
    <row r="8" spans="1:4">
      <c r="A8" t="s">
        <v>15</v>
      </c>
    </row>
    <row r="9" spans="1:4">
      <c r="A9" s="11">
        <f t="array" ref="A9:D12">MINVERSE(A3:D6)</f>
        <v>8.0658426032069297E-2</v>
      </c>
      <c r="B9" s="11">
        <v>0.16227791248411691</v>
      </c>
      <c r="C9" s="11">
        <v>-0.14187548215987483</v>
      </c>
      <c r="D9" s="11">
        <v>0.27889701284142676</v>
      </c>
    </row>
    <row r="10" spans="1:4">
      <c r="A10" s="11">
        <v>6.5988833758290441E-2</v>
      </c>
      <c r="B10" s="11">
        <v>-0.30200984585958573</v>
      </c>
      <c r="C10" s="11">
        <v>-0.11091316962855453</v>
      </c>
      <c r="D10" s="11">
        <v>0.1650820995645883</v>
      </c>
    </row>
    <row r="11" spans="1:4">
      <c r="A11" s="11">
        <v>6.2134139427433253E-2</v>
      </c>
      <c r="B11" s="11">
        <v>-0.15752452536801492</v>
      </c>
      <c r="C11" s="11">
        <v>0.4873563926145546</v>
      </c>
      <c r="D11" s="11">
        <v>-0.56003553810499196</v>
      </c>
    </row>
    <row r="12" spans="1:4">
      <c r="A12" s="11">
        <v>-3.8780976851542352E-2</v>
      </c>
      <c r="B12" s="11">
        <v>-2.9871604864841111E-2</v>
      </c>
      <c r="C12" s="11">
        <v>3.7978284722416156E-2</v>
      </c>
      <c r="D12" s="11">
        <v>0.12697778599495954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O14" sqref="O14"/>
    </sheetView>
  </sheetViews>
  <sheetFormatPr defaultRowHeight="15"/>
  <cols>
    <col min="5" max="5" width="6.5703125" customWidth="1"/>
  </cols>
  <sheetData>
    <row r="1" spans="1:3" ht="21.75" customHeight="1">
      <c r="A1" s="34" t="s">
        <v>16</v>
      </c>
      <c r="B1" s="34"/>
      <c r="C1" t="s">
        <v>17</v>
      </c>
    </row>
    <row r="3" spans="1:3">
      <c r="A3" t="s">
        <v>18</v>
      </c>
      <c r="B3" t="s">
        <v>19</v>
      </c>
    </row>
    <row r="4" spans="1:3">
      <c r="A4" s="12">
        <v>0.4</v>
      </c>
      <c r="B4" s="12">
        <f>A4*SIN(A4)-A4^2+2</f>
        <v>1.9957673369234601</v>
      </c>
    </row>
    <row r="5" spans="1:3">
      <c r="A5" s="12">
        <v>0.57999999999999996</v>
      </c>
      <c r="B5" s="12">
        <f t="shared" ref="B5:B13" si="0">A5*SIN(A5)-A5^2+2</f>
        <v>1.9814538833392867</v>
      </c>
    </row>
    <row r="6" spans="1:3">
      <c r="A6" s="12">
        <v>0.76</v>
      </c>
      <c r="B6" s="12">
        <f t="shared" si="0"/>
        <v>1.9459802982840189</v>
      </c>
    </row>
    <row r="7" spans="1:3">
      <c r="A7" s="12">
        <v>0.94</v>
      </c>
      <c r="B7" s="12">
        <f t="shared" si="0"/>
        <v>1.8755046143808074</v>
      </c>
    </row>
    <row r="8" spans="1:3">
      <c r="A8" s="12">
        <v>1.1200000000000001</v>
      </c>
      <c r="B8" s="12">
        <f t="shared" si="0"/>
        <v>1.7537124952376857</v>
      </c>
    </row>
    <row r="9" spans="1:3">
      <c r="A9" s="12">
        <v>1.3</v>
      </c>
      <c r="B9" s="12">
        <f t="shared" si="0"/>
        <v>1.5626256410423507</v>
      </c>
    </row>
    <row r="10" spans="1:3">
      <c r="A10" s="12">
        <v>1.48</v>
      </c>
      <c r="B10" s="12">
        <f t="shared" si="0"/>
        <v>1.2835036499157073</v>
      </c>
    </row>
    <row r="11" spans="1:3">
      <c r="A11" s="12">
        <v>1.66</v>
      </c>
      <c r="B11" s="12">
        <f t="shared" si="0"/>
        <v>0.89779982326145102</v>
      </c>
    </row>
    <row r="12" spans="1:3">
      <c r="A12" s="12">
        <v>1.84</v>
      </c>
      <c r="B12" s="12">
        <f t="shared" si="0"/>
        <v>0.38812871292050444</v>
      </c>
    </row>
    <row r="13" spans="1:3">
      <c r="A13" s="12">
        <v>2.02</v>
      </c>
      <c r="B13" s="12">
        <f t="shared" si="0"/>
        <v>-0.26079775312429287</v>
      </c>
    </row>
    <row r="14" spans="1:3">
      <c r="A14" s="12">
        <v>2.2000000000000002</v>
      </c>
      <c r="B14" s="12">
        <f>A14*SIN(A14)-A14^2+2</f>
        <v>-1.0613079115969022</v>
      </c>
    </row>
    <row r="15" spans="1:3">
      <c r="A15" s="12"/>
    </row>
    <row r="16" spans="1:3">
      <c r="A16" s="35" t="s">
        <v>20</v>
      </c>
      <c r="B16" s="35"/>
    </row>
    <row r="17" spans="1:2">
      <c r="A17" s="10">
        <v>1.9524227215442218</v>
      </c>
      <c r="B17" s="12">
        <f>A17*SIN(A17)-A17^2+2</f>
        <v>1.1229490292530286E-5</v>
      </c>
    </row>
    <row r="18" spans="1:2">
      <c r="A18" s="12"/>
    </row>
  </sheetData>
  <mergeCells count="2">
    <mergeCell ref="A1:B1"/>
    <mergeCell ref="A16:B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zoomScaleNormal="100" workbookViewId="0">
      <selection activeCell="K7" sqref="K7"/>
    </sheetView>
  </sheetViews>
  <sheetFormatPr defaultRowHeight="15"/>
  <cols>
    <col min="3" max="3" width="13" customWidth="1"/>
  </cols>
  <sheetData>
    <row r="1" spans="1:12" ht="15.75">
      <c r="A1" s="36" t="s">
        <v>21</v>
      </c>
      <c r="B1" s="36"/>
    </row>
    <row r="2" spans="1:12">
      <c r="A2" t="s">
        <v>22</v>
      </c>
    </row>
    <row r="3" spans="1:12">
      <c r="A3" t="s">
        <v>23</v>
      </c>
    </row>
    <row r="4" spans="1:12">
      <c r="A4" t="s">
        <v>24</v>
      </c>
    </row>
    <row r="5" spans="1:12">
      <c r="C5" s="13"/>
    </row>
    <row r="6" spans="1:12" ht="30.75" customHeight="1">
      <c r="B6" t="s">
        <v>28</v>
      </c>
      <c r="C6" s="14" t="s">
        <v>29</v>
      </c>
      <c r="F6" t="s">
        <v>18</v>
      </c>
      <c r="H6" t="s">
        <v>30</v>
      </c>
      <c r="J6" t="s">
        <v>31</v>
      </c>
    </row>
    <row r="7" spans="1:12">
      <c r="A7" s="11" t="s">
        <v>25</v>
      </c>
      <c r="B7" s="15">
        <f>F7</f>
        <v>1.1575726403016859</v>
      </c>
      <c r="C7" s="11">
        <v>0.3</v>
      </c>
      <c r="E7" s="11">
        <v>0.7</v>
      </c>
      <c r="F7" s="11">
        <v>1.1575726403016859</v>
      </c>
      <c r="G7" s="11">
        <v>1.8</v>
      </c>
      <c r="H7" s="11">
        <v>-0.50707153329220156</v>
      </c>
      <c r="I7" s="11">
        <v>-0.2</v>
      </c>
      <c r="J7" s="11">
        <v>-2.0121197322516684</v>
      </c>
      <c r="K7" s="11">
        <f>E7*F7+G7*H7+I7*J7</f>
        <v>0.29999603473555098</v>
      </c>
      <c r="L7" s="11">
        <v>0.3</v>
      </c>
    </row>
    <row r="8" spans="1:12">
      <c r="A8" s="11" t="s">
        <v>26</v>
      </c>
      <c r="B8" s="15">
        <f>H7</f>
        <v>-0.50707153329220156</v>
      </c>
      <c r="C8" s="11">
        <v>0.4</v>
      </c>
      <c r="E8" s="11">
        <v>0.6</v>
      </c>
      <c r="F8" s="11">
        <f>F7</f>
        <v>1.1575726403016859</v>
      </c>
      <c r="G8" s="11">
        <v>-1.8</v>
      </c>
      <c r="H8" s="11">
        <f>H7</f>
        <v>-0.50707153329220156</v>
      </c>
      <c r="I8" s="11">
        <v>0.6</v>
      </c>
      <c r="J8" s="11">
        <f>J7</f>
        <v>-2.0121197322516684</v>
      </c>
      <c r="K8" s="11">
        <f t="shared" ref="K8:K9" si="0">E8*F8+G8*H8+I8*J8</f>
        <v>0.4000005047559736</v>
      </c>
      <c r="L8" s="11">
        <v>0.4</v>
      </c>
    </row>
    <row r="9" spans="1:12">
      <c r="A9" s="11" t="s">
        <v>27</v>
      </c>
      <c r="B9" s="15">
        <f>J7</f>
        <v>-2.0121197322516684</v>
      </c>
      <c r="C9" s="11">
        <v>2.7</v>
      </c>
      <c r="E9" s="11">
        <v>1.9</v>
      </c>
      <c r="F9" s="11">
        <f>F7</f>
        <v>1.1575726403016859</v>
      </c>
      <c r="G9" s="11">
        <v>0.6</v>
      </c>
      <c r="H9" s="11">
        <f>H7</f>
        <v>-0.50707153329220156</v>
      </c>
      <c r="I9" s="11">
        <v>-0.4</v>
      </c>
      <c r="J9" s="11">
        <f>J7</f>
        <v>-2.0121197322516684</v>
      </c>
      <c r="K9" s="11">
        <f t="shared" si="0"/>
        <v>2.6999929894985497</v>
      </c>
      <c r="L9" s="11">
        <v>2.7</v>
      </c>
    </row>
    <row r="10" spans="1:12">
      <c r="L10">
        <f>SUMXMY2(L7:L9,K7:K9)</f>
        <v>6.5125231330453064E-11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8"/>
  <sheetViews>
    <sheetView tabSelected="1" workbookViewId="0">
      <selection activeCell="A10" sqref="A10:H47"/>
    </sheetView>
  </sheetViews>
  <sheetFormatPr defaultRowHeight="15" outlineLevelRow="2"/>
  <cols>
    <col min="2" max="2" width="22.42578125" customWidth="1"/>
    <col min="3" max="3" width="18.28515625" customWidth="1"/>
    <col min="4" max="4" width="17.85546875" customWidth="1"/>
    <col min="5" max="5" width="13.7109375" customWidth="1"/>
    <col min="6" max="6" width="12.140625" customWidth="1"/>
    <col min="7" max="7" width="12.42578125" customWidth="1"/>
    <col min="8" max="8" width="13.5703125" customWidth="1"/>
  </cols>
  <sheetData>
    <row r="1" spans="1:8">
      <c r="A1" s="17"/>
      <c r="B1" s="18"/>
      <c r="C1" s="18"/>
      <c r="D1" s="18"/>
      <c r="E1" s="18"/>
      <c r="F1" s="18"/>
      <c r="G1" s="18"/>
      <c r="H1" s="19"/>
    </row>
    <row r="2" spans="1:8">
      <c r="A2" s="37" t="s">
        <v>32</v>
      </c>
      <c r="B2" s="37"/>
      <c r="C2" s="37"/>
      <c r="D2" s="37"/>
      <c r="E2" s="37"/>
      <c r="F2" s="37"/>
      <c r="G2" s="37"/>
      <c r="H2" s="19"/>
    </row>
    <row r="3" spans="1:8">
      <c r="A3" s="20"/>
      <c r="B3" s="21" t="s">
        <v>33</v>
      </c>
      <c r="C3" s="22"/>
      <c r="D3" s="22"/>
      <c r="E3" s="23"/>
      <c r="F3" s="23"/>
      <c r="G3" s="23"/>
      <c r="H3" s="19"/>
    </row>
    <row r="4" spans="1:8">
      <c r="A4" s="20"/>
      <c r="B4" s="21" t="s">
        <v>34</v>
      </c>
      <c r="C4" s="22"/>
      <c r="D4" s="22"/>
      <c r="E4" s="23"/>
      <c r="F4" s="23"/>
      <c r="G4" s="23"/>
      <c r="H4" s="19"/>
    </row>
    <row r="5" spans="1:8">
      <c r="A5" s="20"/>
      <c r="B5" s="21" t="s">
        <v>35</v>
      </c>
      <c r="C5" s="24"/>
      <c r="D5" s="23"/>
      <c r="E5" s="23"/>
      <c r="F5" s="23"/>
      <c r="G5" s="23"/>
      <c r="H5" s="19"/>
    </row>
    <row r="6" spans="1:8">
      <c r="A6" s="20"/>
      <c r="B6" s="21"/>
      <c r="C6" s="23"/>
      <c r="D6" s="23"/>
      <c r="E6" s="23"/>
      <c r="F6" s="23"/>
      <c r="G6" s="23"/>
      <c r="H6" s="19"/>
    </row>
    <row r="7" spans="1:8">
      <c r="A7" s="17" t="s">
        <v>36</v>
      </c>
      <c r="B7" s="19"/>
      <c r="C7" s="23"/>
      <c r="D7" s="23"/>
      <c r="E7" s="23"/>
      <c r="F7" s="23"/>
      <c r="G7" s="23"/>
      <c r="H7" s="19"/>
    </row>
    <row r="8" spans="1:8">
      <c r="A8" s="17" t="s">
        <v>37</v>
      </c>
      <c r="B8" s="19"/>
      <c r="C8" s="22"/>
      <c r="D8" s="22"/>
      <c r="E8" s="22"/>
      <c r="F8" s="22"/>
      <c r="G8" s="22"/>
      <c r="H8" s="19"/>
    </row>
    <row r="9" spans="1:8">
      <c r="A9" s="25"/>
      <c r="B9" s="25"/>
      <c r="C9" s="25"/>
      <c r="D9" s="25"/>
      <c r="E9" s="25"/>
      <c r="F9" s="25"/>
      <c r="G9" s="25"/>
      <c r="H9" s="25"/>
    </row>
    <row r="10" spans="1:8" ht="20.25" customHeight="1">
      <c r="A10" s="41" t="s">
        <v>38</v>
      </c>
      <c r="B10" s="42" t="s">
        <v>39</v>
      </c>
      <c r="C10" s="42" t="s">
        <v>40</v>
      </c>
      <c r="D10" s="42" t="s">
        <v>41</v>
      </c>
      <c r="E10" s="42" t="s">
        <v>42</v>
      </c>
      <c r="F10" s="42" t="s">
        <v>43</v>
      </c>
      <c r="G10" s="42" t="s">
        <v>44</v>
      </c>
      <c r="H10" s="43" t="s">
        <v>45</v>
      </c>
    </row>
    <row r="11" spans="1:8" ht="19.5" customHeight="1" outlineLevel="2">
      <c r="A11" s="38" t="s">
        <v>46</v>
      </c>
      <c r="B11" s="26" t="s">
        <v>47</v>
      </c>
      <c r="C11" s="27">
        <v>321.55</v>
      </c>
      <c r="D11" s="27">
        <v>100.23</v>
      </c>
      <c r="E11" s="27">
        <v>1450.66</v>
      </c>
      <c r="F11" s="28">
        <v>144.69999999999999</v>
      </c>
      <c r="G11" s="29">
        <v>200.02</v>
      </c>
      <c r="H11" s="39">
        <v>201.85</v>
      </c>
    </row>
    <row r="12" spans="1:8" ht="25.5" customHeight="1" outlineLevel="1">
      <c r="A12" s="38"/>
      <c r="B12" s="49" t="s">
        <v>59</v>
      </c>
      <c r="C12" s="27"/>
      <c r="D12" s="27"/>
      <c r="E12" s="27"/>
      <c r="F12" s="28"/>
      <c r="G12" s="29"/>
      <c r="H12" s="39">
        <f>SUBTOTAL(1,H11:H11)</f>
        <v>201.85</v>
      </c>
    </row>
    <row r="13" spans="1:8" ht="19.5" customHeight="1" outlineLevel="2">
      <c r="A13" s="38" t="s">
        <v>48</v>
      </c>
      <c r="B13" s="30" t="s">
        <v>49</v>
      </c>
      <c r="C13" s="31">
        <v>300.11</v>
      </c>
      <c r="D13" s="31">
        <v>111.44</v>
      </c>
      <c r="E13" s="31">
        <v>1268.0999999999999</v>
      </c>
      <c r="F13" s="28">
        <v>135.05000000000001</v>
      </c>
      <c r="G13" s="31">
        <v>198.14</v>
      </c>
      <c r="H13" s="40">
        <v>213.33</v>
      </c>
    </row>
    <row r="14" spans="1:8" ht="19.5" customHeight="1" outlineLevel="1">
      <c r="A14" s="38"/>
      <c r="B14" s="50" t="s">
        <v>60</v>
      </c>
      <c r="C14" s="31"/>
      <c r="D14" s="31"/>
      <c r="E14" s="31"/>
      <c r="F14" s="28"/>
      <c r="G14" s="31"/>
      <c r="H14" s="40">
        <f>SUBTOTAL(1,H13:H13)</f>
        <v>213.33</v>
      </c>
    </row>
    <row r="15" spans="1:8" ht="18.75" customHeight="1" outlineLevel="2">
      <c r="A15" s="38" t="s">
        <v>50</v>
      </c>
      <c r="B15" s="26" t="s">
        <v>51</v>
      </c>
      <c r="C15" s="29">
        <v>300.01</v>
      </c>
      <c r="D15" s="29">
        <v>120.6</v>
      </c>
      <c r="E15" s="29">
        <v>2561.3200000000002</v>
      </c>
      <c r="F15" s="28">
        <v>135</v>
      </c>
      <c r="G15" s="29">
        <v>195.01</v>
      </c>
      <c r="H15" s="39">
        <v>155</v>
      </c>
    </row>
    <row r="16" spans="1:8" ht="18.75" customHeight="1" outlineLevel="1">
      <c r="A16" s="38"/>
      <c r="B16" s="51" t="s">
        <v>61</v>
      </c>
      <c r="C16" s="29"/>
      <c r="D16" s="29"/>
      <c r="E16" s="29"/>
      <c r="F16" s="28"/>
      <c r="G16" s="29"/>
      <c r="H16" s="39">
        <f>SUBTOTAL(1,H15:H15)</f>
        <v>155</v>
      </c>
    </row>
    <row r="17" spans="1:8" ht="18.75" customHeight="1" outlineLevel="2">
      <c r="A17" s="38" t="s">
        <v>48</v>
      </c>
      <c r="B17" s="26" t="s">
        <v>52</v>
      </c>
      <c r="C17" s="27">
        <v>264.64999999999998</v>
      </c>
      <c r="D17" s="27">
        <v>135.32</v>
      </c>
      <c r="E17" s="27">
        <v>1564.89</v>
      </c>
      <c r="F17" s="28">
        <v>119.09</v>
      </c>
      <c r="G17" s="29">
        <v>172.02</v>
      </c>
      <c r="H17" s="39">
        <v>212.66</v>
      </c>
    </row>
    <row r="18" spans="1:8" ht="25.5" customHeight="1" outlineLevel="1">
      <c r="A18" s="38"/>
      <c r="B18" s="51" t="s">
        <v>62</v>
      </c>
      <c r="C18" s="27"/>
      <c r="D18" s="27"/>
      <c r="E18" s="27"/>
      <c r="F18" s="28"/>
      <c r="G18" s="29"/>
      <c r="H18" s="39">
        <f>SUBTOTAL(1,H17:H17)</f>
        <v>212.66</v>
      </c>
    </row>
    <row r="19" spans="1:8" ht="18" customHeight="1" outlineLevel="2">
      <c r="A19" s="38" t="s">
        <v>46</v>
      </c>
      <c r="B19" s="26" t="s">
        <v>51</v>
      </c>
      <c r="C19" s="29">
        <v>250.12</v>
      </c>
      <c r="D19" s="29">
        <v>120.6</v>
      </c>
      <c r="E19" s="29">
        <v>2431.0100000000002</v>
      </c>
      <c r="F19" s="28">
        <v>112.55</v>
      </c>
      <c r="G19" s="29">
        <v>162.58000000000001</v>
      </c>
      <c r="H19" s="39">
        <v>145</v>
      </c>
    </row>
    <row r="20" spans="1:8" ht="18" customHeight="1" outlineLevel="1">
      <c r="A20" s="38"/>
      <c r="B20" s="51" t="s">
        <v>61</v>
      </c>
      <c r="C20" s="29"/>
      <c r="D20" s="29"/>
      <c r="E20" s="29"/>
      <c r="F20" s="28"/>
      <c r="G20" s="29"/>
      <c r="H20" s="39">
        <f>SUBTOTAL(1,H19:H19)</f>
        <v>145</v>
      </c>
    </row>
    <row r="21" spans="1:8" ht="18" customHeight="1" outlineLevel="2">
      <c r="A21" s="38" t="s">
        <v>53</v>
      </c>
      <c r="B21" s="26" t="s">
        <v>49</v>
      </c>
      <c r="C21" s="29">
        <v>238.02</v>
      </c>
      <c r="D21" s="29">
        <v>105.65</v>
      </c>
      <c r="E21" s="29">
        <v>1790.65</v>
      </c>
      <c r="F21" s="28">
        <v>107.11</v>
      </c>
      <c r="G21" s="29">
        <v>154.77000000000001</v>
      </c>
      <c r="H21" s="39">
        <v>166.69</v>
      </c>
    </row>
    <row r="22" spans="1:8" ht="18" customHeight="1" outlineLevel="1">
      <c r="A22" s="38"/>
      <c r="B22" s="51" t="s">
        <v>60</v>
      </c>
      <c r="C22" s="29"/>
      <c r="D22" s="29"/>
      <c r="E22" s="29"/>
      <c r="F22" s="28"/>
      <c r="G22" s="29"/>
      <c r="H22" s="39">
        <f>SUBTOTAL(1,H21:H21)</f>
        <v>166.69</v>
      </c>
    </row>
    <row r="23" spans="1:8" ht="19.5" customHeight="1" outlineLevel="2">
      <c r="A23" s="38" t="s">
        <v>48</v>
      </c>
      <c r="B23" s="26" t="s">
        <v>54</v>
      </c>
      <c r="C23" s="27">
        <v>235.2</v>
      </c>
      <c r="D23" s="27">
        <v>120.33</v>
      </c>
      <c r="E23" s="27">
        <v>1658.64</v>
      </c>
      <c r="F23" s="28">
        <v>105.84</v>
      </c>
      <c r="G23" s="27">
        <v>152.22999999999999</v>
      </c>
      <c r="H23" s="39">
        <v>165</v>
      </c>
    </row>
    <row r="24" spans="1:8" ht="19.5" customHeight="1" outlineLevel="1">
      <c r="A24" s="38"/>
      <c r="B24" s="51" t="s">
        <v>63</v>
      </c>
      <c r="C24" s="27"/>
      <c r="D24" s="27"/>
      <c r="E24" s="27"/>
      <c r="F24" s="28"/>
      <c r="G24" s="27"/>
      <c r="H24" s="39">
        <f>SUBTOTAL(1,H23:H23)</f>
        <v>165</v>
      </c>
    </row>
    <row r="25" spans="1:8" ht="19.5" customHeight="1" outlineLevel="2">
      <c r="A25" s="38" t="s">
        <v>48</v>
      </c>
      <c r="B25" s="26" t="s">
        <v>47</v>
      </c>
      <c r="C25" s="29">
        <v>233.84</v>
      </c>
      <c r="D25" s="29">
        <v>100</v>
      </c>
      <c r="E25" s="29">
        <v>1230.4000000000001</v>
      </c>
      <c r="F25" s="28">
        <v>105.23</v>
      </c>
      <c r="G25" s="29">
        <v>152.36000000000001</v>
      </c>
      <c r="H25" s="39">
        <v>180.99</v>
      </c>
    </row>
    <row r="26" spans="1:8" ht="19.5" customHeight="1" outlineLevel="2">
      <c r="A26" s="38" t="s">
        <v>50</v>
      </c>
      <c r="B26" s="26" t="s">
        <v>47</v>
      </c>
      <c r="C26" s="29">
        <v>214.98</v>
      </c>
      <c r="D26" s="29">
        <v>120.69</v>
      </c>
      <c r="E26" s="29">
        <v>1890.65</v>
      </c>
      <c r="F26" s="28">
        <v>96.84</v>
      </c>
      <c r="G26" s="29">
        <v>139.25</v>
      </c>
      <c r="H26" s="39">
        <v>255.36</v>
      </c>
    </row>
    <row r="27" spans="1:8" ht="26.25" customHeight="1" outlineLevel="1">
      <c r="A27" s="38"/>
      <c r="B27" s="51" t="s">
        <v>59</v>
      </c>
      <c r="C27" s="29"/>
      <c r="D27" s="29"/>
      <c r="E27" s="29"/>
      <c r="F27" s="28"/>
      <c r="G27" s="29"/>
      <c r="H27" s="39">
        <f>SUBTOTAL(1,H25:H26)</f>
        <v>218.17500000000001</v>
      </c>
    </row>
    <row r="28" spans="1:8" ht="18" customHeight="1" outlineLevel="2">
      <c r="A28" s="38" t="s">
        <v>46</v>
      </c>
      <c r="B28" s="26" t="s">
        <v>49</v>
      </c>
      <c r="C28" s="27">
        <v>214.61</v>
      </c>
      <c r="D28" s="27">
        <v>122.22</v>
      </c>
      <c r="E28" s="27">
        <v>1846.23</v>
      </c>
      <c r="F28" s="28">
        <v>96.57</v>
      </c>
      <c r="G28" s="29">
        <v>139.5</v>
      </c>
      <c r="H28" s="39">
        <v>176.65</v>
      </c>
    </row>
    <row r="29" spans="1:8" ht="18" customHeight="1" outlineLevel="1">
      <c r="A29" s="38"/>
      <c r="B29" s="51" t="s">
        <v>60</v>
      </c>
      <c r="C29" s="27"/>
      <c r="D29" s="27"/>
      <c r="E29" s="27"/>
      <c r="F29" s="28"/>
      <c r="G29" s="29"/>
      <c r="H29" s="39">
        <f>SUBTOTAL(1,H28:H28)</f>
        <v>176.65</v>
      </c>
    </row>
    <row r="30" spans="1:8" ht="20.25" customHeight="1" outlineLevel="2">
      <c r="A30" s="38" t="s">
        <v>46</v>
      </c>
      <c r="B30" s="26" t="s">
        <v>54</v>
      </c>
      <c r="C30" s="27">
        <v>201.84</v>
      </c>
      <c r="D30" s="27">
        <v>98.64</v>
      </c>
      <c r="E30" s="27">
        <v>2223.3209999999999</v>
      </c>
      <c r="F30" s="28">
        <v>90.83</v>
      </c>
      <c r="G30" s="29">
        <v>131.19999999999999</v>
      </c>
      <c r="H30" s="39">
        <v>156.66</v>
      </c>
    </row>
    <row r="31" spans="1:8" ht="20.25" customHeight="1" outlineLevel="1">
      <c r="A31" s="38"/>
      <c r="B31" s="51" t="s">
        <v>63</v>
      </c>
      <c r="C31" s="27"/>
      <c r="D31" s="27"/>
      <c r="E31" s="27"/>
      <c r="F31" s="28"/>
      <c r="G31" s="29"/>
      <c r="H31" s="39">
        <f>SUBTOTAL(1,H30:H30)</f>
        <v>156.66</v>
      </c>
    </row>
    <row r="32" spans="1:8" ht="19.5" customHeight="1" outlineLevel="2">
      <c r="A32" s="38" t="s">
        <v>50</v>
      </c>
      <c r="B32" s="26" t="s">
        <v>52</v>
      </c>
      <c r="C32" s="27">
        <v>200.36</v>
      </c>
      <c r="D32" s="27">
        <v>200.32</v>
      </c>
      <c r="E32" s="27">
        <v>1990.15</v>
      </c>
      <c r="F32" s="28">
        <v>90.16</v>
      </c>
      <c r="G32" s="29">
        <v>130.25</v>
      </c>
      <c r="H32" s="39">
        <v>243.36</v>
      </c>
    </row>
    <row r="33" spans="1:8" ht="20.25" customHeight="1" outlineLevel="2">
      <c r="A33" s="38" t="s">
        <v>46</v>
      </c>
      <c r="B33" s="26" t="s">
        <v>52</v>
      </c>
      <c r="C33" s="29">
        <v>198.65</v>
      </c>
      <c r="D33" s="29">
        <v>146.35</v>
      </c>
      <c r="E33" s="29">
        <v>2010.1</v>
      </c>
      <c r="F33" s="28">
        <v>91.65</v>
      </c>
      <c r="G33" s="29">
        <v>128.35</v>
      </c>
      <c r="H33" s="39">
        <v>179.68</v>
      </c>
    </row>
    <row r="34" spans="1:8" ht="24.75" customHeight="1" outlineLevel="1">
      <c r="A34" s="38"/>
      <c r="B34" s="51" t="s">
        <v>62</v>
      </c>
      <c r="C34" s="29"/>
      <c r="D34" s="29"/>
      <c r="E34" s="29"/>
      <c r="F34" s="28"/>
      <c r="G34" s="29"/>
      <c r="H34" s="39">
        <f>SUBTOTAL(1,H32:H33)</f>
        <v>211.52</v>
      </c>
    </row>
    <row r="35" spans="1:8" ht="18" customHeight="1" outlineLevel="2">
      <c r="A35" s="38" t="s">
        <v>53</v>
      </c>
      <c r="B35" s="26" t="s">
        <v>47</v>
      </c>
      <c r="C35" s="29">
        <v>198.65</v>
      </c>
      <c r="D35" s="29">
        <v>142.97999999999999</v>
      </c>
      <c r="E35" s="29">
        <v>1265.32</v>
      </c>
      <c r="F35" s="28">
        <v>89.39</v>
      </c>
      <c r="G35" s="29">
        <v>128.13999999999999</v>
      </c>
      <c r="H35" s="39">
        <v>180.64</v>
      </c>
    </row>
    <row r="36" spans="1:8" ht="28.5" customHeight="1" outlineLevel="1">
      <c r="A36" s="38"/>
      <c r="B36" s="51" t="s">
        <v>59</v>
      </c>
      <c r="C36" s="29"/>
      <c r="D36" s="29"/>
      <c r="E36" s="29"/>
      <c r="F36" s="28"/>
      <c r="G36" s="29"/>
      <c r="H36" s="39">
        <f>SUBTOTAL(1,H35:H35)</f>
        <v>180.64</v>
      </c>
    </row>
    <row r="37" spans="1:8" ht="17.25" customHeight="1" outlineLevel="2">
      <c r="A37" s="38" t="s">
        <v>50</v>
      </c>
      <c r="B37" s="26" t="s">
        <v>49</v>
      </c>
      <c r="C37" s="29">
        <v>189.67</v>
      </c>
      <c r="D37" s="29">
        <v>156.31</v>
      </c>
      <c r="E37" s="29">
        <v>2050.69</v>
      </c>
      <c r="F37" s="28">
        <v>85.35</v>
      </c>
      <c r="G37" s="29">
        <v>123.36</v>
      </c>
      <c r="H37" s="39">
        <v>184.48</v>
      </c>
    </row>
    <row r="38" spans="1:8" ht="17.25" customHeight="1" outlineLevel="1">
      <c r="A38" s="38"/>
      <c r="B38" s="51" t="s">
        <v>60</v>
      </c>
      <c r="C38" s="29"/>
      <c r="D38" s="29"/>
      <c r="E38" s="29"/>
      <c r="F38" s="28"/>
      <c r="G38" s="29"/>
      <c r="H38" s="39">
        <f>SUBTOTAL(1,H37:H37)</f>
        <v>184.48</v>
      </c>
    </row>
    <row r="39" spans="1:8" ht="17.25" customHeight="1" outlineLevel="2">
      <c r="A39" s="38" t="s">
        <v>53</v>
      </c>
      <c r="B39" s="26" t="s">
        <v>51</v>
      </c>
      <c r="C39" s="29">
        <v>189.65</v>
      </c>
      <c r="D39" s="29">
        <v>120.6</v>
      </c>
      <c r="E39" s="29">
        <v>2000.12</v>
      </c>
      <c r="F39" s="28">
        <v>85.34</v>
      </c>
      <c r="G39" s="29">
        <v>123.27</v>
      </c>
      <c r="H39" s="39">
        <v>155</v>
      </c>
    </row>
    <row r="40" spans="1:8" ht="17.25" customHeight="1" outlineLevel="1">
      <c r="A40" s="38"/>
      <c r="B40" s="51" t="s">
        <v>61</v>
      </c>
      <c r="C40" s="29"/>
      <c r="D40" s="29"/>
      <c r="E40" s="29"/>
      <c r="F40" s="28"/>
      <c r="G40" s="29"/>
      <c r="H40" s="39">
        <f>SUBTOTAL(1,H39:H39)</f>
        <v>155</v>
      </c>
    </row>
    <row r="41" spans="1:8" ht="18" customHeight="1" outlineLevel="2">
      <c r="A41" s="38" t="s">
        <v>53</v>
      </c>
      <c r="B41" s="26" t="s">
        <v>52</v>
      </c>
      <c r="C41" s="27">
        <v>179.64</v>
      </c>
      <c r="D41" s="27">
        <v>169.54</v>
      </c>
      <c r="E41" s="27">
        <v>1940.6</v>
      </c>
      <c r="F41" s="28">
        <v>80.84</v>
      </c>
      <c r="G41" s="29">
        <v>116.77</v>
      </c>
      <c r="H41" s="39">
        <v>165.99</v>
      </c>
    </row>
    <row r="42" spans="1:8" ht="27" customHeight="1" outlineLevel="1">
      <c r="A42" s="38"/>
      <c r="B42" s="51" t="s">
        <v>62</v>
      </c>
      <c r="C42" s="27"/>
      <c r="D42" s="27"/>
      <c r="E42" s="27"/>
      <c r="F42" s="28"/>
      <c r="G42" s="29"/>
      <c r="H42" s="39">
        <f>SUBTOTAL(1,H41:H41)</f>
        <v>165.99</v>
      </c>
    </row>
    <row r="43" spans="1:8" ht="18.75" customHeight="1" outlineLevel="2">
      <c r="A43" s="38" t="s">
        <v>50</v>
      </c>
      <c r="B43" s="26" t="s">
        <v>54</v>
      </c>
      <c r="C43" s="29">
        <v>179.55</v>
      </c>
      <c r="D43" s="29">
        <v>156.32</v>
      </c>
      <c r="E43" s="29">
        <v>2604.38</v>
      </c>
      <c r="F43" s="28">
        <v>80.8</v>
      </c>
      <c r="G43" s="29">
        <v>116</v>
      </c>
      <c r="H43" s="39">
        <v>190.25</v>
      </c>
    </row>
    <row r="44" spans="1:8" ht="18.75" customHeight="1" outlineLevel="2">
      <c r="A44" s="38" t="s">
        <v>53</v>
      </c>
      <c r="B44" s="26" t="s">
        <v>54</v>
      </c>
      <c r="C44" s="29">
        <v>165.65</v>
      </c>
      <c r="D44" s="29">
        <v>102.36</v>
      </c>
      <c r="E44" s="29">
        <v>1980.65</v>
      </c>
      <c r="F44" s="28">
        <v>74.540000000000006</v>
      </c>
      <c r="G44" s="29">
        <v>107.68</v>
      </c>
      <c r="H44" s="39">
        <v>168.69</v>
      </c>
    </row>
    <row r="45" spans="1:8" ht="18.75" customHeight="1" outlineLevel="1">
      <c r="A45" s="38"/>
      <c r="B45" s="51" t="s">
        <v>63</v>
      </c>
      <c r="C45" s="29"/>
      <c r="D45" s="29"/>
      <c r="E45" s="29"/>
      <c r="F45" s="28"/>
      <c r="G45" s="29"/>
      <c r="H45" s="39">
        <f>SUBTOTAL(1,H43:H44)</f>
        <v>179.47</v>
      </c>
    </row>
    <row r="46" spans="1:8" ht="19.5" customHeight="1" outlineLevel="2">
      <c r="A46" s="38" t="s">
        <v>48</v>
      </c>
      <c r="B46" s="26" t="s">
        <v>51</v>
      </c>
      <c r="C46" s="29">
        <v>164.56</v>
      </c>
      <c r="D46" s="29">
        <v>120.6</v>
      </c>
      <c r="E46" s="29">
        <v>1780.32</v>
      </c>
      <c r="F46" s="28">
        <v>74.05</v>
      </c>
      <c r="G46" s="29">
        <v>106.96</v>
      </c>
      <c r="H46" s="39">
        <v>217</v>
      </c>
    </row>
    <row r="47" spans="1:8" ht="19.5" customHeight="1" outlineLevel="1">
      <c r="A47" s="44"/>
      <c r="B47" s="56" t="s">
        <v>61</v>
      </c>
      <c r="C47" s="45"/>
      <c r="D47" s="45"/>
      <c r="E47" s="45"/>
      <c r="F47" s="46"/>
      <c r="G47" s="45"/>
      <c r="H47" s="47">
        <f>SUBTOTAL(1,H46:H46)</f>
        <v>217</v>
      </c>
    </row>
    <row r="48" spans="1:8" ht="19.5" customHeight="1">
      <c r="A48" s="52"/>
      <c r="B48" s="55" t="s">
        <v>64</v>
      </c>
      <c r="C48" s="53"/>
      <c r="D48" s="53"/>
      <c r="E48" s="53"/>
      <c r="F48" s="54"/>
      <c r="G48" s="53"/>
      <c r="H48" s="53">
        <f>SUBTOTAL(1,H11:H46)</f>
        <v>185.714</v>
      </c>
    </row>
  </sheetData>
  <mergeCells count="1">
    <mergeCell ref="A2:G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D7" sqref="D7"/>
    </sheetView>
  </sheetViews>
  <sheetFormatPr defaultRowHeight="15"/>
  <cols>
    <col min="1" max="1" width="17.28515625" bestFit="1" customWidth="1"/>
    <col min="2" max="2" width="24.42578125" customWidth="1"/>
  </cols>
  <sheetData>
    <row r="1" spans="1:2">
      <c r="A1" s="48" t="s">
        <v>39</v>
      </c>
      <c r="B1" t="s">
        <v>55</v>
      </c>
    </row>
    <row r="3" spans="1:2">
      <c r="A3" s="48" t="s">
        <v>56</v>
      </c>
      <c r="B3" t="s">
        <v>58</v>
      </c>
    </row>
    <row r="4" spans="1:2">
      <c r="A4" s="16" t="s">
        <v>50</v>
      </c>
      <c r="B4" s="10">
        <v>1028.45</v>
      </c>
    </row>
    <row r="5" spans="1:2">
      <c r="A5" s="16" t="s">
        <v>46</v>
      </c>
      <c r="B5" s="10">
        <v>859.83999999999992</v>
      </c>
    </row>
    <row r="6" spans="1:2">
      <c r="A6" s="16" t="s">
        <v>53</v>
      </c>
      <c r="B6" s="10">
        <v>837.01</v>
      </c>
    </row>
    <row r="7" spans="1:2">
      <c r="A7" s="16" t="s">
        <v>48</v>
      </c>
      <c r="B7" s="10">
        <v>988.98</v>
      </c>
    </row>
    <row r="8" spans="1:2">
      <c r="A8" s="16" t="s">
        <v>65</v>
      </c>
      <c r="B8" s="10">
        <v>3105.1150000000002</v>
      </c>
    </row>
    <row r="9" spans="1:2">
      <c r="A9" s="16" t="s">
        <v>57</v>
      </c>
      <c r="B9" s="10">
        <v>6819.3950000000004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Шифр,Вариант-9</vt:lpstr>
      <vt:lpstr>Бунеев_Матрицы</vt:lpstr>
      <vt:lpstr>Корень уравнения</vt:lpstr>
      <vt:lpstr>СЛАУ</vt:lpstr>
      <vt:lpstr>Итоги вариант_9</vt:lpstr>
      <vt:lpstr>Сводная таблица_9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КР-Excel,вариант 9</dc:title>
  <dc:subject>Спец.,шифр</dc:subject>
  <dc:creator>Бунеев С.В.</dc:creator>
  <cp:lastModifiedBy>User</cp:lastModifiedBy>
  <dcterms:created xsi:type="dcterms:W3CDTF">2014-11-15T08:08:43Z</dcterms:created>
  <dcterms:modified xsi:type="dcterms:W3CDTF">2014-11-20T17:07:55Z</dcterms:modified>
</cp:coreProperties>
</file>