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1740" windowWidth="15600" windowHeight="5805" tabRatio="687" activeTab="2"/>
  </bookViews>
  <sheets>
    <sheet name="1" sheetId="1" r:id="rId1"/>
    <sheet name="2" sheetId="2" r:id="rId2"/>
    <sheet name="3" sheetId="11" r:id="rId3"/>
    <sheet name="4" sheetId="5" r:id="rId4"/>
  </sheets>
  <definedNames>
    <definedName name="_xlnm._FilterDatabase" localSheetId="0" hidden="1">'1'!$P$23:$Q$24</definedName>
    <definedName name="iMas" localSheetId="2">#REF!</definedName>
    <definedName name="iMas">#REF!</definedName>
    <definedName name="iMon" localSheetId="2">#REF!</definedName>
    <definedName name="iMon">#REF!</definedName>
    <definedName name="MyFin" localSheetId="1">'2'!#REF!</definedName>
    <definedName name="RatesPrint.asp?fromDate" localSheetId="1">'2'!#REF!</definedName>
    <definedName name="www.nbrb.by" localSheetId="1">'2'!#REF!</definedName>
    <definedName name="Z_3FFC0940_F421_40A3_8FA5_33C609033398_.wvu.Cols" localSheetId="3" hidden="1">'4'!$M:$M</definedName>
    <definedName name="Z_3FFC0940_F421_40A3_8FA5_33C609033398_.wvu.FilterData" localSheetId="0" hidden="1">'1'!$P$23:$Q$24</definedName>
    <definedName name="Z_3FFC0940_F421_40A3_8FA5_33C609033398_.wvu.PrintArea" localSheetId="2" hidden="1">'3'!$B$1:$BR$51</definedName>
    <definedName name="Z_3FFC0940_F421_40A3_8FA5_33C609033398_.wvu.PrintArea" localSheetId="3" hidden="1">'4'!$A$1:$BE$54</definedName>
    <definedName name="БезНДС" localSheetId="2">#REF!</definedName>
    <definedName name="БезНДС">#REF!</definedName>
    <definedName name="ВладелецАв" localSheetId="2">#REF!</definedName>
    <definedName name="ВладелецАв">#REF!</definedName>
    <definedName name="дата" localSheetId="2">#REF!</definedName>
    <definedName name="дата">#REF!</definedName>
    <definedName name="еД" localSheetId="2">#REF!</definedName>
    <definedName name="еД">#REF!</definedName>
    <definedName name="еМ" localSheetId="2">#REF!</definedName>
    <definedName name="еМ">#REF!</definedName>
    <definedName name="колГрМ" localSheetId="2">#REF!</definedName>
    <definedName name="колГрМ">#REF!</definedName>
    <definedName name="массаГр" localSheetId="2">#REF!</definedName>
    <definedName name="массаГр">#REF!</definedName>
    <definedName name="ндс" localSheetId="2">#REF!</definedName>
    <definedName name="ндс">#REF!</definedName>
    <definedName name="ндсОбщ" localSheetId="2">#REF!</definedName>
    <definedName name="ндсОбщ">#REF!</definedName>
    <definedName name="_xlnm.Print_Area" localSheetId="2">'3'!$B$1:$BR$53</definedName>
    <definedName name="_xlnm.Print_Area" localSheetId="3">'4'!$A$1:$BE$54</definedName>
    <definedName name="очПрим" localSheetId="2">#REF!</definedName>
    <definedName name="очПрим">#REF!</definedName>
    <definedName name="стоимость" localSheetId="2">#REF!</definedName>
    <definedName name="стоимость">#REF!</definedName>
    <definedName name="Счет_Факс">#REF!</definedName>
    <definedName name="ф">#REF!</definedName>
    <definedName name="цу">#REF!</definedName>
  </definedNames>
  <calcPr calcId="144525" fullPrecision="0"/>
  <customWorkbookViews>
    <customWorkbookView name="Administrator - Личное представление" guid="{3FFC0940-F421-40A3-8FA5-33C609033398}" mergeInterval="0" personalView="1" maximized="1" windowWidth="1276" windowHeight="655" activeSheetId="1"/>
  </customWorkbookViews>
</workbook>
</file>

<file path=xl/calcChain.xml><?xml version="1.0" encoding="utf-8"?>
<calcChain xmlns="http://schemas.openxmlformats.org/spreadsheetml/2006/main">
  <c r="AC4" i="5" l="1"/>
  <c r="Q49" i="11" l="1"/>
  <c r="AK42" i="11"/>
  <c r="B4" i="11"/>
  <c r="B14" i="11" l="1"/>
  <c r="A28" i="5" s="1"/>
  <c r="T28" i="5"/>
  <c r="H2" i="2" l="1"/>
  <c r="AR14" i="11" s="1"/>
  <c r="Z28" i="5" s="1"/>
  <c r="L15" i="5" l="1"/>
  <c r="N42" i="5" l="1"/>
  <c r="N36" i="5" l="1"/>
  <c r="D14" i="11" l="1"/>
  <c r="C28" i="5" s="1"/>
  <c r="AN14" i="11"/>
  <c r="AX14" i="11" l="1"/>
  <c r="BG14" i="11" s="1"/>
  <c r="W28" i="5"/>
  <c r="BG15" i="11" l="1"/>
  <c r="AN28" i="5"/>
  <c r="AX15" i="11"/>
  <c r="AE28" i="5"/>
  <c r="AE29" i="5" s="1"/>
  <c r="BL14" i="11"/>
  <c r="AL51" i="11"/>
  <c r="M18" i="11"/>
  <c r="N32" i="5" l="1"/>
  <c r="BL15" i="11"/>
  <c r="AS28" i="5"/>
  <c r="AK44" i="11"/>
  <c r="M17" i="11"/>
  <c r="N34" i="5" l="1"/>
  <c r="BC50" i="11"/>
  <c r="AK48" i="11"/>
  <c r="AK47" i="11"/>
  <c r="AK46" i="11"/>
  <c r="AK45" i="11"/>
  <c r="AX28" i="5" l="1"/>
  <c r="L19" i="5" l="1"/>
  <c r="N32" i="1"/>
  <c r="AK40" i="11" l="1"/>
  <c r="AV2" i="11"/>
  <c r="A1" i="11"/>
  <c r="AJ42" i="5" l="1"/>
  <c r="N40" i="5"/>
  <c r="N38" i="5"/>
  <c r="L21" i="5"/>
  <c r="Q46" i="5" l="1"/>
  <c r="H4" i="1" l="1"/>
  <c r="W29" i="5" l="1"/>
  <c r="AN29" i="5" l="1"/>
  <c r="AS29" i="5"/>
</calcChain>
</file>

<file path=xl/comments1.xml><?xml version="1.0" encoding="utf-8"?>
<comments xmlns="http://schemas.openxmlformats.org/spreadsheetml/2006/main">
  <authors>
    <author>Force</author>
  </authors>
  <commentList>
    <comment ref="N33" authorId="0">
      <text>
        <r>
          <rPr>
            <b/>
            <sz val="9"/>
            <color indexed="81"/>
            <rFont val="Tahoma"/>
            <family val="2"/>
            <charset val="204"/>
          </rPr>
          <t>Пример:</t>
        </r>
        <r>
          <rPr>
            <sz val="9"/>
            <color indexed="81"/>
            <rFont val="Tahoma"/>
            <family val="2"/>
            <charset val="204"/>
          </rPr>
          <t xml:space="preserve">
Мерседес, 0770 ММ-7</t>
        </r>
      </text>
    </comment>
    <comment ref="N35" authorId="0">
      <text>
        <r>
          <rPr>
            <b/>
            <sz val="9"/>
            <color indexed="81"/>
            <rFont val="Tahoma"/>
            <family val="2"/>
            <charset val="204"/>
          </rPr>
          <t>Пример:</t>
        </r>
        <r>
          <rPr>
            <sz val="9"/>
            <color indexed="81"/>
            <rFont val="Tahoma"/>
            <family val="2"/>
            <charset val="204"/>
          </rPr>
          <t xml:space="preserve">
0332
</t>
        </r>
      </text>
    </comment>
    <comment ref="N36" authorId="0">
      <text>
        <r>
          <rPr>
            <b/>
            <sz val="9"/>
            <color indexed="81"/>
            <rFont val="Tahoma"/>
            <family val="2"/>
            <charset val="204"/>
          </rPr>
          <t>Пример:
Индивидуальный предприниматель Иванов Иван Иванович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04"/>
          </rPr>
          <t>Пример:</t>
        </r>
        <r>
          <rPr>
            <sz val="9"/>
            <color indexed="81"/>
            <rFont val="Tahoma"/>
            <family val="2"/>
            <charset val="204"/>
          </rPr>
          <t xml:space="preserve">
Петров Николай Петрович</t>
        </r>
      </text>
    </comment>
    <comment ref="N38" authorId="0">
      <text>
        <r>
          <rPr>
            <b/>
            <sz val="9"/>
            <color indexed="81"/>
            <rFont val="Tahoma"/>
            <family val="2"/>
            <charset val="204"/>
          </rPr>
          <t>Пример:</t>
        </r>
        <r>
          <rPr>
            <sz val="9"/>
            <color indexed="81"/>
            <rFont val="Tahoma"/>
            <family val="2"/>
            <charset val="204"/>
          </rPr>
          <t xml:space="preserve">
г. Брест, ул. Парковая 15</t>
        </r>
      </text>
    </comment>
    <comment ref="N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Пример:
10:00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4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Пример:
</t>
        </r>
        <r>
          <rPr>
            <sz val="9"/>
            <color indexed="81"/>
            <rFont val="Tahoma"/>
            <family val="2"/>
            <charset val="204"/>
          </rPr>
          <t xml:space="preserve">11:00
</t>
        </r>
      </text>
    </comment>
    <comment ref="N41" authorId="0">
      <text>
        <r>
          <rPr>
            <b/>
            <sz val="9"/>
            <color indexed="81"/>
            <rFont val="Tahoma"/>
            <family val="2"/>
            <charset val="204"/>
          </rPr>
          <t>Пример:
Менеджер, Сидоров Сергей Петрович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Подключение" type="4" refreshedVersion="4" saveData="1">
    <webPr sourceData="1" parsePre="1" consecutive="1" xl2000="1" url="http://www.nbrb.by/statistics/Rates/RatesPrint.asp?fromDate" htmlTables="1"/>
  </connection>
  <connection id="2" name="Подключение1" type="4" refreshedVersion="4" background="1" saveData="1">
    <webPr sourceData="1" parsePre="1" consecutive="1" xl2000="1" url="http://select.by/kross-kurs" htmlTables="1">
      <tables count="1">
        <x v="3"/>
      </tables>
    </webPr>
  </connection>
  <connection id="3" name="Подключение2" type="4" refreshedVersion="4" background="1" saveData="1">
    <webPr sourceData="1" parsePre="1" consecutive="1" xl2000="1" url="http://www.nbrb.by"/>
  </connection>
  <connection id="4" name="Подключение3" type="4" refreshedVersion="4" background="1" saveData="1">
    <webPr sourceData="1" parsePre="1" consecutive="1" xl2000="1" url="http://www.nbrb.by/statistics/Rates/RatesPrint.asp?fromDate" htmlTables="1"/>
  </connection>
</connections>
</file>

<file path=xl/sharedStrings.xml><?xml version="1.0" encoding="utf-8"?>
<sst xmlns="http://schemas.openxmlformats.org/spreadsheetml/2006/main" count="156" uniqueCount="115">
  <si>
    <t>Покупатель:</t>
  </si>
  <si>
    <t>Юр. Адрес:</t>
  </si>
  <si>
    <t>р/с:</t>
  </si>
  <si>
    <t>Банк:</t>
  </si>
  <si>
    <t>Адрес банка:</t>
  </si>
  <si>
    <t>УНП:</t>
  </si>
  <si>
    <t>ОКПО:</t>
  </si>
  <si>
    <t>Телефон:</t>
  </si>
  <si>
    <t>ФАКС:</t>
  </si>
  <si>
    <t>Наименование</t>
  </si>
  <si>
    <t>Кол-во</t>
  </si>
  <si>
    <t>№</t>
  </si>
  <si>
    <t>Сумма с НДС, руб.</t>
  </si>
  <si>
    <t>Наименование изделия</t>
  </si>
  <si>
    <t>НДС (%)</t>
  </si>
  <si>
    <t>Цель приобретения:</t>
  </si>
  <si>
    <t>Грузоотправитель</t>
  </si>
  <si>
    <t>Грузополучатель</t>
  </si>
  <si>
    <t>Основание отпуска</t>
  </si>
  <si>
    <t>(наименование, адрес)</t>
  </si>
  <si>
    <t>(дата и номер договора или другого документа)</t>
  </si>
  <si>
    <t>1 ТОВАРНЫЙ ОТДЕЛ</t>
  </si>
  <si>
    <t>Примечание</t>
  </si>
  <si>
    <t>Ставка НДС. %</t>
  </si>
  <si>
    <t>Ед. изм.</t>
  </si>
  <si>
    <t>Наименование товара</t>
  </si>
  <si>
    <t>Итого</t>
  </si>
  <si>
    <t>х</t>
  </si>
  <si>
    <t>Всего сумма НДС</t>
  </si>
  <si>
    <t>Всего стоимость с НДС</t>
  </si>
  <si>
    <t>Отпуск разрешил</t>
  </si>
  <si>
    <t>Сдал грузоотправитель</t>
  </si>
  <si>
    <t>Товар к доставке принял</t>
  </si>
  <si>
    <t>Принял грузополучатель</t>
  </si>
  <si>
    <t>С товаром переданы документы</t>
  </si>
  <si>
    <t>(должность, фамилия, инициалы, подпись)</t>
  </si>
  <si>
    <t>(должность, фамилия, инициалы, подпись, штамп, (печать) грузоотправителя)</t>
  </si>
  <si>
    <t>(номер, дата)</t>
  </si>
  <si>
    <t>, выданной</t>
  </si>
  <si>
    <t>(наименование организации)</t>
  </si>
  <si>
    <t>(прописью)</t>
  </si>
  <si>
    <t>Цена, руб.</t>
  </si>
  <si>
    <t>Сумма, руб.</t>
  </si>
  <si>
    <t>е-mail:</t>
  </si>
  <si>
    <t>Адрес доставки:</t>
  </si>
  <si>
    <t>Цена за шт.</t>
  </si>
  <si>
    <t>Ед.</t>
  </si>
  <si>
    <t>Сумма НДС, руб.</t>
  </si>
  <si>
    <t xml:space="preserve">, </t>
  </si>
  <si>
    <t>Должность:</t>
  </si>
  <si>
    <t>ФИО:</t>
  </si>
  <si>
    <t>Выданной:</t>
  </si>
  <si>
    <t>Код Товара</t>
  </si>
  <si>
    <t xml:space="preserve"> </t>
  </si>
  <si>
    <t xml:space="preserve"> Код: </t>
  </si>
  <si>
    <t>На основании:</t>
  </si>
  <si>
    <t>1. Продавец обязуется передать в собственность, а Покупатель принять и оплатить товар (цены договорные):</t>
  </si>
  <si>
    <t>Общая сумма:</t>
  </si>
  <si>
    <t>В том числе НДС:</t>
  </si>
  <si>
    <t>ПОКУПАТЕЛЬ</t>
  </si>
  <si>
    <t xml:space="preserve">г. Минск </t>
  </si>
  <si>
    <t>ПРОДАВЕЦ</t>
  </si>
  <si>
    <t>для собственного потребления</t>
  </si>
  <si>
    <t>для оптовой и розничной торговли</t>
  </si>
  <si>
    <t>Доверенность №:</t>
  </si>
  <si>
    <t>Доверенность Дата:</t>
  </si>
  <si>
    <t>_________________________</t>
  </si>
  <si>
    <t>Условия поставки:</t>
  </si>
  <si>
    <t>транспортом Продавца. Транспортные расходы - по согласованию сторон.</t>
  </si>
  <si>
    <t xml:space="preserve">Директор </t>
  </si>
  <si>
    <t xml:space="preserve">Директора </t>
  </si>
  <si>
    <t>Директор</t>
  </si>
  <si>
    <t>самовывоз со склада Поставщика.</t>
  </si>
  <si>
    <t>Частное торговое унитарное предприятие "Чипсет", 223828, Минская обл., Любанский р-н, а.г. Сорочи, ул. Гагарина, д. 10</t>
  </si>
  <si>
    <t>шт</t>
  </si>
  <si>
    <t>По доверенности</t>
  </si>
  <si>
    <t>Автомобиль</t>
  </si>
  <si>
    <t>Прицеп</t>
  </si>
  <si>
    <t>Владелец автомобиля</t>
  </si>
  <si>
    <t>Водитель</t>
  </si>
  <si>
    <t>Пункт разгрузки</t>
  </si>
  <si>
    <t xml:space="preserve">Товар к перевозке принял </t>
  </si>
  <si>
    <t>-</t>
  </si>
  <si>
    <t>№ путевого листа</t>
  </si>
  <si>
    <t>№ договора</t>
  </si>
  <si>
    <t>Дата договора:</t>
  </si>
  <si>
    <t>Время прибытия</t>
  </si>
  <si>
    <t>Время убытия</t>
  </si>
  <si>
    <t>Номер ТН или ТТН:</t>
  </si>
  <si>
    <t>Дата ТН или ТТН:</t>
  </si>
  <si>
    <t>Цена.  руб.</t>
  </si>
  <si>
    <t>Стоимость. руб.</t>
  </si>
  <si>
    <t>Сумма НДС. руб.</t>
  </si>
  <si>
    <t>Стоимость с НДС. руб.</t>
  </si>
  <si>
    <t>Доставка</t>
  </si>
  <si>
    <t>должность, фамилия и инициалы, подпись; штамп (печать) грузоотправителя</t>
  </si>
  <si>
    <t>должность, фамилия, инициалы, подпись</t>
  </si>
  <si>
    <t>Коммерческий директор</t>
  </si>
  <si>
    <t>Устава</t>
  </si>
  <si>
    <t xml:space="preserve">Цена </t>
  </si>
  <si>
    <t>ЗАО “МТБанк”</t>
  </si>
  <si>
    <t>Кабель принтерный USB AM-BM 2.0</t>
  </si>
  <si>
    <t>ЧУП “Иванов”</t>
  </si>
  <si>
    <t>г. Москва</t>
  </si>
  <si>
    <t>Перов И.К</t>
  </si>
  <si>
    <t>Перова И.К</t>
  </si>
  <si>
    <t>23335</t>
  </si>
  <si>
    <t>22335</t>
  </si>
  <si>
    <t>000241</t>
  </si>
  <si>
    <t>"Сидоров"</t>
  </si>
  <si>
    <t>Частное торговое унитарное предприятие "Сидоров"</t>
  </si>
  <si>
    <t>УНП: 59665226, ОКПО: 4156168</t>
  </si>
  <si>
    <t>Р/С: 6544545569852 в ОАО "Евробанк" ЦБУ 100                    код 153001749</t>
  </si>
  <si>
    <t>Адрес банка: г.Москва</t>
  </si>
  <si>
    <t>Тел/факс: 55625323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</si>
</sst>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_р_."/>
    <numFmt numFmtId="165" formatCode="[$-F800]dddd\,\ mmmm\ dd\,\ yyyy"/>
    <numFmt numFmtId="166" formatCode="_(* #,##0_);_(* \(#,##0\);_(* &quot;-&quot;_);_(@_)"/>
    <numFmt numFmtId="167" formatCode="[$-F400]h:mm:ss\ AM/PM"/>
  </numFmts>
  <fonts count="45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name val="Arial Cyr"/>
      <charset val="204"/>
    </font>
    <font>
      <sz val="9"/>
      <name val="Times New Roman CYR"/>
      <family val="1"/>
      <charset val="204"/>
    </font>
    <font>
      <i/>
      <sz val="8"/>
      <name val="Times New Roman CYR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B050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FF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1" fillId="0" borderId="2">
      <alignment horizontal="center"/>
    </xf>
    <xf numFmtId="0" fontId="3" fillId="0" borderId="0" applyNumberFormat="0" applyFill="0" applyBorder="0" applyAlignment="0" applyProtection="0">
      <alignment vertical="top"/>
      <protection locked="0"/>
    </xf>
    <xf numFmtId="43" fontId="31" fillId="0" borderId="0" applyFont="0" applyFill="0" applyBorder="0" applyAlignment="0" applyProtection="0"/>
    <xf numFmtId="0" fontId="1" fillId="0" borderId="0">
      <alignment horizontal="justify"/>
    </xf>
    <xf numFmtId="49" fontId="1" fillId="0" borderId="2">
      <alignment horizontal="left"/>
    </xf>
    <xf numFmtId="49" fontId="1" fillId="0" borderId="2">
      <alignment horizontal="center"/>
    </xf>
    <xf numFmtId="0" fontId="32" fillId="0" borderId="0">
      <alignment horizontal="center" vertical="top" wrapText="1"/>
    </xf>
    <xf numFmtId="0" fontId="33" fillId="0" borderId="2">
      <alignment horizontal="center" vertical="center" wrapText="1"/>
    </xf>
    <xf numFmtId="0" fontId="34" fillId="0" borderId="0">
      <alignment horizontal="right" vertical="top"/>
    </xf>
    <xf numFmtId="0" fontId="35" fillId="0" borderId="0"/>
    <xf numFmtId="0" fontId="36" fillId="0" borderId="0">
      <alignment horizontal="left"/>
    </xf>
    <xf numFmtId="49" fontId="37" fillId="0" borderId="0">
      <alignment horizontal="center" vertical="top"/>
    </xf>
    <xf numFmtId="0" fontId="1" fillId="0" borderId="1">
      <alignment horizontal="center"/>
    </xf>
    <xf numFmtId="0" fontId="34" fillId="0" borderId="0">
      <alignment horizontal="right" vertical="top" wrapText="1"/>
    </xf>
    <xf numFmtId="0" fontId="34" fillId="0" borderId="0">
      <alignment horizontal="justify"/>
    </xf>
    <xf numFmtId="166" fontId="38" fillId="0" borderId="0" applyFont="0" applyFill="0" applyBorder="0" applyAlignment="0" applyProtection="0"/>
    <xf numFmtId="0" fontId="38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/>
    <xf numFmtId="0" fontId="4" fillId="0" borderId="0" xfId="0" applyNumberFormat="1" applyFont="1" applyAlignment="1">
      <alignment horizontal="left" vertical="center"/>
    </xf>
    <xf numFmtId="0" fontId="5" fillId="0" borderId="0" xfId="0" applyFont="1"/>
    <xf numFmtId="0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Border="1"/>
    <xf numFmtId="0" fontId="12" fillId="0" borderId="0" xfId="0" applyFont="1"/>
    <xf numFmtId="0" fontId="2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/>
    <xf numFmtId="0" fontId="1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12" fillId="0" borderId="0" xfId="0" applyFont="1" applyAlignment="1"/>
    <xf numFmtId="0" fontId="9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0" fontId="10" fillId="0" borderId="0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Border="1"/>
    <xf numFmtId="164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center" wrapText="1"/>
    </xf>
    <xf numFmtId="0" fontId="8" fillId="0" borderId="0" xfId="0" applyFont="1"/>
    <xf numFmtId="165" fontId="10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4" fillId="0" borderId="0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6" fillId="0" borderId="0" xfId="0" applyFont="1"/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27" fillId="0" borderId="0" xfId="0" applyFont="1"/>
    <xf numFmtId="0" fontId="9" fillId="0" borderId="5" xfId="0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left" vertical="center" wrapText="1"/>
    </xf>
    <xf numFmtId="0" fontId="11" fillId="0" borderId="17" xfId="0" applyNumberFormat="1" applyFont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49" fontId="11" fillId="4" borderId="17" xfId="0" applyNumberFormat="1" applyFont="1" applyFill="1" applyBorder="1" applyAlignment="1">
      <alignment horizontal="left" vertical="center"/>
    </xf>
    <xf numFmtId="0" fontId="11" fillId="4" borderId="17" xfId="0" applyNumberFormat="1" applyFont="1" applyFill="1" applyBorder="1" applyAlignment="1">
      <alignment horizontal="left" vertical="center"/>
    </xf>
    <xf numFmtId="49" fontId="23" fillId="0" borderId="17" xfId="0" applyNumberFormat="1" applyFont="1" applyFill="1" applyBorder="1" applyAlignment="1">
      <alignment vertical="center"/>
    </xf>
    <xf numFmtId="49" fontId="11" fillId="0" borderId="17" xfId="0" applyNumberFormat="1" applyFont="1" applyFill="1" applyBorder="1" applyAlignment="1">
      <alignment horizontal="left" vertical="center"/>
    </xf>
    <xf numFmtId="0" fontId="8" fillId="2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9" fontId="24" fillId="0" borderId="0" xfId="0" applyNumberFormat="1" applyFont="1" applyFill="1" applyBorder="1" applyAlignment="1"/>
    <xf numFmtId="0" fontId="25" fillId="0" borderId="0" xfId="0" applyFont="1" applyFill="1" applyBorder="1" applyAlignment="1">
      <alignment vertical="center"/>
    </xf>
    <xf numFmtId="0" fontId="5" fillId="0" borderId="0" xfId="0" applyFont="1" applyFill="1"/>
    <xf numFmtId="0" fontId="26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Alignment="1">
      <alignment vertical="center"/>
    </xf>
    <xf numFmtId="0" fontId="11" fillId="0" borderId="0" xfId="0" applyFont="1" applyFill="1"/>
    <xf numFmtId="0" fontId="4" fillId="0" borderId="0" xfId="0" applyNumberFormat="1" applyFont="1" applyFill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11" fillId="4" borderId="17" xfId="0" applyNumberFormat="1" applyFont="1" applyFill="1" applyBorder="1" applyAlignment="1">
      <alignment horizontal="left" vertical="center" wrapText="1"/>
    </xf>
    <xf numFmtId="1" fontId="11" fillId="4" borderId="17" xfId="0" applyNumberFormat="1" applyFont="1" applyFill="1" applyBorder="1" applyAlignment="1">
      <alignment horizontal="left" vertical="center"/>
    </xf>
    <xf numFmtId="0" fontId="23" fillId="0" borderId="17" xfId="0" applyFont="1" applyFill="1" applyBorder="1" applyAlignment="1">
      <alignment vertical="center" wrapText="1"/>
    </xf>
    <xf numFmtId="0" fontId="11" fillId="0" borderId="10" xfId="0" applyNumberFormat="1" applyFont="1" applyFill="1" applyBorder="1" applyAlignment="1">
      <alignment horizontal="left" vertical="center"/>
    </xf>
    <xf numFmtId="0" fontId="11" fillId="0" borderId="11" xfId="0" applyNumberFormat="1" applyFont="1" applyFill="1" applyBorder="1" applyAlignment="1">
      <alignment horizontal="left" vertical="center"/>
    </xf>
    <xf numFmtId="0" fontId="25" fillId="4" borderId="11" xfId="0" applyNumberFormat="1" applyFont="1" applyFill="1" applyBorder="1" applyAlignment="1">
      <alignment horizontal="left" vertical="center"/>
    </xf>
    <xf numFmtId="0" fontId="30" fillId="3" borderId="10" xfId="0" applyFont="1" applyFill="1" applyBorder="1" applyAlignment="1">
      <alignment vertical="center" wrapText="1"/>
    </xf>
    <xf numFmtId="165" fontId="11" fillId="4" borderId="17" xfId="0" applyNumberFormat="1" applyFont="1" applyFill="1" applyBorder="1" applyAlignment="1">
      <alignment horizontal="left" vertical="center"/>
    </xf>
    <xf numFmtId="165" fontId="11" fillId="0" borderId="17" xfId="0" applyNumberFormat="1" applyFont="1" applyBorder="1" applyAlignment="1">
      <alignment horizontal="left" vertical="center"/>
    </xf>
    <xf numFmtId="165" fontId="11" fillId="0" borderId="10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165" fontId="11" fillId="0" borderId="17" xfId="0" applyNumberFormat="1" applyFont="1" applyFill="1" applyBorder="1" applyAlignment="1">
      <alignment horizontal="left" vertical="center"/>
    </xf>
    <xf numFmtId="167" fontId="11" fillId="0" borderId="17" xfId="0" applyNumberFormat="1" applyFont="1" applyBorder="1" applyAlignment="1">
      <alignment horizontal="left" vertical="center"/>
    </xf>
    <xf numFmtId="167" fontId="11" fillId="4" borderId="17" xfId="0" applyNumberFormat="1" applyFont="1" applyFill="1" applyBorder="1" applyAlignment="1">
      <alignment horizontal="left" vertical="center"/>
    </xf>
    <xf numFmtId="49" fontId="11" fillId="0" borderId="17" xfId="0" applyNumberFormat="1" applyFont="1" applyBorder="1" applyAlignment="1">
      <alignment horizontal="left" vertical="center"/>
    </xf>
    <xf numFmtId="165" fontId="11" fillId="0" borderId="11" xfId="0" applyNumberFormat="1" applyFont="1" applyFill="1" applyBorder="1" applyAlignment="1">
      <alignment horizontal="left" vertical="center"/>
    </xf>
    <xf numFmtId="0" fontId="40" fillId="4" borderId="11" xfId="0" applyNumberFormat="1" applyFont="1" applyFill="1" applyBorder="1" applyAlignment="1">
      <alignment horizontal="left" vertical="center"/>
    </xf>
    <xf numFmtId="49" fontId="3" fillId="0" borderId="17" xfId="2" applyNumberFormat="1" applyBorder="1" applyAlignment="1" applyProtection="1"/>
    <xf numFmtId="0" fontId="43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5" fontId="11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justify" vertical="top" wrapText="1"/>
    </xf>
    <xf numFmtId="0" fontId="4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164" fontId="18" fillId="0" borderId="3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/>
    </xf>
    <xf numFmtId="164" fontId="18" fillId="0" borderId="4" xfId="0" applyNumberFormat="1" applyFont="1" applyBorder="1" applyAlignment="1">
      <alignment horizontal="center"/>
    </xf>
    <xf numFmtId="164" fontId="18" fillId="0" borderId="5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top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1" xfId="0" applyNumberFormat="1" applyFont="1" applyBorder="1" applyAlignment="1">
      <alignment horizontal="left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4" fontId="22" fillId="0" borderId="6" xfId="0" applyNumberFormat="1" applyFon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164" fontId="22" fillId="0" borderId="8" xfId="0" applyNumberFormat="1" applyFont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164" fontId="20" fillId="0" borderId="5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164" fontId="22" fillId="0" borderId="3" xfId="0" applyNumberFormat="1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164" fontId="22" fillId="0" borderId="5" xfId="0" applyNumberFormat="1" applyFont="1" applyBorder="1" applyAlignment="1">
      <alignment horizontal="center" vertical="center"/>
    </xf>
    <xf numFmtId="0" fontId="19" fillId="0" borderId="3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wrapText="1"/>
    </xf>
    <xf numFmtId="0" fontId="41" fillId="0" borderId="1" xfId="0" applyFont="1" applyBorder="1" applyAlignment="1">
      <alignment horizontal="left"/>
    </xf>
  </cellXfs>
  <cellStyles count="18">
    <cellStyle name="Абзац" xfId="4"/>
    <cellStyle name="Блок" xfId="5"/>
    <cellStyle name="Гиперссылка" xfId="2" builtinId="8"/>
    <cellStyle name="Дата" xfId="6"/>
    <cellStyle name="ЗаголовокБланка" xfId="7"/>
    <cellStyle name="ЗаголовокТаблицы" xfId="8"/>
    <cellStyle name="ЗвездочкаСноски" xfId="9"/>
    <cellStyle name="Обычный" xfId="0" builtinId="0"/>
    <cellStyle name="Обычный 2" xfId="10"/>
    <cellStyle name="Подпись" xfId="11"/>
    <cellStyle name="Подстрочный" xfId="12"/>
    <cellStyle name="ПоляЗаполнения" xfId="13"/>
    <cellStyle name="Приложение" xfId="14"/>
    <cellStyle name="Табличный" xfId="1"/>
    <cellStyle name="ТекстСноски" xfId="15"/>
    <cellStyle name="Тысячи [0]_Диалог Накладная" xfId="16"/>
    <cellStyle name="Тысячи_Диалог Накладная" xfId="17"/>
    <cellStyle name="Финансовый 2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00B050"/>
  </sheetPr>
  <dimension ref="A1:AI215"/>
  <sheetViews>
    <sheetView showGridLines="0" zoomScaleNormal="100" workbookViewId="0">
      <pane ySplit="2" topLeftCell="A3" activePane="bottomLeft" state="frozen"/>
      <selection activeCell="A2" sqref="A2"/>
      <selection pane="bottomLeft" activeCell="N9" sqref="N9"/>
    </sheetView>
  </sheetViews>
  <sheetFormatPr defaultColWidth="1.7109375" defaultRowHeight="15" x14ac:dyDescent="0.25"/>
  <cols>
    <col min="1" max="12" width="1.7109375" style="1"/>
    <col min="13" max="13" width="3.28515625" style="1" customWidth="1"/>
    <col min="14" max="14" width="71.42578125" style="2" customWidth="1"/>
    <col min="15" max="15" width="16.140625" style="4" customWidth="1"/>
    <col min="16" max="18" width="31.42578125" style="1" customWidth="1"/>
    <col min="19" max="19" width="29.85546875" style="1" customWidth="1"/>
    <col min="20" max="16384" width="1.7109375" style="1"/>
  </cols>
  <sheetData>
    <row r="1" spans="1:28" hidden="1" x14ac:dyDescent="0.25">
      <c r="A1" s="3" t="s">
        <v>109</v>
      </c>
    </row>
    <row r="2" spans="1:28" ht="15.75" x14ac:dyDescent="0.25">
      <c r="A2" s="107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  <c r="N2" s="103" t="s">
        <v>102</v>
      </c>
      <c r="O2" s="124" t="s">
        <v>71</v>
      </c>
      <c r="P2" s="124" t="s">
        <v>97</v>
      </c>
      <c r="Q2" s="123"/>
      <c r="R2" s="123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5.75" x14ac:dyDescent="0.2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  <c r="N3" s="69"/>
      <c r="O3" s="82"/>
      <c r="P3" s="83"/>
      <c r="Q3" s="83"/>
      <c r="R3" s="83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5.75" x14ac:dyDescent="0.25">
      <c r="A4" s="91" t="s">
        <v>1</v>
      </c>
      <c r="B4" s="92"/>
      <c r="C4" s="92"/>
      <c r="D4" s="92"/>
      <c r="E4" s="92"/>
      <c r="F4" s="92"/>
      <c r="G4" s="92"/>
      <c r="H4" s="110">
        <f>'1'!N22</f>
        <v>41640</v>
      </c>
      <c r="I4" s="92"/>
      <c r="J4" s="92"/>
      <c r="K4" s="92"/>
      <c r="L4" s="92"/>
      <c r="M4" s="93"/>
      <c r="N4" s="97" t="s">
        <v>103</v>
      </c>
      <c r="O4" s="82"/>
      <c r="P4" s="83"/>
      <c r="Q4" s="83"/>
      <c r="R4" s="83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.75" x14ac:dyDescent="0.25">
      <c r="A5" s="91" t="s">
        <v>44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  <c r="N5" s="69"/>
      <c r="O5" s="82"/>
      <c r="P5" s="83"/>
      <c r="Q5" s="83"/>
      <c r="R5" s="83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.75" x14ac:dyDescent="0.25">
      <c r="A6" s="91" t="s">
        <v>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  <c r="N6" s="98">
        <v>3012226650011</v>
      </c>
      <c r="O6" s="82"/>
      <c r="P6" s="83"/>
      <c r="Q6" s="83"/>
      <c r="R6" s="83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.75" x14ac:dyDescent="0.25">
      <c r="A7" s="91" t="s">
        <v>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3"/>
      <c r="N7" s="99" t="s">
        <v>100</v>
      </c>
      <c r="O7" s="80"/>
      <c r="P7" s="80"/>
      <c r="Q7" s="80"/>
      <c r="R7" s="80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.75" x14ac:dyDescent="0.25">
      <c r="A8" s="91" t="s">
        <v>54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3"/>
      <c r="N8" s="97">
        <v>117</v>
      </c>
      <c r="O8" s="82"/>
      <c r="P8" s="83"/>
      <c r="Q8" s="83"/>
      <c r="R8" s="83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.75" x14ac:dyDescent="0.25">
      <c r="A9" s="91" t="s">
        <v>4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  <c r="N9" s="70" t="s">
        <v>103</v>
      </c>
      <c r="O9" s="82"/>
      <c r="P9" s="83"/>
      <c r="Q9" s="83"/>
      <c r="R9" s="83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.75" x14ac:dyDescent="0.25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3"/>
      <c r="N10" s="72"/>
      <c r="O10" s="82"/>
      <c r="P10" s="83"/>
      <c r="Q10" s="83"/>
      <c r="R10" s="83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.75" x14ac:dyDescent="0.25">
      <c r="A11" s="107" t="s">
        <v>5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9"/>
      <c r="N11" s="100"/>
      <c r="O11" s="82"/>
      <c r="P11" s="83"/>
      <c r="Q11" s="83"/>
      <c r="R11" s="83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.75" x14ac:dyDescent="0.25">
      <c r="A12" s="91" t="s">
        <v>6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3"/>
      <c r="N12" s="71"/>
      <c r="O12" s="82"/>
      <c r="P12" s="83"/>
      <c r="Q12" s="83"/>
      <c r="R12" s="83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.75" x14ac:dyDescent="0.25">
      <c r="A13" s="91" t="s">
        <v>69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3"/>
      <c r="N13" s="74" t="s">
        <v>104</v>
      </c>
      <c r="O13" s="82"/>
      <c r="P13" s="83"/>
      <c r="Q13" s="83"/>
      <c r="R13" s="83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.75" x14ac:dyDescent="0.25">
      <c r="A14" s="75" t="s">
        <v>70</v>
      </c>
      <c r="B14" s="76"/>
      <c r="C14" s="76"/>
      <c r="D14" s="76"/>
      <c r="E14" s="76"/>
      <c r="F14" s="76"/>
      <c r="G14" s="76"/>
      <c r="H14" s="92"/>
      <c r="I14" s="92"/>
      <c r="J14" s="92"/>
      <c r="K14" s="92"/>
      <c r="L14" s="92"/>
      <c r="M14" s="93"/>
      <c r="N14" s="71" t="s">
        <v>105</v>
      </c>
      <c r="O14" s="82"/>
      <c r="P14" s="83"/>
      <c r="Q14" s="83"/>
      <c r="R14" s="83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.75" x14ac:dyDescent="0.25">
      <c r="A15" s="94" t="s">
        <v>55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  <c r="N15" s="101" t="s">
        <v>98</v>
      </c>
      <c r="O15" s="82"/>
      <c r="P15" s="83"/>
      <c r="Q15" s="83"/>
      <c r="R15" s="83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.75" x14ac:dyDescent="0.25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3"/>
      <c r="N16" s="72"/>
      <c r="O16" s="82"/>
      <c r="P16" s="83"/>
      <c r="Q16" s="83"/>
      <c r="R16" s="83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35" ht="15.75" x14ac:dyDescent="0.25">
      <c r="A17" s="91" t="s">
        <v>7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/>
      <c r="N17" s="73" t="s">
        <v>106</v>
      </c>
      <c r="O17" s="68"/>
      <c r="P17" s="68"/>
      <c r="Q17" s="68"/>
      <c r="R17" s="68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35" ht="15.75" x14ac:dyDescent="0.25">
      <c r="A18" s="91" t="s">
        <v>8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71" t="s">
        <v>107</v>
      </c>
      <c r="O18" s="68"/>
      <c r="P18" s="68"/>
      <c r="Q18" s="68"/>
      <c r="R18" s="68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35" ht="15.75" x14ac:dyDescent="0.25">
      <c r="A19" s="91" t="s">
        <v>43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3"/>
      <c r="N19" s="122"/>
      <c r="O19" s="84"/>
      <c r="P19" s="84"/>
      <c r="Q19" s="84"/>
      <c r="R19" s="84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35" s="81" customFormat="1" ht="15.75" x14ac:dyDescent="0.25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3"/>
      <c r="N20" s="72"/>
      <c r="O20" s="82"/>
      <c r="P20" s="83"/>
      <c r="Q20" s="83"/>
      <c r="R20" s="83"/>
    </row>
    <row r="21" spans="1:35" ht="15.75" x14ac:dyDescent="0.25">
      <c r="A21" s="107" t="s">
        <v>84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9"/>
      <c r="N21" s="100">
        <v>1</v>
      </c>
      <c r="O21" s="82"/>
      <c r="P21" s="83"/>
      <c r="Q21" s="83"/>
      <c r="R21" s="83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35" ht="15.75" x14ac:dyDescent="0.25">
      <c r="A22" s="91" t="s">
        <v>85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3"/>
      <c r="N22" s="104">
        <v>41640</v>
      </c>
      <c r="O22" s="82"/>
      <c r="P22" s="83"/>
      <c r="Q22" s="83"/>
      <c r="R22" s="83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35" ht="15.75" x14ac:dyDescent="0.25">
      <c r="A23" s="91" t="s">
        <v>15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105" t="s">
        <v>63</v>
      </c>
      <c r="O23" s="82"/>
      <c r="P23" s="85" t="s">
        <v>62</v>
      </c>
      <c r="Q23" s="85" t="s">
        <v>63</v>
      </c>
      <c r="R23" s="85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3"/>
      <c r="AD23" s="3"/>
      <c r="AE23" s="3"/>
      <c r="AF23" s="3"/>
      <c r="AG23" s="3"/>
      <c r="AH23" s="3"/>
      <c r="AI23" s="3"/>
    </row>
    <row r="24" spans="1:35" ht="15.75" x14ac:dyDescent="0.25">
      <c r="A24" s="91" t="s">
        <v>67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3"/>
      <c r="N24" s="104" t="s">
        <v>72</v>
      </c>
      <c r="O24" s="82"/>
      <c r="P24" s="85" t="s">
        <v>72</v>
      </c>
      <c r="Q24" s="85" t="s">
        <v>68</v>
      </c>
      <c r="R24" s="87" t="s">
        <v>66</v>
      </c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3"/>
      <c r="AD24" s="3"/>
      <c r="AE24" s="3"/>
      <c r="AF24" s="3"/>
      <c r="AG24" s="3"/>
      <c r="AH24" s="3"/>
      <c r="AI24" s="3"/>
    </row>
    <row r="25" spans="1:35" ht="15.75" x14ac:dyDescent="0.25">
      <c r="A25" s="91" t="s">
        <v>88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119" t="s">
        <v>108</v>
      </c>
      <c r="O25" s="82"/>
      <c r="P25" s="85"/>
      <c r="Q25" s="85"/>
      <c r="R25" s="85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3"/>
      <c r="AD25" s="3"/>
      <c r="AE25" s="3"/>
      <c r="AF25" s="3"/>
      <c r="AG25" s="3"/>
      <c r="AH25" s="3"/>
      <c r="AI25" s="3"/>
    </row>
    <row r="26" spans="1:35" s="81" customFormat="1" ht="14.25" customHeight="1" x14ac:dyDescent="0.25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102" t="s">
        <v>48</v>
      </c>
      <c r="O26" s="82"/>
      <c r="P26" s="83"/>
      <c r="Q26" s="83"/>
      <c r="R26" s="83"/>
    </row>
    <row r="27" spans="1:35" ht="15.75" x14ac:dyDescent="0.25">
      <c r="A27" s="107" t="s">
        <v>89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9"/>
      <c r="N27" s="106"/>
      <c r="O27" s="82"/>
      <c r="P27" s="83"/>
      <c r="Q27" s="83"/>
      <c r="R27" s="83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35" ht="15.75" x14ac:dyDescent="0.25">
      <c r="A28" s="91" t="s">
        <v>49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3"/>
      <c r="N28" s="72"/>
      <c r="O28" s="82"/>
      <c r="P28" s="83"/>
      <c r="Q28" s="83"/>
      <c r="R28" s="83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35" ht="15.75" x14ac:dyDescent="0.25">
      <c r="A29" s="91" t="s">
        <v>50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3"/>
      <c r="N29" s="69"/>
      <c r="O29" s="82"/>
      <c r="P29" s="83"/>
      <c r="Q29" s="83"/>
      <c r="R29" s="83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35" ht="15.75" x14ac:dyDescent="0.25">
      <c r="A30" s="91" t="s">
        <v>64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3"/>
      <c r="N30" s="71"/>
      <c r="O30" s="82"/>
      <c r="P30" s="83"/>
      <c r="Q30" s="83"/>
      <c r="R30" s="83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35" ht="15.75" x14ac:dyDescent="0.25">
      <c r="A31" s="91" t="s">
        <v>65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3"/>
      <c r="N31" s="105"/>
      <c r="O31" s="82"/>
      <c r="P31" s="83"/>
      <c r="Q31" s="83"/>
      <c r="R31" s="83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35" ht="15.75" x14ac:dyDescent="0.25">
      <c r="A32" s="77" t="s">
        <v>51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9"/>
      <c r="N32" s="121" t="str">
        <f>IF(N28&gt;0,N2," ")</f>
        <v xml:space="preserve"> </v>
      </c>
      <c r="O32" s="82"/>
      <c r="P32" s="83"/>
      <c r="Q32" s="83"/>
      <c r="R32" s="83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5.75" x14ac:dyDescent="0.25">
      <c r="A33" s="107" t="s">
        <v>76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6"/>
      <c r="O33" s="88"/>
      <c r="P33" s="89"/>
      <c r="Q33" s="89"/>
      <c r="R33" s="89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5.75" x14ac:dyDescent="0.25">
      <c r="A34" s="91" t="s">
        <v>77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72" t="s">
        <v>82</v>
      </c>
      <c r="O34" s="90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5.75" x14ac:dyDescent="0.25">
      <c r="A35" s="91" t="s">
        <v>83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119"/>
      <c r="O35" s="90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5.75" x14ac:dyDescent="0.25">
      <c r="A36" s="91" t="s">
        <v>78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71"/>
      <c r="O36" s="90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5.75" x14ac:dyDescent="0.25">
      <c r="A37" s="91" t="s">
        <v>79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116"/>
      <c r="O37" s="90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5.75" x14ac:dyDescent="0.25">
      <c r="A38" s="91" t="s">
        <v>80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72"/>
      <c r="O38" s="90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5.75" x14ac:dyDescent="0.25">
      <c r="A39" s="91" t="s">
        <v>86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117"/>
      <c r="O39" s="90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5.75" x14ac:dyDescent="0.25">
      <c r="A40" s="91" t="s">
        <v>87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118"/>
      <c r="O40" s="90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5.75" x14ac:dyDescent="0.25">
      <c r="A41" s="94" t="s">
        <v>81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120"/>
      <c r="O41" s="90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x14ac:dyDescent="0.25">
      <c r="O42" s="90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x14ac:dyDescent="0.25">
      <c r="O43" s="90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x14ac:dyDescent="0.25">
      <c r="O44" s="90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x14ac:dyDescent="0.25">
      <c r="O45" s="90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x14ac:dyDescent="0.25">
      <c r="O46" s="90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x14ac:dyDescent="0.25">
      <c r="O47" s="90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x14ac:dyDescent="0.25">
      <c r="O48" s="90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5:28" x14ac:dyDescent="0.25">
      <c r="O49" s="90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5:28" x14ac:dyDescent="0.25">
      <c r="O50" s="90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5:28" x14ac:dyDescent="0.25">
      <c r="O51" s="90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5:28" x14ac:dyDescent="0.25">
      <c r="O52" s="90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5:28" x14ac:dyDescent="0.25">
      <c r="O53" s="90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5:28" x14ac:dyDescent="0.25">
      <c r="O54" s="90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5:28" x14ac:dyDescent="0.25">
      <c r="O55" s="90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5:28" x14ac:dyDescent="0.25">
      <c r="O56" s="90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5:28" x14ac:dyDescent="0.25">
      <c r="O57" s="90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5:28" x14ac:dyDescent="0.25">
      <c r="O58" s="90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5:28" x14ac:dyDescent="0.25">
      <c r="O59" s="90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5:28" x14ac:dyDescent="0.25">
      <c r="O60" s="90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5:28" x14ac:dyDescent="0.25">
      <c r="O61" s="90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5:28" x14ac:dyDescent="0.25">
      <c r="O62" s="90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5:28" x14ac:dyDescent="0.25">
      <c r="O63" s="90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5:28" x14ac:dyDescent="0.25">
      <c r="O64" s="90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5:28" x14ac:dyDescent="0.25">
      <c r="O65" s="90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5:28" x14ac:dyDescent="0.25">
      <c r="O66" s="90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5:28" x14ac:dyDescent="0.25">
      <c r="O67" s="90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5:28" x14ac:dyDescent="0.25">
      <c r="O68" s="90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5:28" x14ac:dyDescent="0.25">
      <c r="O69" s="90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5:28" x14ac:dyDescent="0.25">
      <c r="O70" s="90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5:28" x14ac:dyDescent="0.25">
      <c r="O71" s="90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5:28" x14ac:dyDescent="0.25">
      <c r="O72" s="90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5:28" x14ac:dyDescent="0.25">
      <c r="O73" s="90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5:28" x14ac:dyDescent="0.25">
      <c r="O74" s="90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5:28" x14ac:dyDescent="0.25">
      <c r="O75" s="90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5:28" x14ac:dyDescent="0.25">
      <c r="O76" s="90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5:28" x14ac:dyDescent="0.25">
      <c r="O77" s="90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5:28" x14ac:dyDescent="0.25">
      <c r="O78" s="90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5:28" x14ac:dyDescent="0.25">
      <c r="O79" s="90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5:28" x14ac:dyDescent="0.25">
      <c r="O80" s="90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5:28" x14ac:dyDescent="0.25">
      <c r="O81" s="90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5:28" x14ac:dyDescent="0.25">
      <c r="O82" s="90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5:28" x14ac:dyDescent="0.25">
      <c r="O83" s="90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5:28" x14ac:dyDescent="0.25">
      <c r="O84" s="90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5:28" x14ac:dyDescent="0.25">
      <c r="O85" s="90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5:28" x14ac:dyDescent="0.25">
      <c r="O86" s="90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5:28" x14ac:dyDescent="0.25">
      <c r="O87" s="90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5:28" x14ac:dyDescent="0.25">
      <c r="O88" s="90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5:28" x14ac:dyDescent="0.25">
      <c r="O89" s="90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5:28" x14ac:dyDescent="0.25">
      <c r="O90" s="90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5:28" x14ac:dyDescent="0.25">
      <c r="O91" s="90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5:28" x14ac:dyDescent="0.25">
      <c r="O92" s="90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5:28" x14ac:dyDescent="0.25">
      <c r="O93" s="90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5:28" x14ac:dyDescent="0.25">
      <c r="O94" s="90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5:28" x14ac:dyDescent="0.25">
      <c r="O95" s="90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5:28" x14ac:dyDescent="0.25">
      <c r="O96" s="90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5:28" x14ac:dyDescent="0.25">
      <c r="O97" s="90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5:28" x14ac:dyDescent="0.25">
      <c r="O98" s="90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5:28" x14ac:dyDescent="0.25">
      <c r="O99" s="90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5:28" x14ac:dyDescent="0.25">
      <c r="O100" s="90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5:28" x14ac:dyDescent="0.25">
      <c r="O101" s="90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5:28" x14ac:dyDescent="0.25">
      <c r="O102" s="90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5:28" x14ac:dyDescent="0.25">
      <c r="O103" s="90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5:28" x14ac:dyDescent="0.25">
      <c r="O104" s="90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5:28" x14ac:dyDescent="0.25">
      <c r="O105" s="90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5:28" x14ac:dyDescent="0.25">
      <c r="O106" s="90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5:28" x14ac:dyDescent="0.25">
      <c r="O107" s="90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5:28" x14ac:dyDescent="0.25">
      <c r="O108" s="90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5:28" x14ac:dyDescent="0.25">
      <c r="O109" s="90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5:28" x14ac:dyDescent="0.25">
      <c r="O110" s="90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5:28" x14ac:dyDescent="0.25">
      <c r="O111" s="90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5:28" x14ac:dyDescent="0.25">
      <c r="O112" s="90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5:28" x14ac:dyDescent="0.25">
      <c r="O113" s="90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5:28" x14ac:dyDescent="0.25">
      <c r="O114" s="90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5:28" x14ac:dyDescent="0.25">
      <c r="O115" s="90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5:28" x14ac:dyDescent="0.25">
      <c r="O116" s="90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5:28" x14ac:dyDescent="0.25">
      <c r="O117" s="90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5:28" x14ac:dyDescent="0.25">
      <c r="O118" s="90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5:28" x14ac:dyDescent="0.25">
      <c r="O119" s="90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5:28" x14ac:dyDescent="0.25">
      <c r="O120" s="90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5:28" x14ac:dyDescent="0.25">
      <c r="O121" s="90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5:28" x14ac:dyDescent="0.25">
      <c r="O122" s="90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5:28" x14ac:dyDescent="0.25">
      <c r="O123" s="90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5:28" x14ac:dyDescent="0.25">
      <c r="O124" s="90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5:28" x14ac:dyDescent="0.25">
      <c r="O125" s="90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5:28" x14ac:dyDescent="0.25">
      <c r="O126" s="90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5:28" x14ac:dyDescent="0.25">
      <c r="O127" s="90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5:28" x14ac:dyDescent="0.25">
      <c r="O128" s="90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5:28" x14ac:dyDescent="0.25">
      <c r="O129" s="90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5:28" x14ac:dyDescent="0.25">
      <c r="O130" s="90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5:28" x14ac:dyDescent="0.25">
      <c r="O131" s="90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5:28" x14ac:dyDescent="0.25">
      <c r="O132" s="90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5:28" x14ac:dyDescent="0.25">
      <c r="O133" s="90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5:28" x14ac:dyDescent="0.25">
      <c r="O134" s="90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5:28" x14ac:dyDescent="0.25">
      <c r="O135" s="90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5:28" x14ac:dyDescent="0.25">
      <c r="O136" s="90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5:28" x14ac:dyDescent="0.25">
      <c r="O137" s="90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5:28" x14ac:dyDescent="0.25">
      <c r="O138" s="90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5:28" x14ac:dyDescent="0.25">
      <c r="O139" s="90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5:28" x14ac:dyDescent="0.25">
      <c r="O140" s="90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5:28" x14ac:dyDescent="0.25">
      <c r="O141" s="90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5:28" x14ac:dyDescent="0.25">
      <c r="O142" s="90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5:28" x14ac:dyDescent="0.25">
      <c r="O143" s="90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5:28" x14ac:dyDescent="0.25">
      <c r="O144" s="90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5:28" x14ac:dyDescent="0.25">
      <c r="O145" s="90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5:28" x14ac:dyDescent="0.25">
      <c r="O146" s="90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5:28" x14ac:dyDescent="0.25">
      <c r="O147" s="90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5:28" x14ac:dyDescent="0.25">
      <c r="O148" s="90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5:28" x14ac:dyDescent="0.25">
      <c r="O149" s="90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5:28" x14ac:dyDescent="0.25">
      <c r="O150" s="90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5:28" x14ac:dyDescent="0.25">
      <c r="O151" s="90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5:28" x14ac:dyDescent="0.25">
      <c r="O152" s="90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5:28" x14ac:dyDescent="0.25">
      <c r="O153" s="90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5:28" x14ac:dyDescent="0.25">
      <c r="O154" s="90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5:28" x14ac:dyDescent="0.25">
      <c r="O155" s="90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5:28" x14ac:dyDescent="0.25">
      <c r="O156" s="90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5:28" x14ac:dyDescent="0.25">
      <c r="O157" s="90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5:28" x14ac:dyDescent="0.25">
      <c r="O158" s="90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5:28" x14ac:dyDescent="0.25">
      <c r="O159" s="90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5:28" x14ac:dyDescent="0.25">
      <c r="O160" s="90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5:28" x14ac:dyDescent="0.25">
      <c r="O161" s="90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5:28" x14ac:dyDescent="0.25">
      <c r="O162" s="90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5:28" x14ac:dyDescent="0.25">
      <c r="O163" s="90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5:28" x14ac:dyDescent="0.25">
      <c r="O164" s="90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5:28" x14ac:dyDescent="0.25">
      <c r="O165" s="90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5:28" x14ac:dyDescent="0.25">
      <c r="O166" s="90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5:28" x14ac:dyDescent="0.25">
      <c r="O167" s="90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5:28" x14ac:dyDescent="0.25">
      <c r="O168" s="90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5:28" x14ac:dyDescent="0.25">
      <c r="O169" s="90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5:28" x14ac:dyDescent="0.25">
      <c r="O170" s="90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5:28" x14ac:dyDescent="0.25">
      <c r="O171" s="90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5:28" x14ac:dyDescent="0.25">
      <c r="O172" s="90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5:28" x14ac:dyDescent="0.25">
      <c r="O173" s="90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5:28" x14ac:dyDescent="0.25">
      <c r="O174" s="90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5:28" x14ac:dyDescent="0.25">
      <c r="O175" s="90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5:28" x14ac:dyDescent="0.25">
      <c r="O176" s="90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5:28" x14ac:dyDescent="0.25">
      <c r="O177" s="90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5:28" x14ac:dyDescent="0.25">
      <c r="O178" s="90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5:28" x14ac:dyDescent="0.25">
      <c r="O179" s="90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5:28" x14ac:dyDescent="0.25">
      <c r="O180" s="90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5:28" x14ac:dyDescent="0.25">
      <c r="O181" s="90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5:28" x14ac:dyDescent="0.25">
      <c r="O182" s="90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5:28" x14ac:dyDescent="0.25">
      <c r="O183" s="90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5:28" x14ac:dyDescent="0.25">
      <c r="O184" s="90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5:28" x14ac:dyDescent="0.25">
      <c r="O185" s="90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5:28" x14ac:dyDescent="0.25">
      <c r="O186" s="90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5:28" x14ac:dyDescent="0.25">
      <c r="O187" s="90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5:28" x14ac:dyDescent="0.25">
      <c r="O188" s="90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5:28" x14ac:dyDescent="0.25">
      <c r="O189" s="90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5:28" x14ac:dyDescent="0.25">
      <c r="O190" s="90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5:28" x14ac:dyDescent="0.25">
      <c r="O191" s="90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5:28" x14ac:dyDescent="0.25">
      <c r="O192" s="90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5:28" x14ac:dyDescent="0.25">
      <c r="O193" s="90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5:28" x14ac:dyDescent="0.25">
      <c r="O194" s="90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5:28" x14ac:dyDescent="0.25">
      <c r="O195" s="90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5:28" x14ac:dyDescent="0.25">
      <c r="O196" s="90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5:28" x14ac:dyDescent="0.25">
      <c r="O197" s="90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5:28" x14ac:dyDescent="0.25">
      <c r="O198" s="90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5:28" x14ac:dyDescent="0.25">
      <c r="O199" s="90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5:28" x14ac:dyDescent="0.25">
      <c r="O200" s="90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5:28" x14ac:dyDescent="0.25">
      <c r="O201" s="90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5:28" x14ac:dyDescent="0.25">
      <c r="O202" s="90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5:28" x14ac:dyDescent="0.25">
      <c r="O203" s="90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5:28" x14ac:dyDescent="0.25">
      <c r="O204" s="90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5:28" x14ac:dyDescent="0.25">
      <c r="O205" s="90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5:28" x14ac:dyDescent="0.25">
      <c r="O206" s="90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5:28" x14ac:dyDescent="0.25">
      <c r="O207" s="90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5:28" x14ac:dyDescent="0.25">
      <c r="O208" s="90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5:28" x14ac:dyDescent="0.25">
      <c r="O209" s="90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5:28" x14ac:dyDescent="0.25">
      <c r="O210" s="90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5:28" x14ac:dyDescent="0.25">
      <c r="O211" s="90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5:28" x14ac:dyDescent="0.25">
      <c r="O212" s="90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5:28" x14ac:dyDescent="0.25">
      <c r="O213" s="90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5:28" x14ac:dyDescent="0.25">
      <c r="O214" s="90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5:28" x14ac:dyDescent="0.25">
      <c r="O215" s="90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</sheetData>
  <protectedRanges>
    <protectedRange sqref="N24" name="Диапазон1"/>
    <protectedRange password="CF66" sqref="N32" name="Диапазон2"/>
  </protectedRanges>
  <dataConsolidate/>
  <customSheetViews>
    <customSheetView guid="{3FFC0940-F421-40A3-8FA5-33C609033398}" showGridLines="0" topLeftCell="A10">
      <selection activeCell="N24" sqref="N24"/>
      <pageMargins left="0.7" right="0.7" top="0.75" bottom="0.75" header="0.3" footer="0.3"/>
      <pageSetup paperSize="9" orientation="portrait" r:id="rId1"/>
    </customSheetView>
  </customSheetViews>
  <dataValidations count="2">
    <dataValidation type="list" allowBlank="1" showInputMessage="1" showErrorMessage="1" sqref="N23">
      <formula1>$P$23:$Q$23</formula1>
    </dataValidation>
    <dataValidation type="list" allowBlank="1" showInputMessage="1" showErrorMessage="1" sqref="N24">
      <formula1>$P$24:$R$24</formula1>
    </dataValidation>
  </dataValidation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</sheetPr>
  <dimension ref="A1:H31"/>
  <sheetViews>
    <sheetView zoomScale="110" zoomScaleNormal="110" zoomScaleSheetLayoutView="130" workbookViewId="0">
      <pane ySplit="1" topLeftCell="A2" activePane="bottomLeft" state="frozen"/>
      <selection pane="bottomLeft" activeCell="C11" sqref="C11"/>
    </sheetView>
  </sheetViews>
  <sheetFormatPr defaultRowHeight="15" x14ac:dyDescent="0.25"/>
  <cols>
    <col min="1" max="1" width="2.7109375" bestFit="1" customWidth="1"/>
    <col min="2" max="2" width="9.42578125" style="16" bestFit="1" customWidth="1"/>
    <col min="3" max="3" width="37" style="16" bestFit="1" customWidth="1"/>
    <col min="4" max="4" width="3.140625" style="17" bestFit="1" customWidth="1"/>
    <col min="5" max="5" width="6.28515625" style="16" bestFit="1" customWidth="1"/>
    <col min="6" max="6" width="7.85546875" style="16" bestFit="1" customWidth="1"/>
    <col min="7" max="7" width="7.42578125" style="16" customWidth="1"/>
    <col min="8" max="8" width="10" style="16" bestFit="1" customWidth="1"/>
  </cols>
  <sheetData>
    <row r="1" spans="1:8" ht="21.75" thickBot="1" x14ac:dyDescent="0.3">
      <c r="A1" s="67" t="s">
        <v>11</v>
      </c>
      <c r="B1" s="62" t="s">
        <v>52</v>
      </c>
      <c r="C1" s="62" t="s">
        <v>9</v>
      </c>
      <c r="D1" s="62" t="s">
        <v>46</v>
      </c>
      <c r="E1" s="62" t="s">
        <v>10</v>
      </c>
      <c r="F1" s="63" t="s">
        <v>99</v>
      </c>
      <c r="G1" s="63" t="s">
        <v>94</v>
      </c>
      <c r="H1" s="62" t="s">
        <v>45</v>
      </c>
    </row>
    <row r="2" spans="1:8" x14ac:dyDescent="0.25">
      <c r="A2" s="65">
        <v>1</v>
      </c>
      <c r="B2" s="64">
        <v>223</v>
      </c>
      <c r="C2" s="125" t="s">
        <v>101</v>
      </c>
      <c r="D2" s="58" t="s">
        <v>74</v>
      </c>
      <c r="E2" s="59">
        <v>2</v>
      </c>
      <c r="F2" s="60">
        <v>2523350</v>
      </c>
      <c r="G2" s="60">
        <v>0</v>
      </c>
      <c r="H2" s="61">
        <f>(F2+(G$2/SUM(E$2:E26)))</f>
        <v>2523350</v>
      </c>
    </row>
    <row r="3" spans="1:8" x14ac:dyDescent="0.25">
      <c r="A3" s="65">
        <v>2</v>
      </c>
      <c r="B3" s="64"/>
      <c r="C3" s="125"/>
      <c r="D3" s="54" t="s">
        <v>74</v>
      </c>
      <c r="E3" s="52"/>
      <c r="F3" s="57"/>
      <c r="G3" s="126"/>
      <c r="H3" s="61">
        <v>0</v>
      </c>
    </row>
    <row r="4" spans="1:8" x14ac:dyDescent="0.25">
      <c r="A4" s="65">
        <v>3</v>
      </c>
      <c r="B4" s="64"/>
      <c r="C4" s="125"/>
      <c r="D4" s="54" t="s">
        <v>74</v>
      </c>
      <c r="E4" s="52"/>
      <c r="F4" s="57"/>
      <c r="G4" s="127"/>
      <c r="H4" s="61">
        <v>0</v>
      </c>
    </row>
    <row r="5" spans="1:8" x14ac:dyDescent="0.25">
      <c r="A5" s="65">
        <v>4</v>
      </c>
      <c r="B5" s="64"/>
      <c r="C5" s="53"/>
      <c r="D5" s="54" t="s">
        <v>74</v>
      </c>
      <c r="E5" s="52"/>
      <c r="F5" s="57"/>
      <c r="G5" s="127"/>
      <c r="H5" s="61">
        <v>0</v>
      </c>
    </row>
    <row r="6" spans="1:8" x14ac:dyDescent="0.25">
      <c r="A6" s="65">
        <v>5</v>
      </c>
      <c r="B6" s="51"/>
      <c r="C6" s="55"/>
      <c r="D6" s="54" t="s">
        <v>74</v>
      </c>
      <c r="E6" s="52"/>
      <c r="F6" s="57"/>
      <c r="G6" s="127"/>
      <c r="H6" s="61">
        <v>0</v>
      </c>
    </row>
    <row r="7" spans="1:8" x14ac:dyDescent="0.25">
      <c r="A7" s="65">
        <v>6</v>
      </c>
      <c r="B7" s="51"/>
      <c r="C7" s="53"/>
      <c r="D7" s="54" t="s">
        <v>74</v>
      </c>
      <c r="E7" s="52"/>
      <c r="F7" s="57"/>
      <c r="G7" s="127"/>
      <c r="H7" s="61">
        <v>0</v>
      </c>
    </row>
    <row r="8" spans="1:8" x14ac:dyDescent="0.25">
      <c r="A8" s="65">
        <v>7</v>
      </c>
      <c r="B8" s="51"/>
      <c r="C8" s="53"/>
      <c r="D8" s="54" t="s">
        <v>74</v>
      </c>
      <c r="E8" s="52"/>
      <c r="F8" s="57"/>
      <c r="G8" s="127"/>
      <c r="H8" s="61">
        <v>0</v>
      </c>
    </row>
    <row r="9" spans="1:8" x14ac:dyDescent="0.25">
      <c r="A9" s="65">
        <v>8</v>
      </c>
      <c r="B9" s="51"/>
      <c r="C9" s="53"/>
      <c r="D9" s="54" t="s">
        <v>74</v>
      </c>
      <c r="E9" s="52"/>
      <c r="F9" s="57"/>
      <c r="G9" s="127"/>
      <c r="H9" s="61">
        <v>0</v>
      </c>
    </row>
    <row r="10" spans="1:8" x14ac:dyDescent="0.25">
      <c r="A10" s="65">
        <v>9</v>
      </c>
      <c r="B10" s="51"/>
      <c r="C10" s="53"/>
      <c r="D10" s="54" t="s">
        <v>74</v>
      </c>
      <c r="E10" s="52"/>
      <c r="F10" s="57"/>
      <c r="G10" s="127"/>
      <c r="H10" s="61">
        <v>0</v>
      </c>
    </row>
    <row r="11" spans="1:8" x14ac:dyDescent="0.25">
      <c r="A11" s="65">
        <v>10</v>
      </c>
      <c r="B11" s="51"/>
      <c r="C11" s="53"/>
      <c r="D11" s="54" t="s">
        <v>74</v>
      </c>
      <c r="E11" s="52"/>
      <c r="F11" s="57"/>
      <c r="G11" s="127"/>
      <c r="H11" s="61">
        <v>0</v>
      </c>
    </row>
    <row r="12" spans="1:8" x14ac:dyDescent="0.25">
      <c r="A12" s="65">
        <v>11</v>
      </c>
      <c r="B12" s="51"/>
      <c r="C12" s="53"/>
      <c r="D12" s="54" t="s">
        <v>74</v>
      </c>
      <c r="E12" s="52"/>
      <c r="F12" s="57"/>
      <c r="G12" s="127"/>
      <c r="H12" s="61">
        <v>0</v>
      </c>
    </row>
    <row r="13" spans="1:8" x14ac:dyDescent="0.25">
      <c r="A13" s="65">
        <v>12</v>
      </c>
      <c r="B13" s="51"/>
      <c r="C13" s="53"/>
      <c r="D13" s="54" t="s">
        <v>74</v>
      </c>
      <c r="E13" s="52"/>
      <c r="F13" s="57"/>
      <c r="G13" s="127"/>
      <c r="H13" s="61">
        <v>0</v>
      </c>
    </row>
    <row r="14" spans="1:8" x14ac:dyDescent="0.25">
      <c r="A14" s="65">
        <v>13</v>
      </c>
      <c r="B14" s="51"/>
      <c r="C14" s="53"/>
      <c r="D14" s="54" t="s">
        <v>74</v>
      </c>
      <c r="E14" s="52"/>
      <c r="F14" s="57"/>
      <c r="G14" s="127"/>
      <c r="H14" s="61">
        <v>0</v>
      </c>
    </row>
    <row r="15" spans="1:8" x14ac:dyDescent="0.25">
      <c r="A15" s="65">
        <v>14</v>
      </c>
      <c r="B15" s="51"/>
      <c r="C15" s="53"/>
      <c r="D15" s="54" t="s">
        <v>74</v>
      </c>
      <c r="E15" s="52"/>
      <c r="F15" s="57"/>
      <c r="G15" s="127"/>
      <c r="H15" s="61">
        <v>0</v>
      </c>
    </row>
    <row r="16" spans="1:8" x14ac:dyDescent="0.25">
      <c r="A16" s="65">
        <v>15</v>
      </c>
      <c r="B16" s="51"/>
      <c r="C16" s="53"/>
      <c r="D16" s="54" t="s">
        <v>74</v>
      </c>
      <c r="E16" s="52"/>
      <c r="F16" s="57"/>
      <c r="G16" s="127"/>
      <c r="H16" s="61">
        <v>0</v>
      </c>
    </row>
    <row r="17" spans="1:8" x14ac:dyDescent="0.25">
      <c r="A17" s="65">
        <v>16</v>
      </c>
      <c r="B17" s="51"/>
      <c r="C17" s="53"/>
      <c r="D17" s="54" t="s">
        <v>74</v>
      </c>
      <c r="E17" s="52"/>
      <c r="F17" s="57"/>
      <c r="G17" s="127"/>
      <c r="H17" s="61">
        <v>0</v>
      </c>
    </row>
    <row r="18" spans="1:8" x14ac:dyDescent="0.25">
      <c r="A18" s="65">
        <v>17</v>
      </c>
      <c r="B18" s="51"/>
      <c r="C18" s="53"/>
      <c r="D18" s="54" t="s">
        <v>74</v>
      </c>
      <c r="E18" s="52"/>
      <c r="F18" s="57"/>
      <c r="G18" s="127"/>
      <c r="H18" s="61">
        <v>0</v>
      </c>
    </row>
    <row r="19" spans="1:8" x14ac:dyDescent="0.25">
      <c r="A19" s="65">
        <v>18</v>
      </c>
      <c r="B19" s="51"/>
      <c r="C19" s="53"/>
      <c r="D19" s="54" t="s">
        <v>74</v>
      </c>
      <c r="E19" s="52"/>
      <c r="F19" s="57"/>
      <c r="G19" s="127"/>
      <c r="H19" s="61">
        <v>0</v>
      </c>
    </row>
    <row r="20" spans="1:8" x14ac:dyDescent="0.25">
      <c r="A20" s="65">
        <v>19</v>
      </c>
      <c r="B20" s="51"/>
      <c r="C20" s="53"/>
      <c r="D20" s="54" t="s">
        <v>74</v>
      </c>
      <c r="E20" s="52"/>
      <c r="F20" s="57"/>
      <c r="G20" s="127"/>
      <c r="H20" s="61">
        <v>0</v>
      </c>
    </row>
    <row r="21" spans="1:8" x14ac:dyDescent="0.25">
      <c r="A21" s="65">
        <v>20</v>
      </c>
      <c r="B21" s="51"/>
      <c r="C21" s="53"/>
      <c r="D21" s="54" t="s">
        <v>74</v>
      </c>
      <c r="E21" s="52"/>
      <c r="F21" s="57"/>
      <c r="G21" s="127"/>
      <c r="H21" s="61">
        <v>0</v>
      </c>
    </row>
    <row r="22" spans="1:8" x14ac:dyDescent="0.25">
      <c r="A22" s="65">
        <v>21</v>
      </c>
      <c r="B22" s="51"/>
      <c r="C22" s="53"/>
      <c r="D22" s="54" t="s">
        <v>74</v>
      </c>
      <c r="E22" s="52"/>
      <c r="F22" s="57"/>
      <c r="G22" s="127"/>
      <c r="H22" s="61">
        <v>0</v>
      </c>
    </row>
    <row r="23" spans="1:8" x14ac:dyDescent="0.25">
      <c r="A23" s="65">
        <v>22</v>
      </c>
      <c r="B23" s="51"/>
      <c r="C23" s="53"/>
      <c r="D23" s="54" t="s">
        <v>74</v>
      </c>
      <c r="E23" s="52"/>
      <c r="F23" s="57"/>
      <c r="G23" s="127"/>
      <c r="H23" s="61">
        <v>0</v>
      </c>
    </row>
    <row r="24" spans="1:8" x14ac:dyDescent="0.25">
      <c r="A24" s="65">
        <v>23</v>
      </c>
      <c r="B24" s="51"/>
      <c r="C24" s="53"/>
      <c r="D24" s="54" t="s">
        <v>74</v>
      </c>
      <c r="E24" s="52"/>
      <c r="F24" s="57"/>
      <c r="G24" s="127"/>
      <c r="H24" s="61">
        <v>0</v>
      </c>
    </row>
    <row r="25" spans="1:8" x14ac:dyDescent="0.25">
      <c r="A25" s="65">
        <v>24</v>
      </c>
      <c r="B25" s="51"/>
      <c r="C25" s="53"/>
      <c r="D25" s="54" t="s">
        <v>74</v>
      </c>
      <c r="E25" s="52"/>
      <c r="F25" s="57"/>
      <c r="G25" s="127"/>
      <c r="H25" s="61">
        <v>0</v>
      </c>
    </row>
    <row r="26" spans="1:8" ht="15.75" thickBot="1" x14ac:dyDescent="0.3">
      <c r="A26" s="66">
        <v>25</v>
      </c>
      <c r="B26" s="51"/>
      <c r="C26" s="53"/>
      <c r="D26" s="54" t="s">
        <v>74</v>
      </c>
      <c r="E26" s="52"/>
      <c r="F26" s="57"/>
      <c r="G26" s="128"/>
      <c r="H26" s="61">
        <v>0</v>
      </c>
    </row>
    <row r="27" spans="1:8" x14ac:dyDescent="0.25">
      <c r="A27" s="50"/>
      <c r="B27" s="7"/>
      <c r="C27" s="7"/>
      <c r="D27" s="49"/>
      <c r="E27" s="7"/>
      <c r="F27" s="7"/>
      <c r="G27" s="7"/>
      <c r="H27" s="56"/>
    </row>
    <row r="28" spans="1:8" x14ac:dyDescent="0.25">
      <c r="A28" s="50"/>
      <c r="B28" s="7"/>
      <c r="C28" s="7"/>
      <c r="D28" s="49"/>
      <c r="E28" s="7"/>
      <c r="F28" s="7"/>
      <c r="G28" s="7"/>
      <c r="H28" s="56"/>
    </row>
    <row r="31" spans="1:8" x14ac:dyDescent="0.25">
      <c r="H31" s="21"/>
    </row>
  </sheetData>
  <customSheetViews>
    <customSheetView guid="{3FFC0940-F421-40A3-8FA5-33C609033398}" scale="120">
      <selection activeCell="D15" sqref="D15"/>
      <pageMargins left="0.7" right="0.7" top="0.75" bottom="0.75" header="0.3" footer="0.3"/>
      <pageSetup paperSize="9" orientation="portrait" r:id="rId1"/>
    </customSheetView>
  </customSheetViews>
  <mergeCells count="1">
    <mergeCell ref="G3:G26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</sheetPr>
  <dimension ref="A1:CB192"/>
  <sheetViews>
    <sheetView showGridLines="0" tabSelected="1" view="pageBreakPreview" zoomScaleNormal="120" zoomScaleSheetLayoutView="100" workbookViewId="0">
      <pane ySplit="1" topLeftCell="A13" activePane="bottomLeft" state="frozen"/>
      <selection activeCell="B1" sqref="B1"/>
      <selection pane="bottomLeft" activeCell="B24" sqref="B24:BR24"/>
    </sheetView>
  </sheetViews>
  <sheetFormatPr defaultColWidth="1.5703125" defaultRowHeight="15" x14ac:dyDescent="0.25"/>
  <cols>
    <col min="1" max="1" width="0.85546875" style="1" customWidth="1"/>
    <col min="2" max="2" width="1.5703125" style="1" customWidth="1"/>
    <col min="3" max="8" width="1.42578125" style="1" customWidth="1"/>
    <col min="9" max="9" width="2.28515625" style="1" customWidth="1"/>
    <col min="10" max="10" width="2.5703125" style="1" customWidth="1"/>
    <col min="11" max="11" width="1.42578125" style="1" customWidth="1"/>
    <col min="12" max="12" width="1.7109375" style="1" customWidth="1"/>
    <col min="13" max="19" width="1.42578125" style="1" customWidth="1"/>
    <col min="20" max="20" width="0.28515625" style="1" customWidth="1"/>
    <col min="21" max="24" width="1.42578125" style="1" customWidth="1"/>
    <col min="25" max="25" width="0.7109375" style="1" customWidth="1"/>
    <col min="26" max="26" width="3.7109375" style="1" customWidth="1"/>
    <col min="27" max="29" width="1.42578125" style="1" customWidth="1"/>
    <col min="30" max="30" width="0.5703125" style="1" customWidth="1"/>
    <col min="31" max="31" width="1.7109375" style="1" customWidth="1"/>
    <col min="32" max="32" width="0.42578125" style="1" customWidth="1"/>
    <col min="33" max="34" width="1.42578125" style="1" customWidth="1"/>
    <col min="35" max="35" width="1.28515625" style="1" customWidth="1"/>
    <col min="36" max="36" width="0.5703125" style="1" customWidth="1"/>
    <col min="37" max="37" width="0.28515625" style="1" customWidth="1"/>
    <col min="38" max="38" width="1.42578125" style="1" customWidth="1"/>
    <col min="39" max="39" width="0.42578125" style="1" customWidth="1"/>
    <col min="40" max="42" width="1.42578125" style="1" customWidth="1"/>
    <col min="43" max="43" width="0.42578125" style="1" customWidth="1"/>
    <col min="44" max="45" width="1.42578125" style="1" customWidth="1"/>
    <col min="46" max="46" width="2.7109375" style="1" customWidth="1"/>
    <col min="47" max="47" width="2" style="1" customWidth="1"/>
    <col min="48" max="48" width="2.85546875" style="1" customWidth="1"/>
    <col min="49" max="49" width="1.7109375" style="1" customWidth="1"/>
    <col min="50" max="50" width="2" style="1" customWidth="1"/>
    <col min="51" max="51" width="2.7109375" style="1" customWidth="1"/>
    <col min="52" max="52" width="2.28515625" style="1" customWidth="1"/>
    <col min="53" max="53" width="2" style="1" customWidth="1"/>
    <col min="54" max="54" width="1.28515625" style="1" customWidth="1"/>
    <col min="55" max="55" width="2.140625" style="1" customWidth="1"/>
    <col min="56" max="56" width="1.42578125" style="1" customWidth="1"/>
    <col min="57" max="57" width="2.28515625" style="1" customWidth="1"/>
    <col min="58" max="58" width="1.42578125" style="1" customWidth="1"/>
    <col min="59" max="59" width="1.85546875" style="1" customWidth="1"/>
    <col min="60" max="60" width="3.7109375" style="1" customWidth="1"/>
    <col min="61" max="61" width="1.42578125" style="1" customWidth="1"/>
    <col min="62" max="62" width="2.42578125" style="1" customWidth="1"/>
    <col min="63" max="63" width="1.5703125" style="1" customWidth="1"/>
    <col min="64" max="64" width="1.140625" style="1" customWidth="1"/>
    <col min="65" max="65" width="1.42578125" style="1" customWidth="1"/>
    <col min="66" max="66" width="2.28515625" style="1" customWidth="1"/>
    <col min="67" max="67" width="1.42578125" style="1" customWidth="1"/>
    <col min="68" max="68" width="2.42578125" style="1" customWidth="1"/>
    <col min="69" max="69" width="1" style="1" customWidth="1"/>
    <col min="70" max="70" width="1.85546875" style="1" customWidth="1"/>
    <col min="71" max="16384" width="1.5703125" style="1"/>
  </cols>
  <sheetData>
    <row r="1" spans="1:80" ht="15.75" customHeight="1" x14ac:dyDescent="0.25">
      <c r="A1" s="130" t="str">
        <f>CONCATENATE("ДОГОВОР № ",'1'!N21)</f>
        <v>ДОГОВОР № 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</row>
    <row r="2" spans="1:80" ht="13.5" customHeight="1" x14ac:dyDescent="0.25">
      <c r="A2" s="18"/>
      <c r="B2" s="131" t="s">
        <v>60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132">
        <f>'1'!N22</f>
        <v>41640</v>
      </c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</row>
    <row r="3" spans="1:80" ht="3.75" customHeight="1" x14ac:dyDescent="0.25">
      <c r="A3" s="18"/>
      <c r="B3" s="26"/>
      <c r="C3" s="26"/>
      <c r="D3" s="26"/>
      <c r="E3" s="27"/>
      <c r="F3" s="27"/>
      <c r="G3" s="27"/>
      <c r="H3" s="26"/>
      <c r="I3" s="26"/>
      <c r="J3" s="27"/>
      <c r="K3" s="26"/>
      <c r="L3" s="26"/>
      <c r="M3" s="26"/>
      <c r="N3" s="26"/>
      <c r="O3" s="23"/>
      <c r="P3" s="26"/>
      <c r="Q3" s="26"/>
      <c r="R3" s="26"/>
      <c r="S3" s="26"/>
      <c r="T3" s="26"/>
      <c r="U3" s="23"/>
      <c r="V3" s="23"/>
      <c r="W3" s="23"/>
      <c r="X3" s="27"/>
      <c r="Y3" s="27"/>
      <c r="Z3" s="23"/>
      <c r="AA3" s="27"/>
      <c r="AB3" s="27"/>
      <c r="AC3" s="27"/>
      <c r="AD3" s="27"/>
      <c r="AE3" s="27"/>
      <c r="AF3" s="27"/>
      <c r="AG3" s="28"/>
      <c r="AH3" s="23"/>
      <c r="AI3" s="23"/>
      <c r="AJ3" s="23"/>
      <c r="AK3" s="23"/>
      <c r="AL3" s="23"/>
      <c r="AM3" s="23"/>
      <c r="AN3" s="23"/>
      <c r="AO3" s="27"/>
      <c r="AP3" s="27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27"/>
      <c r="BL3" s="27"/>
      <c r="BM3" s="27"/>
      <c r="BN3" s="27"/>
      <c r="BO3" s="27"/>
      <c r="BP3" s="27"/>
      <c r="BQ3" s="27"/>
      <c r="BR3" s="27"/>
    </row>
    <row r="4" spans="1:80" ht="3.75" customHeight="1" x14ac:dyDescent="0.25">
      <c r="A4" s="18"/>
      <c r="B4" s="133" t="str">
        <f>IF(B50="Директор",CONCATENATE("   Частное торговое унитарное предприятие ",'1'!A1,", в лице Директора Иванова Ивана Ивановича, действующего на основании Устава, именуемое в дальнейшем Продавец, с одной стороны и ",'1'!N2,", в лице ",'1'!A14," ",'1'!N14, ", действующего на основании ",'1'!N15,", именуемое в дальнейшем Покупатель, с другой стороны, заключили настоящий договор о нижеследующем:"),CONCATENATE("   Частное торговое унитарное предприятие ",'1'!A1,", в лице Коммерческого директора Щербачени Павла Евгеньевича, действующего на основании доверенности № 1 от 01 октября 2013 г., именуемое в дальнейшем Продавец, с одной стороны и ",'1'!N2,", в лице ",'1'!A14," ",'1'!N14, ", действующего на основании ",'1'!N15,", именуемое в дальнейшем Покупатель, с другой стороны, заключили настоящий договор о нижеследующем:"))</f>
        <v xml:space="preserve">   Частное торговое унитарное предприятие "Сидоров", в лице Директора Иванова Ивана Ивановича, действующего на основании Устава, именуемое в дальнейшем Продавец, с одной стороны и ЧУП “Иванов”, в лице Директора  Перова И.К, действующего на основании Устава, именуемое в дальнейшем Покупатель, с другой стороны, заключили настоящий договор о нижеследующем: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</row>
    <row r="5" spans="1:80" s="6" customFormat="1" ht="13.5" customHeight="1" x14ac:dyDescent="0.2"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</row>
    <row r="6" spans="1:80" s="6" customFormat="1" ht="11.25" customHeight="1" x14ac:dyDescent="0.2"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</row>
    <row r="7" spans="1:80" s="6" customFormat="1" ht="11.25" customHeight="1" x14ac:dyDescent="0.2"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</row>
    <row r="8" spans="1:80" s="6" customFormat="1" ht="11.25" customHeight="1" x14ac:dyDescent="0.2"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</row>
    <row r="9" spans="1:80" s="6" customFormat="1" ht="11.25" customHeight="1" x14ac:dyDescent="0.2"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X9" s="111"/>
      <c r="BY9" s="111"/>
      <c r="BZ9" s="111"/>
      <c r="CA9" s="111"/>
      <c r="CB9" s="111"/>
    </row>
    <row r="10" spans="1:80" s="5" customFormat="1" ht="7.5" customHeigh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X10" s="112"/>
      <c r="BY10" s="112"/>
      <c r="BZ10" s="112"/>
      <c r="CA10" s="112"/>
      <c r="CB10" s="112"/>
    </row>
    <row r="11" spans="1:80" s="6" customFormat="1" ht="11.25" customHeight="1" x14ac:dyDescent="0.25">
      <c r="B11" s="134" t="s">
        <v>56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X11" s="113"/>
      <c r="BY11" s="114"/>
      <c r="BZ11" s="113"/>
      <c r="CA11" s="113"/>
      <c r="CB11" s="113"/>
    </row>
    <row r="12" spans="1:80" s="6" customFormat="1" ht="3.75" customHeight="1" x14ac:dyDescent="0.25">
      <c r="B12" s="29"/>
      <c r="C12" s="29"/>
      <c r="D12" s="129"/>
      <c r="E12" s="129"/>
      <c r="F12" s="129"/>
      <c r="G12" s="129"/>
      <c r="H12" s="129"/>
      <c r="I12" s="129"/>
      <c r="J12" s="129"/>
      <c r="K12" s="1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29"/>
      <c r="AQ12" s="29"/>
      <c r="AR12" s="30"/>
      <c r="AS12" s="30"/>
      <c r="AT12" s="30"/>
      <c r="AU12" s="29"/>
      <c r="AV12" s="29"/>
      <c r="AW12" s="29"/>
      <c r="AX12" s="29"/>
      <c r="AY12" s="29"/>
      <c r="AZ12" s="29"/>
      <c r="BA12" s="30"/>
      <c r="BB12" s="30"/>
      <c r="BC12" s="30"/>
      <c r="BD12" s="30"/>
      <c r="BE12" s="30"/>
      <c r="BF12" s="30"/>
      <c r="BG12" s="29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X12" s="113"/>
      <c r="BY12" s="114"/>
      <c r="BZ12" s="113"/>
      <c r="CA12" s="113"/>
      <c r="CB12" s="113"/>
    </row>
    <row r="13" spans="1:80" ht="42" customHeight="1" x14ac:dyDescent="0.25">
      <c r="B13" s="135" t="s">
        <v>11</v>
      </c>
      <c r="C13" s="135"/>
      <c r="D13" s="136" t="s">
        <v>13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8"/>
      <c r="AH13" s="139" t="s">
        <v>24</v>
      </c>
      <c r="AI13" s="139"/>
      <c r="AJ13" s="139"/>
      <c r="AK13" s="139"/>
      <c r="AL13" s="139"/>
      <c r="AM13" s="139"/>
      <c r="AN13" s="139" t="s">
        <v>10</v>
      </c>
      <c r="AO13" s="139"/>
      <c r="AP13" s="139"/>
      <c r="AQ13" s="139"/>
      <c r="AR13" s="139" t="s">
        <v>41</v>
      </c>
      <c r="AS13" s="139"/>
      <c r="AT13" s="139"/>
      <c r="AU13" s="139"/>
      <c r="AV13" s="139"/>
      <c r="AW13" s="139"/>
      <c r="AX13" s="135" t="s">
        <v>42</v>
      </c>
      <c r="AY13" s="135"/>
      <c r="AZ13" s="135"/>
      <c r="BA13" s="135"/>
      <c r="BB13" s="135"/>
      <c r="BC13" s="135"/>
      <c r="BD13" s="140" t="s">
        <v>14</v>
      </c>
      <c r="BE13" s="141"/>
      <c r="BF13" s="142"/>
      <c r="BG13" s="139" t="s">
        <v>47</v>
      </c>
      <c r="BH13" s="139"/>
      <c r="BI13" s="139"/>
      <c r="BJ13" s="139"/>
      <c r="BK13" s="139"/>
      <c r="BL13" s="139" t="s">
        <v>12</v>
      </c>
      <c r="BM13" s="139"/>
      <c r="BN13" s="139"/>
      <c r="BO13" s="139"/>
      <c r="BP13" s="139"/>
      <c r="BQ13" s="139"/>
      <c r="BR13" s="139"/>
      <c r="BX13" s="115"/>
      <c r="BY13" s="114"/>
      <c r="BZ13" s="115"/>
      <c r="CA13" s="115"/>
      <c r="CB13" s="115"/>
    </row>
    <row r="14" spans="1:80" ht="27" customHeight="1" x14ac:dyDescent="0.25">
      <c r="B14" s="146">
        <f>'2'!A2</f>
        <v>1</v>
      </c>
      <c r="C14" s="148"/>
      <c r="D14" s="149" t="str">
        <f>'2'!C2</f>
        <v>Кабель принтерный USB AM-BM 2.0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1"/>
      <c r="AH14" s="143" t="s">
        <v>74</v>
      </c>
      <c r="AI14" s="144"/>
      <c r="AJ14" s="144"/>
      <c r="AK14" s="144"/>
      <c r="AL14" s="144"/>
      <c r="AM14" s="145"/>
      <c r="AN14" s="143">
        <f>'2'!E2</f>
        <v>2</v>
      </c>
      <c r="AO14" s="144"/>
      <c r="AP14" s="144"/>
      <c r="AQ14" s="145"/>
      <c r="AR14" s="143">
        <f>(('2'!H2)-(('2'!H2*20/120)))</f>
        <v>2102792</v>
      </c>
      <c r="AS14" s="144"/>
      <c r="AT14" s="144"/>
      <c r="AU14" s="144"/>
      <c r="AV14" s="144"/>
      <c r="AW14" s="145"/>
      <c r="AX14" s="143">
        <f>AR14*AN14</f>
        <v>4205584</v>
      </c>
      <c r="AY14" s="144"/>
      <c r="AZ14" s="144"/>
      <c r="BA14" s="144"/>
      <c r="BB14" s="144"/>
      <c r="BC14" s="145"/>
      <c r="BD14" s="146">
        <v>20</v>
      </c>
      <c r="BE14" s="147"/>
      <c r="BF14" s="148"/>
      <c r="BG14" s="143">
        <f>AX14*0.2</f>
        <v>841117</v>
      </c>
      <c r="BH14" s="144"/>
      <c r="BI14" s="144"/>
      <c r="BJ14" s="144"/>
      <c r="BK14" s="145"/>
      <c r="BL14" s="143">
        <f>BG14+AX14</f>
        <v>5046701</v>
      </c>
      <c r="BM14" s="144"/>
      <c r="BN14" s="144"/>
      <c r="BO14" s="144"/>
      <c r="BP14" s="144"/>
      <c r="BQ14" s="144"/>
      <c r="BR14" s="145"/>
      <c r="BX14" s="115"/>
      <c r="BY14" s="114"/>
      <c r="BZ14" s="115"/>
      <c r="CA14" s="115"/>
      <c r="CB14" s="115"/>
    </row>
    <row r="15" spans="1:80" ht="12.75" customHeight="1" x14ac:dyDescent="0.25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2"/>
      <c r="AO15" s="32"/>
      <c r="AP15" s="32"/>
      <c r="AQ15" s="32"/>
      <c r="AR15" s="33"/>
      <c r="AS15" s="33"/>
      <c r="AT15" s="33"/>
      <c r="AU15" s="32"/>
      <c r="AV15" s="32"/>
      <c r="AW15" s="32"/>
      <c r="AX15" s="163">
        <f>SUM(AX14:BC14)</f>
        <v>4205584</v>
      </c>
      <c r="AY15" s="164"/>
      <c r="AZ15" s="164"/>
      <c r="BA15" s="164"/>
      <c r="BB15" s="164"/>
      <c r="BC15" s="165"/>
      <c r="BD15" s="30"/>
      <c r="BE15" s="30"/>
      <c r="BF15" s="30"/>
      <c r="BG15" s="166">
        <f>SUM(BG14:BK14)</f>
        <v>841117</v>
      </c>
      <c r="BH15" s="167"/>
      <c r="BI15" s="167"/>
      <c r="BJ15" s="167"/>
      <c r="BK15" s="168"/>
      <c r="BL15" s="169">
        <f>SUM(BL14:BR14)</f>
        <v>5046701</v>
      </c>
      <c r="BM15" s="169"/>
      <c r="BN15" s="169"/>
      <c r="BO15" s="169"/>
      <c r="BP15" s="169"/>
      <c r="BQ15" s="169"/>
      <c r="BR15" s="169"/>
      <c r="BX15" s="115"/>
      <c r="BY15" s="114"/>
      <c r="BZ15" s="115"/>
      <c r="CA15" s="115"/>
      <c r="CB15" s="115"/>
    </row>
    <row r="16" spans="1:80" ht="11.25" customHeight="1" x14ac:dyDescent="0.25">
      <c r="A16" s="6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1"/>
      <c r="AS16" s="31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X16" s="115"/>
      <c r="BY16" s="115"/>
      <c r="BZ16" s="115"/>
      <c r="CA16" s="115"/>
      <c r="CB16" s="115"/>
    </row>
    <row r="17" spans="1:80" ht="15" customHeight="1" x14ac:dyDescent="0.25">
      <c r="A17" s="25"/>
      <c r="B17" s="170" t="s">
        <v>57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1" t="str">
        <f>CONCATENATE(BL15," (",СуммаПрописью(BL15),")")</f>
        <v>5046701 (Пять миллионов сорок шесть тысяч семьсот один рубль)</v>
      </c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X17" s="115"/>
      <c r="BY17" s="115"/>
      <c r="BZ17" s="115"/>
      <c r="CA17" s="115"/>
      <c r="CB17" s="115"/>
    </row>
    <row r="18" spans="1:80" ht="15" customHeight="1" x14ac:dyDescent="0.25">
      <c r="A18" s="25"/>
      <c r="B18" s="170" t="s">
        <v>58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1" t="str">
        <f>CONCATENATE(BG15," (",СуммаПрописью(BG15),")")</f>
        <v>841117 (Восемьсот сорок одна тысяча сто семнадцать рублей)</v>
      </c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24"/>
      <c r="BT18" s="24"/>
      <c r="BX18" s="18"/>
      <c r="BY18" s="18"/>
      <c r="BZ18" s="18"/>
      <c r="CA18" s="18"/>
      <c r="CB18" s="18"/>
    </row>
    <row r="19" spans="1:80" ht="11.2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8"/>
      <c r="AY19" s="8"/>
      <c r="AZ19" s="8"/>
      <c r="BA19" s="8"/>
      <c r="BB19" s="8"/>
    </row>
    <row r="20" spans="1:80" ht="11.25" customHeight="1" x14ac:dyDescent="0.25">
      <c r="A20" s="6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</row>
    <row r="21" spans="1:80" ht="11.25" customHeight="1" x14ac:dyDescent="0.25">
      <c r="A21" s="6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</row>
    <row r="22" spans="1:80" s="6" customFormat="1" ht="11.25" customHeight="1" x14ac:dyDescent="0.2"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</row>
    <row r="23" spans="1:80" ht="111.75" customHeight="1" x14ac:dyDescent="0.25">
      <c r="A23" s="6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</row>
    <row r="24" spans="1:80" ht="38.25" customHeight="1" x14ac:dyDescent="0.25">
      <c r="A24" s="6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</row>
    <row r="25" spans="1:80" ht="15" customHeight="1" x14ac:dyDescent="0.25">
      <c r="A25" s="6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</row>
    <row r="26" spans="1:80" ht="11.25" customHeight="1" x14ac:dyDescent="0.25">
      <c r="A26" s="6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</row>
    <row r="27" spans="1:80" ht="11.25" customHeight="1" x14ac:dyDescent="0.25">
      <c r="A27" s="6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</row>
    <row r="28" spans="1:80" ht="11.25" customHeight="1" x14ac:dyDescent="0.25">
      <c r="A28" s="6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</row>
    <row r="29" spans="1:80" ht="15" customHeight="1" x14ac:dyDescent="0.25"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</row>
    <row r="30" spans="1:80" ht="19.5" customHeight="1" x14ac:dyDescent="0.25"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</row>
    <row r="31" spans="1:80" ht="23.25" customHeight="1" x14ac:dyDescent="0.25"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</row>
    <row r="32" spans="1:80" ht="15" customHeight="1" x14ac:dyDescent="0.25"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</row>
    <row r="33" spans="2:74" ht="15.75" customHeight="1" x14ac:dyDescent="0.25"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</row>
    <row r="34" spans="2:74" ht="24" customHeight="1" x14ac:dyDescent="0.25"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</row>
    <row r="35" spans="2:74" ht="11.25" customHeight="1" x14ac:dyDescent="0.25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</row>
    <row r="36" spans="2:74" ht="13.5" customHeight="1" x14ac:dyDescent="0.25"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</row>
    <row r="37" spans="2:74" ht="15" customHeight="1" x14ac:dyDescent="0.25"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</row>
    <row r="38" spans="2:74" ht="6" customHeight="1" x14ac:dyDescent="0.25"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</row>
    <row r="39" spans="2:74" ht="15" customHeight="1" x14ac:dyDescent="0.25">
      <c r="B39" s="174" t="s">
        <v>61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23"/>
      <c r="AK39" s="174" t="s">
        <v>59</v>
      </c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23"/>
      <c r="BT39" s="23"/>
      <c r="BU39" s="23"/>
      <c r="BV39" s="23"/>
    </row>
    <row r="40" spans="2:74" ht="11.25" customHeight="1" x14ac:dyDescent="0.25">
      <c r="B40" s="172" t="s">
        <v>110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1"/>
      <c r="AK40" s="173" t="str">
        <f>CONCATENATE('1'!N2)</f>
        <v>ЧУП “Иванов”</v>
      </c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</row>
    <row r="41" spans="2:74" ht="6.75" customHeight="1" x14ac:dyDescent="0.25"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8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</row>
    <row r="42" spans="2:74" ht="15.75" customHeight="1" x14ac:dyDescent="0.25">
      <c r="B42" s="152" t="s">
        <v>103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22"/>
      <c r="AK42" s="153" t="str">
        <f>'1'!N4</f>
        <v>г. Москва</v>
      </c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</row>
    <row r="43" spans="2:74" ht="9.75" customHeight="1" x14ac:dyDescent="0.25"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22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</row>
    <row r="44" spans="2:74" ht="15" customHeight="1" x14ac:dyDescent="0.25">
      <c r="B44" s="154" t="s">
        <v>111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22"/>
      <c r="AK44" s="155" t="str">
        <f>IF(AND('1'!N11&gt;0,'1'!N12=0),CONCATENATE("УНП: ",'1'!N11),IF(AND('1'!N11=0,'1'!N12&gt;0),CONCATENATE("ОКПО: ",'1'!N12),IF(AND('1'!N11&gt;0,'1'!N12&gt;0),CONCATENATE("УНП: ",'1'!N11,", ОКПО: ",'1'!N12)," ")))</f>
        <v xml:space="preserve"> </v>
      </c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</row>
    <row r="45" spans="2:74" ht="27" customHeight="1" x14ac:dyDescent="0.25">
      <c r="B45" s="160" t="s">
        <v>112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45"/>
      <c r="AK45" s="161" t="str">
        <f>CONCATENATE("Р/С ",'1'!N6," в ",'1'!N7," код ",'1'!N8)</f>
        <v>Р/С 3012226650011 в ЗАО “МТБанк” код 117</v>
      </c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</row>
    <row r="46" spans="2:74" ht="15.75" customHeight="1" x14ac:dyDescent="0.25">
      <c r="B46" s="162" t="s">
        <v>113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8"/>
      <c r="AK46" s="155" t="str">
        <f>CONCATENATE("Адрес банка: ",'1'!N9)</f>
        <v>Адрес банка: г. Москва</v>
      </c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</row>
    <row r="47" spans="2:74" ht="15" customHeight="1" x14ac:dyDescent="0.25">
      <c r="B47" s="162" t="s">
        <v>114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8"/>
      <c r="AK47" s="155" t="str">
        <f>IF(AND('1'!N18&gt;0,'1'!N19=0),CONCATENATE("Факс: ",'1'!N18),IF(AND('1'!N18=0,'1'!N19&gt;0),CONCATENATE("E-mail: ",'1'!N19),IF(AND('1'!N18&gt;0,'1'!N19&gt;0),CONCATENATE("Факс: ",'1'!N18,", E-mail: ",'1'!N19)," ")))</f>
        <v>Факс: 22335</v>
      </c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</row>
    <row r="48" spans="2:74" ht="11.25" customHeight="1" x14ac:dyDescent="0.25"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8"/>
      <c r="AK48" s="155" t="str">
        <f>IF('1'!N17&gt;0,CONCATENATE("Тел: ",'1'!N17)," ")</f>
        <v>Тел: 23335</v>
      </c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</row>
    <row r="49" spans="2:70" ht="9.75" customHeight="1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158" t="str">
        <f>IF(B50="Директор","___________","Щербаченя Павел Евгеньевич")</f>
        <v>___________</v>
      </c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1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</row>
    <row r="50" spans="2:70" ht="12.75" customHeight="1" x14ac:dyDescent="0.25">
      <c r="B50" s="159" t="s">
        <v>71</v>
      </c>
      <c r="C50" s="159"/>
      <c r="D50" s="159"/>
      <c r="E50" s="159"/>
      <c r="F50" s="159"/>
      <c r="G50" s="159"/>
      <c r="H50" s="159"/>
      <c r="I50" s="159"/>
      <c r="J50" s="159"/>
      <c r="K50" s="46"/>
      <c r="L50" s="46"/>
      <c r="M50" s="36"/>
      <c r="N50" s="39"/>
      <c r="O50" s="39"/>
      <c r="P50" s="46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1"/>
      <c r="AK50" s="40" t="s">
        <v>53</v>
      </c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156" t="str">
        <f>IF('1'!N13=0," ",'1'!N13)</f>
        <v>Перов И.К</v>
      </c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</row>
    <row r="51" spans="2:70" ht="19.5" customHeight="1" x14ac:dyDescent="0.25">
      <c r="B51" s="159"/>
      <c r="C51" s="159"/>
      <c r="D51" s="159"/>
      <c r="E51" s="159"/>
      <c r="F51" s="159"/>
      <c r="G51" s="159"/>
      <c r="H51" s="159"/>
      <c r="I51" s="159"/>
      <c r="J51" s="159"/>
      <c r="K51" s="47"/>
      <c r="L51" s="47"/>
      <c r="M51" s="48"/>
      <c r="N51" s="48"/>
      <c r="O51" s="48"/>
      <c r="P51" s="47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1"/>
      <c r="AK51" s="40"/>
      <c r="AL51" s="157" t="str">
        <f>'1'!A13</f>
        <v xml:space="preserve">Директор </v>
      </c>
      <c r="AM51" s="157"/>
      <c r="AN51" s="157"/>
      <c r="AO51" s="157"/>
      <c r="AP51" s="157"/>
      <c r="AQ51" s="157"/>
      <c r="AR51" s="157"/>
      <c r="AS51" s="157"/>
      <c r="AT51" s="47"/>
      <c r="AU51" s="47"/>
      <c r="AV51" s="47"/>
      <c r="AW51" s="47"/>
      <c r="AX51" s="47"/>
      <c r="AY51" s="47"/>
      <c r="AZ51" s="47"/>
      <c r="BA51" s="40"/>
      <c r="BB51" s="40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</row>
    <row r="52" spans="2:70" ht="11.25" customHeight="1" x14ac:dyDescent="0.25">
      <c r="B52" s="8"/>
      <c r="C52" s="8"/>
      <c r="D52" s="8"/>
      <c r="E52" s="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</row>
    <row r="53" spans="2:70" ht="11.2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</row>
    <row r="54" spans="2:70" ht="11.2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</row>
    <row r="55" spans="2:70" ht="11.2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37"/>
      <c r="BD55" s="37"/>
      <c r="BE55" s="37"/>
      <c r="BF55" s="37"/>
      <c r="BG55" s="37"/>
      <c r="BH55" s="37"/>
    </row>
    <row r="56" spans="2:70" ht="11.2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</row>
    <row r="57" spans="2:70" ht="11.2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</row>
    <row r="58" spans="2:70" ht="11.2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</row>
    <row r="59" spans="2:70" ht="11.2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</row>
    <row r="60" spans="2:70" ht="11.2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</row>
    <row r="61" spans="2:70" ht="11.2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</row>
    <row r="62" spans="2:70" ht="11.2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</row>
    <row r="63" spans="2:70" ht="11.2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</row>
    <row r="64" spans="2:70" ht="11.2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</row>
    <row r="65" spans="2:54" ht="11.2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</row>
    <row r="66" spans="2:54" ht="11.25" customHeight="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</row>
    <row r="67" spans="2:54" ht="11.25" customHeight="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</row>
    <row r="68" spans="2:54" ht="11.25" customHeight="1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</row>
    <row r="69" spans="2:54" ht="11.25" customHeight="1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</row>
    <row r="70" spans="2:54" ht="11.25" customHeight="1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</row>
    <row r="71" spans="2:54" ht="11.25" customHeight="1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</row>
    <row r="72" spans="2:54" ht="11.25" customHeight="1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</row>
    <row r="73" spans="2:54" ht="11.25" customHeight="1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</row>
    <row r="74" spans="2:54" ht="11.25" customHeight="1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</row>
    <row r="75" spans="2:54" ht="11.25" customHeight="1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</row>
    <row r="76" spans="2:54" ht="11.25" customHeight="1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</row>
    <row r="77" spans="2:54" ht="11.25" customHeight="1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</row>
    <row r="78" spans="2:54" ht="11.25" customHeight="1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</row>
    <row r="79" spans="2:54" ht="11.25" customHeight="1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</row>
    <row r="80" spans="2:54" ht="11.25" customHeight="1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</row>
    <row r="81" spans="2:54" ht="11.25" customHeight="1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</row>
    <row r="82" spans="2:54" ht="11.25" customHeight="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</row>
    <row r="83" spans="2:54" ht="11.25" customHeight="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</row>
    <row r="84" spans="2:54" ht="11.25" customHeight="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</row>
    <row r="85" spans="2:54" ht="11.25" customHeight="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</row>
    <row r="86" spans="2:54" ht="11.25" customHeight="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</row>
    <row r="87" spans="2:54" ht="11.25" customHeight="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</row>
    <row r="88" spans="2:54" ht="11.25" customHeight="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</row>
    <row r="89" spans="2:54" ht="11.25" customHeight="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</row>
    <row r="90" spans="2:54" ht="11.25" customHeight="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</row>
    <row r="91" spans="2:54" ht="11.25" customHeight="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</row>
    <row r="92" spans="2:54" ht="11.25" customHeight="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</row>
    <row r="93" spans="2:54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</row>
    <row r="94" spans="2:54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</row>
    <row r="95" spans="2:54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</row>
    <row r="96" spans="2:54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</row>
    <row r="97" spans="2:54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</row>
    <row r="98" spans="2:54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</row>
    <row r="99" spans="2:54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</row>
    <row r="100" spans="2:54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</row>
    <row r="101" spans="2:54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</row>
    <row r="102" spans="2:54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</row>
    <row r="103" spans="2:54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</row>
    <row r="104" spans="2:54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</row>
    <row r="105" spans="2:54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</row>
    <row r="106" spans="2:54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</row>
    <row r="107" spans="2:54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</row>
    <row r="108" spans="2:54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</row>
    <row r="109" spans="2:54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</row>
    <row r="110" spans="2:54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</row>
    <row r="111" spans="2:54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</row>
    <row r="112" spans="2:54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</row>
    <row r="113" spans="2:54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</row>
    <row r="114" spans="2:54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</row>
    <row r="115" spans="2:54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</row>
    <row r="116" spans="2:54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</row>
    <row r="117" spans="2:54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</row>
    <row r="118" spans="2:54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</row>
    <row r="119" spans="2:54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</row>
    <row r="120" spans="2:54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</row>
    <row r="121" spans="2:54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</row>
    <row r="122" spans="2:54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</row>
    <row r="123" spans="2:54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</row>
    <row r="124" spans="2:54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</row>
    <row r="125" spans="2:54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</row>
    <row r="126" spans="2:54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</row>
    <row r="127" spans="2:54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</row>
    <row r="128" spans="2:54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</row>
    <row r="129" spans="2:54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</row>
    <row r="130" spans="2:54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</row>
    <row r="131" spans="2:54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</row>
    <row r="132" spans="2:54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</row>
    <row r="133" spans="2:54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</row>
    <row r="134" spans="2:54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</row>
    <row r="135" spans="2:54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</row>
    <row r="136" spans="2:54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</row>
    <row r="137" spans="2:54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</row>
    <row r="138" spans="2:54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</row>
    <row r="139" spans="2:54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</row>
    <row r="140" spans="2:54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</row>
    <row r="141" spans="2:54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</row>
    <row r="142" spans="2:54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</row>
    <row r="143" spans="2:54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</row>
    <row r="144" spans="2:54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</row>
    <row r="145" spans="2:54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</row>
    <row r="146" spans="2:54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</row>
    <row r="147" spans="2:54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</row>
    <row r="148" spans="2:54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</row>
    <row r="149" spans="2:54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</row>
    <row r="150" spans="2:54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</row>
    <row r="151" spans="2:54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</row>
    <row r="152" spans="2:54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</row>
    <row r="153" spans="2:54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</row>
    <row r="154" spans="2:54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</row>
    <row r="155" spans="2:54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</row>
    <row r="156" spans="2:54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</row>
    <row r="157" spans="2:54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</row>
    <row r="158" spans="2:54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</row>
    <row r="159" spans="2:54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</row>
    <row r="160" spans="2:54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</row>
    <row r="161" spans="2:54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</row>
    <row r="162" spans="2:54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</row>
    <row r="163" spans="2:54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</row>
    <row r="164" spans="2:54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</row>
    <row r="165" spans="2:54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</row>
    <row r="166" spans="2:54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</row>
    <row r="167" spans="2:54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</row>
    <row r="168" spans="2:54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</row>
    <row r="169" spans="2:54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</row>
    <row r="170" spans="2:54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</row>
    <row r="171" spans="2:54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</row>
    <row r="172" spans="2:54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</row>
    <row r="173" spans="2:54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</row>
    <row r="174" spans="2:54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</row>
    <row r="175" spans="2:54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</row>
    <row r="176" spans="2:54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</row>
    <row r="177" spans="2:54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</row>
    <row r="178" spans="2:54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</row>
    <row r="179" spans="2:54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</row>
    <row r="180" spans="2:54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</row>
    <row r="181" spans="2:54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</row>
    <row r="182" spans="2:54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</row>
    <row r="183" spans="2:54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</row>
    <row r="184" spans="2:54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</row>
    <row r="185" spans="2:54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</row>
    <row r="186" spans="2:54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</row>
    <row r="187" spans="2:54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</row>
    <row r="188" spans="2:54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</row>
    <row r="189" spans="2:54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</row>
    <row r="190" spans="2:54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</row>
    <row r="191" spans="2:54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</row>
    <row r="192" spans="2:54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</row>
  </sheetData>
  <dataConsolidate/>
  <mergeCells count="57">
    <mergeCell ref="B18:L18"/>
    <mergeCell ref="M18:BR18"/>
    <mergeCell ref="B38:BR38"/>
    <mergeCell ref="B40:AI41"/>
    <mergeCell ref="AK40:BR41"/>
    <mergeCell ref="B39:AI39"/>
    <mergeCell ref="AK39:BR39"/>
    <mergeCell ref="B25:BR34"/>
    <mergeCell ref="B35:BR36"/>
    <mergeCell ref="B37:BR37"/>
    <mergeCell ref="B24:BR24"/>
    <mergeCell ref="B20:BR23"/>
    <mergeCell ref="AX15:BC15"/>
    <mergeCell ref="BG15:BK15"/>
    <mergeCell ref="BL15:BR15"/>
    <mergeCell ref="B17:L17"/>
    <mergeCell ref="M17:BR17"/>
    <mergeCell ref="B42:AI43"/>
    <mergeCell ref="AK42:BR43"/>
    <mergeCell ref="B44:AI44"/>
    <mergeCell ref="AK44:BR44"/>
    <mergeCell ref="BC50:BR51"/>
    <mergeCell ref="AL51:AS51"/>
    <mergeCell ref="Q49:AI51"/>
    <mergeCell ref="B50:J51"/>
    <mergeCell ref="B45:AI45"/>
    <mergeCell ref="AK45:BR45"/>
    <mergeCell ref="B46:AI46"/>
    <mergeCell ref="AK46:BR46"/>
    <mergeCell ref="B47:AI47"/>
    <mergeCell ref="AK47:BR47"/>
    <mergeCell ref="B48:AI48"/>
    <mergeCell ref="AK48:BR48"/>
    <mergeCell ref="B14:C14"/>
    <mergeCell ref="D14:AG14"/>
    <mergeCell ref="AH14:AM14"/>
    <mergeCell ref="AN14:AQ14"/>
    <mergeCell ref="AR14:AW14"/>
    <mergeCell ref="BD13:BF13"/>
    <mergeCell ref="BG13:BK13"/>
    <mergeCell ref="BL13:BR13"/>
    <mergeCell ref="AX14:BC14"/>
    <mergeCell ref="BD14:BF14"/>
    <mergeCell ref="AX13:BC13"/>
    <mergeCell ref="BG14:BK14"/>
    <mergeCell ref="BL14:BR14"/>
    <mergeCell ref="B13:C13"/>
    <mergeCell ref="D13:AG13"/>
    <mergeCell ref="AH13:AM13"/>
    <mergeCell ref="AN13:AQ13"/>
    <mergeCell ref="AR13:AW13"/>
    <mergeCell ref="D12:K12"/>
    <mergeCell ref="A1:BR1"/>
    <mergeCell ref="B2:U2"/>
    <mergeCell ref="AV2:BR2"/>
    <mergeCell ref="B4:BR9"/>
    <mergeCell ref="B11:BR11"/>
  </mergeCells>
  <pageMargins left="0.19685039370078741" right="0.19685039370078741" top="0.39370078740157483" bottom="0.39370078740157483" header="0" footer="0"/>
  <pageSetup paperSize="9" scale="87" orientation="portrait" r:id="rId1"/>
  <headerFooter differentFirst="1">
    <firstFooter>&amp;CАдрес для почтовых отправлений: 220070, г. Минск, ул. Ваупшасова, д.10, оф. 246 "Б"</first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'1'!$O$2:$P$2</xm:f>
          </x14:formula1>
          <xm:sqref>B50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FF00"/>
  </sheetPr>
  <dimension ref="A2:BE56"/>
  <sheetViews>
    <sheetView showGridLines="0" showWhiteSpace="0" view="pageBreakPreview" zoomScaleNormal="145" zoomScaleSheetLayoutView="100" workbookViewId="0">
      <pane ySplit="1" topLeftCell="A14" activePane="bottomLeft" state="frozen"/>
      <selection pane="bottomLeft" activeCell="AC6" sqref="AC6"/>
    </sheetView>
  </sheetViews>
  <sheetFormatPr defaultColWidth="1.7109375" defaultRowHeight="11.25" x14ac:dyDescent="0.2"/>
  <cols>
    <col min="1" max="1" width="1.7109375" style="6"/>
    <col min="2" max="2" width="1" style="6" customWidth="1"/>
    <col min="3" max="8" width="1.7109375" style="6"/>
    <col min="9" max="9" width="0.85546875" style="6" customWidth="1"/>
    <col min="10" max="10" width="1.28515625" style="6" customWidth="1"/>
    <col min="11" max="12" width="0.7109375" style="6" customWidth="1"/>
    <col min="13" max="13" width="0.28515625" style="6" hidden="1" customWidth="1"/>
    <col min="14" max="16" width="1.7109375" style="6"/>
    <col min="17" max="17" width="1.5703125" style="6" customWidth="1"/>
    <col min="18" max="18" width="1.7109375" style="6" customWidth="1"/>
    <col min="19" max="19" width="2.140625" style="6" customWidth="1"/>
    <col min="20" max="20" width="1" style="6" customWidth="1"/>
    <col min="21" max="21" width="1.5703125" style="6" customWidth="1"/>
    <col min="22" max="22" width="0.85546875" style="6" customWidth="1"/>
    <col min="23" max="23" width="1.7109375" style="6"/>
    <col min="24" max="24" width="1.28515625" style="6" customWidth="1"/>
    <col min="25" max="25" width="0.5703125" style="6" customWidth="1"/>
    <col min="26" max="27" width="1.7109375" style="6"/>
    <col min="28" max="28" width="1.7109375" style="6" customWidth="1"/>
    <col min="29" max="29" width="2.7109375" style="6" customWidth="1"/>
    <col min="30" max="30" width="2" style="6" customWidth="1"/>
    <col min="31" max="32" width="1.7109375" style="6"/>
    <col min="33" max="33" width="3" style="6" customWidth="1"/>
    <col min="34" max="34" width="1.42578125" style="6" customWidth="1"/>
    <col min="35" max="35" width="2.140625" style="6" customWidth="1"/>
    <col min="36" max="36" width="1" style="6" customWidth="1"/>
    <col min="37" max="37" width="0.7109375" style="6" customWidth="1"/>
    <col min="38" max="39" width="1" style="6" customWidth="1"/>
    <col min="40" max="41" width="1.7109375" style="6"/>
    <col min="42" max="42" width="2.5703125" style="6" customWidth="1"/>
    <col min="43" max="43" width="1.7109375" style="6" customWidth="1"/>
    <col min="44" max="44" width="1.42578125" style="6" customWidth="1"/>
    <col min="45" max="45" width="1.7109375" style="6" customWidth="1"/>
    <col min="46" max="46" width="2.42578125" style="6" customWidth="1"/>
    <col min="47" max="47" width="1.7109375" style="6" customWidth="1"/>
    <col min="48" max="48" width="2.5703125" style="6" customWidth="1"/>
    <col min="49" max="49" width="1.42578125" style="6" customWidth="1"/>
    <col min="50" max="50" width="1.7109375" style="6" customWidth="1"/>
    <col min="51" max="51" width="1.7109375" style="6"/>
    <col min="52" max="52" width="1" style="6" customWidth="1"/>
    <col min="53" max="54" width="1.7109375" style="6"/>
    <col min="55" max="55" width="1.7109375" style="6" customWidth="1"/>
    <col min="56" max="56" width="1.7109375" style="6"/>
    <col min="57" max="57" width="2.140625" style="6" customWidth="1"/>
    <col min="58" max="16384" width="1.7109375" style="6"/>
  </cols>
  <sheetData>
    <row r="2" spans="12:43" x14ac:dyDescent="0.2"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2:43" x14ac:dyDescent="0.2">
      <c r="U3" s="5"/>
      <c r="V3" s="5"/>
      <c r="W3" s="12"/>
    </row>
    <row r="4" spans="12:43" x14ac:dyDescent="0.2">
      <c r="S4" s="211">
        <v>5556</v>
      </c>
      <c r="T4" s="211"/>
      <c r="U4" s="211"/>
      <c r="V4" s="211"/>
      <c r="W4" s="211"/>
      <c r="X4" s="211"/>
      <c r="Y4" s="211"/>
      <c r="Z4" s="211"/>
      <c r="AA4" s="211"/>
      <c r="AB4" s="211"/>
      <c r="AC4" s="211">
        <f>'1'!N11</f>
        <v>0</v>
      </c>
      <c r="AD4" s="211"/>
      <c r="AE4" s="211"/>
      <c r="AF4" s="211"/>
      <c r="AG4" s="211"/>
      <c r="AH4" s="211"/>
      <c r="AI4" s="211"/>
      <c r="AJ4" s="211"/>
      <c r="AK4" s="211"/>
      <c r="AL4" s="211"/>
    </row>
    <row r="5" spans="12:43" x14ac:dyDescent="0.2"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13"/>
      <c r="AN5" s="13"/>
      <c r="AO5" s="13"/>
      <c r="AP5" s="13"/>
      <c r="AQ5" s="13"/>
    </row>
    <row r="6" spans="12:43" x14ac:dyDescent="0.2">
      <c r="AM6" s="13"/>
      <c r="AN6" s="13"/>
      <c r="AO6" s="13"/>
      <c r="AP6" s="13"/>
      <c r="AQ6" s="13"/>
    </row>
    <row r="7" spans="12:43" x14ac:dyDescent="0.2">
      <c r="U7" s="7"/>
      <c r="V7" s="7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2:43" x14ac:dyDescent="0.2">
      <c r="U8" s="7"/>
      <c r="V8" s="7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2:43" x14ac:dyDescent="0.2"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5" spans="12:43" x14ac:dyDescent="0.2">
      <c r="L15" s="210">
        <f>'1'!N27</f>
        <v>0</v>
      </c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</row>
    <row r="16" spans="12:43" x14ac:dyDescent="0.2">
      <c r="L16" s="10"/>
    </row>
    <row r="17" spans="1:57" ht="22.5" customHeight="1" x14ac:dyDescent="0.2">
      <c r="A17" s="6" t="s">
        <v>16</v>
      </c>
      <c r="L17" s="217" t="s">
        <v>73</v>
      </c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7" x14ac:dyDescent="0.2">
      <c r="U18" s="15" t="s">
        <v>19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57" x14ac:dyDescent="0.2">
      <c r="A19" s="6" t="s">
        <v>17</v>
      </c>
      <c r="L19" s="218" t="str">
        <f>CONCATENATE('1'!N2," ",'1'!N4)</f>
        <v>ЧУП “Иванов” г. Москва</v>
      </c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</row>
    <row r="20" spans="1:57" x14ac:dyDescent="0.2">
      <c r="U20" s="15" t="s">
        <v>19</v>
      </c>
    </row>
    <row r="21" spans="1:57" ht="15" customHeight="1" x14ac:dyDescent="0.2">
      <c r="A21" s="6" t="s">
        <v>18</v>
      </c>
      <c r="L21" s="177" t="str">
        <f>CONCATENATE("Договор № ",'1'!$N$21," от ",TEXT('1'!$N$22,"ДД.ММ.ГГГГ"))</f>
        <v>Договор № 1 от 01.01.2014</v>
      </c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</row>
    <row r="22" spans="1:57" x14ac:dyDescent="0.2">
      <c r="U22" s="15" t="s">
        <v>20</v>
      </c>
    </row>
    <row r="24" spans="1:57" x14ac:dyDescent="0.2">
      <c r="A24" s="212" t="s">
        <v>21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4"/>
    </row>
    <row r="25" spans="1:57" ht="11.25" customHeight="1" x14ac:dyDescent="0.2">
      <c r="A25" s="215" t="s">
        <v>11</v>
      </c>
      <c r="B25" s="215"/>
      <c r="C25" s="216" t="s">
        <v>25</v>
      </c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 t="s">
        <v>24</v>
      </c>
      <c r="U25" s="216"/>
      <c r="V25" s="216"/>
      <c r="W25" s="216" t="s">
        <v>10</v>
      </c>
      <c r="X25" s="216"/>
      <c r="Y25" s="216"/>
      <c r="Z25" s="216" t="s">
        <v>90</v>
      </c>
      <c r="AA25" s="216"/>
      <c r="AB25" s="216"/>
      <c r="AC25" s="216"/>
      <c r="AD25" s="216"/>
      <c r="AE25" s="216" t="s">
        <v>91</v>
      </c>
      <c r="AF25" s="216"/>
      <c r="AG25" s="216"/>
      <c r="AH25" s="216"/>
      <c r="AI25" s="216"/>
      <c r="AJ25" s="216" t="s">
        <v>23</v>
      </c>
      <c r="AK25" s="216"/>
      <c r="AL25" s="216"/>
      <c r="AM25" s="216"/>
      <c r="AN25" s="216" t="s">
        <v>92</v>
      </c>
      <c r="AO25" s="216"/>
      <c r="AP25" s="216"/>
      <c r="AQ25" s="216"/>
      <c r="AR25" s="216"/>
      <c r="AS25" s="216" t="s">
        <v>93</v>
      </c>
      <c r="AT25" s="216"/>
      <c r="AU25" s="216"/>
      <c r="AV25" s="216"/>
      <c r="AW25" s="216"/>
      <c r="AX25" s="215" t="s">
        <v>22</v>
      </c>
      <c r="AY25" s="215"/>
      <c r="AZ25" s="215"/>
      <c r="BA25" s="215"/>
      <c r="BB25" s="215"/>
      <c r="BC25" s="215"/>
      <c r="BD25" s="215"/>
      <c r="BE25" s="215"/>
    </row>
    <row r="26" spans="1:57" ht="19.5" customHeight="1" x14ac:dyDescent="0.2">
      <c r="A26" s="215"/>
      <c r="B26" s="215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5"/>
      <c r="AY26" s="215"/>
      <c r="AZ26" s="215"/>
      <c r="BA26" s="215"/>
      <c r="BB26" s="215"/>
      <c r="BC26" s="215"/>
      <c r="BD26" s="215"/>
      <c r="BE26" s="215"/>
    </row>
    <row r="27" spans="1:57" x14ac:dyDescent="0.2">
      <c r="A27" s="201"/>
      <c r="B27" s="201"/>
      <c r="C27" s="202">
        <v>1</v>
      </c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>
        <v>2</v>
      </c>
      <c r="U27" s="202"/>
      <c r="V27" s="202"/>
      <c r="W27" s="202">
        <v>3</v>
      </c>
      <c r="X27" s="202"/>
      <c r="Y27" s="202"/>
      <c r="Z27" s="202">
        <v>4</v>
      </c>
      <c r="AA27" s="202"/>
      <c r="AB27" s="202"/>
      <c r="AC27" s="202"/>
      <c r="AD27" s="202"/>
      <c r="AE27" s="202">
        <v>5</v>
      </c>
      <c r="AF27" s="202"/>
      <c r="AG27" s="202"/>
      <c r="AH27" s="202"/>
      <c r="AI27" s="202"/>
      <c r="AJ27" s="202">
        <v>6</v>
      </c>
      <c r="AK27" s="202"/>
      <c r="AL27" s="202"/>
      <c r="AM27" s="202"/>
      <c r="AN27" s="202">
        <v>7</v>
      </c>
      <c r="AO27" s="202"/>
      <c r="AP27" s="202"/>
      <c r="AQ27" s="202"/>
      <c r="AR27" s="202"/>
      <c r="AS27" s="209">
        <v>8</v>
      </c>
      <c r="AT27" s="209"/>
      <c r="AU27" s="209"/>
      <c r="AV27" s="209"/>
      <c r="AW27" s="209"/>
      <c r="AX27" s="202">
        <v>9</v>
      </c>
      <c r="AY27" s="202"/>
      <c r="AZ27" s="202"/>
      <c r="BA27" s="202"/>
      <c r="BB27" s="202"/>
      <c r="BC27" s="202"/>
      <c r="BD27" s="202"/>
      <c r="BE27" s="202"/>
    </row>
    <row r="28" spans="1:57" ht="34.5" customHeight="1" x14ac:dyDescent="0.2">
      <c r="A28" s="179">
        <f>'3'!B14</f>
        <v>1</v>
      </c>
      <c r="B28" s="180"/>
      <c r="C28" s="181" t="str">
        <f>'3'!D14</f>
        <v>Кабель принтерный USB AM-BM 2.0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3"/>
      <c r="T28" s="179" t="str">
        <f>'3'!AH14</f>
        <v>шт</v>
      </c>
      <c r="U28" s="184"/>
      <c r="V28" s="180"/>
      <c r="W28" s="185">
        <f>'3'!AN14</f>
        <v>2</v>
      </c>
      <c r="X28" s="186"/>
      <c r="Y28" s="187"/>
      <c r="Z28" s="188">
        <f>'3'!AR14</f>
        <v>2102792</v>
      </c>
      <c r="AA28" s="189"/>
      <c r="AB28" s="189"/>
      <c r="AC28" s="189"/>
      <c r="AD28" s="190"/>
      <c r="AE28" s="188">
        <f>'3'!AX14</f>
        <v>4205584</v>
      </c>
      <c r="AF28" s="189"/>
      <c r="AG28" s="189"/>
      <c r="AH28" s="189"/>
      <c r="AI28" s="190"/>
      <c r="AJ28" s="179">
        <v>20</v>
      </c>
      <c r="AK28" s="184"/>
      <c r="AL28" s="184"/>
      <c r="AM28" s="180"/>
      <c r="AN28" s="188">
        <f>'3'!BG14</f>
        <v>841117</v>
      </c>
      <c r="AO28" s="189"/>
      <c r="AP28" s="189"/>
      <c r="AQ28" s="189"/>
      <c r="AR28" s="190"/>
      <c r="AS28" s="203">
        <f>'3'!BL14</f>
        <v>5046701</v>
      </c>
      <c r="AT28" s="204"/>
      <c r="AU28" s="204"/>
      <c r="AV28" s="204"/>
      <c r="AW28" s="205"/>
      <c r="AX28" s="206" t="str">
        <f>CONCATENATE("цена согласно ","Договора № ",'1'!$N$21," от ",TEXT('1'!$N$22,"ДД.ММ.ГГГГ"))</f>
        <v>цена согласно Договора № 1 от 01.01.2014</v>
      </c>
      <c r="AY28" s="207"/>
      <c r="AZ28" s="207"/>
      <c r="BA28" s="207"/>
      <c r="BB28" s="207"/>
      <c r="BC28" s="207"/>
      <c r="BD28" s="207"/>
      <c r="BE28" s="208"/>
    </row>
    <row r="29" spans="1:57" ht="11.25" customHeight="1" x14ac:dyDescent="0.2">
      <c r="A29" s="194" t="s">
        <v>26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6"/>
      <c r="T29" s="194" t="s">
        <v>27</v>
      </c>
      <c r="U29" s="195"/>
      <c r="V29" s="196"/>
      <c r="W29" s="194">
        <f>SUM(W28:Y28)</f>
        <v>2</v>
      </c>
      <c r="X29" s="195"/>
      <c r="Y29" s="196"/>
      <c r="Z29" s="194" t="s">
        <v>27</v>
      </c>
      <c r="AA29" s="195"/>
      <c r="AB29" s="195"/>
      <c r="AC29" s="195"/>
      <c r="AD29" s="196"/>
      <c r="AE29" s="191">
        <f>SUM(AE28:AI28)</f>
        <v>4205584</v>
      </c>
      <c r="AF29" s="192"/>
      <c r="AG29" s="192"/>
      <c r="AH29" s="192"/>
      <c r="AI29" s="193"/>
      <c r="AJ29" s="197" t="s">
        <v>27</v>
      </c>
      <c r="AK29" s="198"/>
      <c r="AL29" s="198"/>
      <c r="AM29" s="199"/>
      <c r="AN29" s="191">
        <f>SUM(AN28:AR28)</f>
        <v>841117</v>
      </c>
      <c r="AO29" s="192"/>
      <c r="AP29" s="192"/>
      <c r="AQ29" s="192"/>
      <c r="AR29" s="193"/>
      <c r="AS29" s="191">
        <f>SUM(AS28:AW28)</f>
        <v>5046701</v>
      </c>
      <c r="AT29" s="192"/>
      <c r="AU29" s="192"/>
      <c r="AV29" s="192"/>
      <c r="AW29" s="193"/>
      <c r="AX29" s="194"/>
      <c r="AY29" s="195"/>
      <c r="AZ29" s="195"/>
      <c r="BA29" s="195"/>
      <c r="BB29" s="195"/>
      <c r="BC29" s="195"/>
      <c r="BD29" s="195"/>
      <c r="BE29" s="196"/>
    </row>
    <row r="32" spans="1:57" x14ac:dyDescent="0.2">
      <c r="A32" s="6" t="s">
        <v>28</v>
      </c>
      <c r="M32" s="10"/>
      <c r="N32" s="200" t="str">
        <f>'3'!M18</f>
        <v>841117 (Восемьсот сорок одна тысяча сто семнадцать рублей)</v>
      </c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</row>
    <row r="33" spans="1:56" x14ac:dyDescent="0.2">
      <c r="Q33" s="15" t="s">
        <v>40</v>
      </c>
    </row>
    <row r="34" spans="1:56" x14ac:dyDescent="0.2">
      <c r="A34" s="6" t="s">
        <v>29</v>
      </c>
      <c r="M34" s="19"/>
      <c r="N34" s="42" t="str">
        <f>'3'!M17</f>
        <v>5046701 (Пять миллионов сорок шесть тысяч семьсот один рубль)</v>
      </c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</row>
    <row r="35" spans="1:56" x14ac:dyDescent="0.2">
      <c r="Q35" s="15" t="s">
        <v>40</v>
      </c>
    </row>
    <row r="36" spans="1:56" x14ac:dyDescent="0.2">
      <c r="A36" s="6" t="s">
        <v>30</v>
      </c>
      <c r="M36" s="14"/>
      <c r="N36" s="14" t="str">
        <f>CONCATENATE('3'!B50,", ",'3'!Q49)</f>
        <v>Директор, ___________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ht="10.5" customHeight="1" x14ac:dyDescent="0.2">
      <c r="N37" s="175" t="s">
        <v>96</v>
      </c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</row>
    <row r="38" spans="1:56" x14ac:dyDescent="0.2">
      <c r="A38" s="6" t="s">
        <v>31</v>
      </c>
      <c r="M38" s="14"/>
      <c r="N38" s="14" t="str">
        <f>N36</f>
        <v>Директор, ___________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 ht="9" customHeight="1" x14ac:dyDescent="0.2">
      <c r="N39" s="175" t="s">
        <v>95</v>
      </c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</row>
    <row r="40" spans="1:56" x14ac:dyDescent="0.2">
      <c r="A40" s="6" t="s">
        <v>32</v>
      </c>
      <c r="M40" s="14"/>
      <c r="N40" s="14" t="str">
        <f>IF('1'!N29&gt;0,CONCATENATE('1'!N28,", ",'1'!N29)," ")</f>
        <v xml:space="preserve"> 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 x14ac:dyDescent="0.2">
      <c r="M41" s="15" t="s">
        <v>35</v>
      </c>
      <c r="N41" s="175" t="s">
        <v>96</v>
      </c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</row>
    <row r="42" spans="1:56" ht="22.5" customHeight="1" x14ac:dyDescent="0.2">
      <c r="A42" s="6" t="s">
        <v>75</v>
      </c>
      <c r="M42" s="14"/>
      <c r="N42" s="177" t="str">
        <f>IF('1'!N28&gt;0,CONCATENATE("Приказ ",'1'!N30," от ",TEXT('1'!N31,"ДД.ММ.ГГГГ"))," ")</f>
        <v xml:space="preserve"> </v>
      </c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4"/>
      <c r="AD42" s="9" t="s">
        <v>38</v>
      </c>
      <c r="AE42" s="9"/>
      <c r="AF42" s="9"/>
      <c r="AG42" s="9"/>
      <c r="AH42" s="9"/>
      <c r="AI42" s="9"/>
      <c r="AJ42" s="176" t="str">
        <f>IF('1'!N32&gt;0,'1'!N32," ")</f>
        <v xml:space="preserve"> </v>
      </c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</row>
    <row r="43" spans="1:56" x14ac:dyDescent="0.2">
      <c r="M43" s="15" t="s">
        <v>37</v>
      </c>
      <c r="AO43" s="15" t="s">
        <v>39</v>
      </c>
    </row>
    <row r="44" spans="1:56" x14ac:dyDescent="0.2">
      <c r="A44" s="6" t="s">
        <v>33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 ht="9" customHeight="1" x14ac:dyDescent="0.2">
      <c r="M45" s="15" t="s">
        <v>36</v>
      </c>
      <c r="N45" s="175" t="s">
        <v>95</v>
      </c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</row>
    <row r="46" spans="1:56" ht="15" customHeight="1" x14ac:dyDescent="0.2">
      <c r="A46" s="6" t="s">
        <v>34</v>
      </c>
      <c r="Q46" s="178" t="str">
        <f>CONCATENATE("Договор № ",'1'!$N$21," от ",TEXT('1'!N22,"ДД.ММ.ГГГГ"),", ТН № ",'1'!N25," от ",TEXT(L15,"ДД.ММ.ГГГГ"))</f>
        <v>Договор № 1 от 01.01.2014, ТН № 000241 от 00.01.1900</v>
      </c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</row>
    <row r="47" spans="1:56" x14ac:dyDescent="0.2"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</row>
    <row r="48" spans="1:56" x14ac:dyDescent="0.2"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</row>
    <row r="49" spans="17:36" x14ac:dyDescent="0.2"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</row>
    <row r="50" spans="17:36" x14ac:dyDescent="0.2"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</row>
    <row r="51" spans="17:36" x14ac:dyDescent="0.2"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</row>
    <row r="52" spans="17:36" x14ac:dyDescent="0.2"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</row>
    <row r="53" spans="17:36" x14ac:dyDescent="0.2"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17:36" x14ac:dyDescent="0.2"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</row>
    <row r="55" spans="17:36" x14ac:dyDescent="0.2"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</row>
    <row r="56" spans="17:36" x14ac:dyDescent="0.2"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</sheetData>
  <customSheetViews>
    <customSheetView guid="{3FFC0940-F421-40A3-8FA5-33C609033398}" scale="130" showPageBreaks="1" showGridLines="0" printArea="1" hiddenColumns="1" view="pageLayout" topLeftCell="A31">
      <selection activeCell="A28" sqref="A28:BE28"/>
      <pageMargins left="0.98958333333333337" right="0" top="0" bottom="0" header="0" footer="0"/>
      <pageSetup paperSize="9" orientation="portrait" r:id="rId1"/>
    </customSheetView>
  </customSheetViews>
  <mergeCells count="54">
    <mergeCell ref="L15:W15"/>
    <mergeCell ref="S4:AB5"/>
    <mergeCell ref="AC4:AL5"/>
    <mergeCell ref="A24:BE24"/>
    <mergeCell ref="A25:B26"/>
    <mergeCell ref="AX25:BE26"/>
    <mergeCell ref="AS25:AW26"/>
    <mergeCell ref="AN25:AR26"/>
    <mergeCell ref="AJ25:AM26"/>
    <mergeCell ref="AE25:AI26"/>
    <mergeCell ref="Z25:AD26"/>
    <mergeCell ref="W25:Y26"/>
    <mergeCell ref="T25:V26"/>
    <mergeCell ref="C25:S26"/>
    <mergeCell ref="L17:BD17"/>
    <mergeCell ref="L19:BD19"/>
    <mergeCell ref="AJ28:AM28"/>
    <mergeCell ref="AE27:AI27"/>
    <mergeCell ref="AE28:AI28"/>
    <mergeCell ref="AX27:BE27"/>
    <mergeCell ref="AN28:AR28"/>
    <mergeCell ref="AS28:AW28"/>
    <mergeCell ref="AX28:BE28"/>
    <mergeCell ref="AN27:AR27"/>
    <mergeCell ref="AS27:AW27"/>
    <mergeCell ref="L21:BD21"/>
    <mergeCell ref="A27:B27"/>
    <mergeCell ref="C27:S27"/>
    <mergeCell ref="T27:V27"/>
    <mergeCell ref="W27:Y27"/>
    <mergeCell ref="Z27:AD27"/>
    <mergeCell ref="AJ27:AM27"/>
    <mergeCell ref="Q46:BD46"/>
    <mergeCell ref="A28:B28"/>
    <mergeCell ref="C28:S28"/>
    <mergeCell ref="T28:V28"/>
    <mergeCell ref="W28:Y28"/>
    <mergeCell ref="Z28:AD28"/>
    <mergeCell ref="AS29:AW29"/>
    <mergeCell ref="AX29:BE29"/>
    <mergeCell ref="A29:S29"/>
    <mergeCell ref="AE29:AI29"/>
    <mergeCell ref="AJ29:AM29"/>
    <mergeCell ref="Z29:AD29"/>
    <mergeCell ref="W29:Y29"/>
    <mergeCell ref="T29:V29"/>
    <mergeCell ref="AN29:AR29"/>
    <mergeCell ref="N32:BD32"/>
    <mergeCell ref="N45:BD45"/>
    <mergeCell ref="AJ42:BD42"/>
    <mergeCell ref="N37:BD37"/>
    <mergeCell ref="N41:BD41"/>
    <mergeCell ref="N39:BD39"/>
    <mergeCell ref="N42:AB42"/>
  </mergeCells>
  <pageMargins left="0.74803149606299213" right="0" top="0" bottom="0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</vt:lpstr>
      <vt:lpstr>2</vt:lpstr>
      <vt:lpstr>3</vt:lpstr>
      <vt:lpstr>4</vt:lpstr>
      <vt:lpstr>'3'!Область_печати</vt:lpstr>
      <vt:lpstr>'4'!Область_печати</vt:lpstr>
    </vt:vector>
  </TitlesOfParts>
  <Company>DNA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X64</dc:creator>
  <cp:lastModifiedBy>Force</cp:lastModifiedBy>
  <cp:lastPrinted>2014-11-16T14:09:32Z</cp:lastPrinted>
  <dcterms:created xsi:type="dcterms:W3CDTF">2010-12-15T23:38:23Z</dcterms:created>
  <dcterms:modified xsi:type="dcterms:W3CDTF">2014-11-21T20:57:42Z</dcterms:modified>
</cp:coreProperties>
</file>