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Отчет" sheetId="4" r:id="rId1"/>
    <sheet name="Исходка" sheetId="1" r:id="rId2"/>
    <sheet name="Условие" sheetId="3" r:id="rId3"/>
  </sheets>
  <definedNames>
    <definedName name="_xlnm._FilterDatabase" localSheetId="1" hidden="1">Исходка!$A$8:$H$43</definedName>
  </definedNames>
  <calcPr calcId="145621" concurrentCalc="0"/>
  <pivotCaches>
    <pivotCache cacheId="30" r:id="rId4"/>
  </pivotCaches>
</workbook>
</file>

<file path=xl/calcChain.xml><?xml version="1.0" encoding="utf-8"?>
<calcChain xmlns="http://schemas.openxmlformats.org/spreadsheetml/2006/main">
  <c r="J9" i="1" l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R4" i="1"/>
  <c r="R5" i="1"/>
  <c r="R3" i="1"/>
  <c r="O4" i="1"/>
  <c r="U4" i="1"/>
  <c r="O5" i="1"/>
  <c r="O3" i="1"/>
  <c r="H7" i="1"/>
  <c r="G7" i="1"/>
  <c r="N4" i="1"/>
  <c r="Q4" i="1"/>
  <c r="N5" i="1"/>
  <c r="Q5" i="1"/>
  <c r="Q3" i="1"/>
  <c r="N3" i="1"/>
  <c r="T3" i="1"/>
  <c r="U3" i="1"/>
  <c r="T4" i="1"/>
  <c r="T5" i="1"/>
  <c r="U5" i="1"/>
</calcChain>
</file>

<file path=xl/sharedStrings.xml><?xml version="1.0" encoding="utf-8"?>
<sst xmlns="http://schemas.openxmlformats.org/spreadsheetml/2006/main" count="286" uniqueCount="76">
  <si>
    <t>Накл</t>
  </si>
  <si>
    <t>Дата</t>
  </si>
  <si>
    <t>ТП</t>
  </si>
  <si>
    <t>ТТ</t>
  </si>
  <si>
    <t>Адрес ТТ</t>
  </si>
  <si>
    <t>Товар</t>
  </si>
  <si>
    <t>Сумма</t>
  </si>
  <si>
    <t>АКБ</t>
  </si>
  <si>
    <t>Л000003904</t>
  </si>
  <si>
    <t>04.09.2014</t>
  </si>
  <si>
    <t>Л000003940</t>
  </si>
  <si>
    <t>05.09.2014</t>
  </si>
  <si>
    <t>Л000003944</t>
  </si>
  <si>
    <t>Л000003960</t>
  </si>
  <si>
    <t>Л000003961</t>
  </si>
  <si>
    <t>Л000003964</t>
  </si>
  <si>
    <t>Л000003965</t>
  </si>
  <si>
    <t>Л000003968</t>
  </si>
  <si>
    <t>Ф000000002</t>
  </si>
  <si>
    <t>08.09.2014</t>
  </si>
  <si>
    <t>*Иванов А.</t>
  </si>
  <si>
    <t>*Петров В.</t>
  </si>
  <si>
    <t>*Суханов И.</t>
  </si>
  <si>
    <t>ФИО</t>
  </si>
  <si>
    <t>шт.</t>
  </si>
  <si>
    <t>руб.</t>
  </si>
  <si>
    <t>Молоко</t>
  </si>
  <si>
    <t>Кефир - молочный прод.</t>
  </si>
  <si>
    <t>Ряженка (молочный продукт)</t>
  </si>
  <si>
    <t>Творог (молочный продукт)</t>
  </si>
  <si>
    <t>Мясо</t>
  </si>
  <si>
    <t>Свинина (мясо)</t>
  </si>
  <si>
    <t>*моло*</t>
  </si>
  <si>
    <t>Тушенка (мясной продукт)</t>
  </si>
  <si>
    <t>*мяс*</t>
  </si>
  <si>
    <t>Общий итог</t>
  </si>
  <si>
    <t>Всего</t>
  </si>
  <si>
    <t>Фаргус</t>
  </si>
  <si>
    <t>Московский, 37</t>
  </si>
  <si>
    <t>Лига</t>
  </si>
  <si>
    <t>Салова ул., 16</t>
  </si>
  <si>
    <t>Магазин №1</t>
  </si>
  <si>
    <t>Строителей ул, 4</t>
  </si>
  <si>
    <t>Магазин №2</t>
  </si>
  <si>
    <t>Комсомольская ул., 106</t>
  </si>
  <si>
    <t>Меркурий</t>
  </si>
  <si>
    <t>Каретная ул., 4</t>
  </si>
  <si>
    <t>Прогресс</t>
  </si>
  <si>
    <t>Ветеранов пр., 55</t>
  </si>
  <si>
    <t>Марс</t>
  </si>
  <si>
    <t>Белова ул, 95</t>
  </si>
  <si>
    <t>Рамса</t>
  </si>
  <si>
    <t>Фарфоровская ул., 4</t>
  </si>
  <si>
    <t>Крона</t>
  </si>
  <si>
    <t>Южный пр., 70</t>
  </si>
  <si>
    <t>МОЛОЧНЫЕ</t>
  </si>
  <si>
    <t>МЯСНЫЕ</t>
  </si>
  <si>
    <t>ГРУППА</t>
  </si>
  <si>
    <t>КЛИЕНТ</t>
  </si>
  <si>
    <t>Крона - Южный пр., 70</t>
  </si>
  <si>
    <t>Лига - Салова ул., 16</t>
  </si>
  <si>
    <t>Магазин №1 - Строителей ул, 4</t>
  </si>
  <si>
    <t>Магазин №2 - Комсомольская ул., 106</t>
  </si>
  <si>
    <t>Марс - Белова ул, 95</t>
  </si>
  <si>
    <t>Меркурий - Каретная ул., 4</t>
  </si>
  <si>
    <t>Прогресс - Ветеранов пр., 55</t>
  </si>
  <si>
    <t>Рамса - Фарфоровская ул., 4</t>
  </si>
  <si>
    <t>Фаргус - Московский, 37</t>
  </si>
  <si>
    <t xml:space="preserve">Клиенты </t>
  </si>
  <si>
    <t>-</t>
  </si>
  <si>
    <t xml:space="preserve">шт. </t>
  </si>
  <si>
    <t xml:space="preserve">Итог шт. </t>
  </si>
  <si>
    <t>Итог руб.</t>
  </si>
  <si>
    <t>Итог АКБ</t>
  </si>
  <si>
    <t>УНИКАЛЬНОСТЬ</t>
  </si>
  <si>
    <t>Сумма по полю УНИКАЛЬНОСТЬ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</si>
</sst>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0.0"/>
    <numFmt numFmtId="166" formatCode="[$-419]mmmm\ yyyy;@"/>
    <numFmt numFmtId="167" formatCode="#,##0_ ;[Red]\-#,##0\ 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164" fontId="4" fillId="0" borderId="0" applyFont="0" applyFill="0" applyBorder="0" applyAlignment="0" applyProtection="0"/>
    <xf numFmtId="166" fontId="5" fillId="0" borderId="0"/>
    <xf numFmtId="166" fontId="8" fillId="0" borderId="0"/>
    <xf numFmtId="166" fontId="8" fillId="0" borderId="0"/>
    <xf numFmtId="166" fontId="9" fillId="0" borderId="0"/>
    <xf numFmtId="166" fontId="8" fillId="0" borderId="0"/>
    <xf numFmtId="166" fontId="8" fillId="0" borderId="0"/>
    <xf numFmtId="166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166" fontId="1" fillId="0" borderId="0" xfId="8"/>
    <xf numFmtId="165" fontId="3" fillId="0" borderId="1" xfId="8" applyNumberFormat="1" applyFont="1" applyFill="1" applyBorder="1" applyProtection="1">
      <protection locked="0"/>
    </xf>
    <xf numFmtId="4" fontId="7" fillId="2" borderId="2" xfId="8" applyNumberFormat="1" applyFont="1" applyFill="1" applyBorder="1" applyAlignment="1">
      <alignment horizontal="center" vertical="center"/>
    </xf>
    <xf numFmtId="2" fontId="1" fillId="0" borderId="0" xfId="8" applyNumberFormat="1"/>
    <xf numFmtId="4" fontId="1" fillId="0" borderId="2" xfId="8" applyNumberFormat="1" applyBorder="1" applyAlignment="1">
      <alignment horizontal="center" vertical="center"/>
    </xf>
    <xf numFmtId="4" fontId="1" fillId="0" borderId="0" xfId="8" applyNumberFormat="1"/>
    <xf numFmtId="4" fontId="7" fillId="2" borderId="2" xfId="8" applyNumberFormat="1" applyFont="1" applyFill="1" applyBorder="1" applyAlignment="1">
      <alignment horizontal="center" vertical="center"/>
    </xf>
    <xf numFmtId="3" fontId="1" fillId="0" borderId="2" xfId="8" applyNumberFormat="1" applyBorder="1" applyAlignment="1">
      <alignment horizontal="center" vertical="center"/>
    </xf>
    <xf numFmtId="4" fontId="7" fillId="0" borderId="2" xfId="8" applyNumberFormat="1" applyFont="1" applyBorder="1" applyAlignment="1">
      <alignment horizontal="center" vertical="center"/>
    </xf>
    <xf numFmtId="3" fontId="1" fillId="3" borderId="2" xfId="8" applyNumberFormat="1" applyFill="1" applyBorder="1" applyAlignment="1">
      <alignment horizontal="center" vertical="center"/>
    </xf>
    <xf numFmtId="0" fontId="0" fillId="0" borderId="2" xfId="0" applyBorder="1"/>
    <xf numFmtId="166" fontId="1" fillId="0" borderId="2" xfId="8" applyBorder="1" applyAlignment="1">
      <alignment vertical="center"/>
    </xf>
    <xf numFmtId="0" fontId="10" fillId="3" borderId="2" xfId="0" applyFont="1" applyFill="1" applyBorder="1" applyAlignment="1">
      <alignment horizontal="center"/>
    </xf>
    <xf numFmtId="166" fontId="1" fillId="0" borderId="4" xfId="8" applyBorder="1" applyAlignment="1">
      <alignment vertical="center"/>
    </xf>
    <xf numFmtId="165" fontId="3" fillId="0" borderId="2" xfId="8" applyNumberFormat="1" applyFont="1" applyFill="1" applyBorder="1" applyProtection="1">
      <protection locked="0"/>
    </xf>
    <xf numFmtId="1" fontId="1" fillId="0" borderId="2" xfId="8" applyNumberFormat="1" applyBorder="1" applyAlignment="1">
      <alignment horizontal="right" vertical="center"/>
    </xf>
    <xf numFmtId="2" fontId="1" fillId="0" borderId="2" xfId="8" applyNumberFormat="1" applyBorder="1" applyAlignment="1">
      <alignment horizontal="right" vertical="center"/>
    </xf>
    <xf numFmtId="166" fontId="1" fillId="0" borderId="8" xfId="8" applyBorder="1" applyAlignment="1">
      <alignment vertical="center"/>
    </xf>
    <xf numFmtId="166" fontId="1" fillId="0" borderId="9" xfId="8" applyBorder="1" applyAlignment="1">
      <alignment vertical="center"/>
    </xf>
    <xf numFmtId="165" fontId="3" fillId="0" borderId="9" xfId="8" applyNumberFormat="1" applyFont="1" applyFill="1" applyBorder="1" applyProtection="1">
      <protection locked="0"/>
    </xf>
    <xf numFmtId="1" fontId="1" fillId="0" borderId="9" xfId="8" applyNumberFormat="1" applyBorder="1" applyAlignment="1">
      <alignment horizontal="right" vertical="center"/>
    </xf>
    <xf numFmtId="2" fontId="1" fillId="0" borderId="9" xfId="8" applyNumberFormat="1" applyBorder="1" applyAlignment="1">
      <alignment horizontal="right" vertical="center"/>
    </xf>
    <xf numFmtId="166" fontId="6" fillId="3" borderId="5" xfId="8" applyFont="1" applyFill="1" applyBorder="1" applyAlignment="1">
      <alignment horizontal="center" vertical="center"/>
    </xf>
    <xf numFmtId="166" fontId="6" fillId="3" borderId="6" xfId="8" applyFont="1" applyFill="1" applyBorder="1" applyAlignment="1">
      <alignment horizontal="center" vertical="center"/>
    </xf>
    <xf numFmtId="166" fontId="6" fillId="4" borderId="7" xfId="8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1" fillId="0" borderId="0" xfId="8" applyNumberFormat="1" applyAlignment="1">
      <alignment horizontal="center"/>
    </xf>
    <xf numFmtId="2" fontId="1" fillId="0" borderId="1" xfId="8" applyNumberFormat="1" applyBorder="1" applyAlignment="1">
      <alignment horizontal="center" vertical="center"/>
    </xf>
    <xf numFmtId="2" fontId="1" fillId="0" borderId="10" xfId="8" applyNumberFormat="1" applyBorder="1" applyAlignment="1">
      <alignment horizontal="center" vertical="center"/>
    </xf>
    <xf numFmtId="166" fontId="0" fillId="0" borderId="0" xfId="0" applyNumberFormat="1"/>
    <xf numFmtId="2" fontId="1" fillId="0" borderId="1" xfId="8" applyNumberFormat="1" applyBorder="1" applyAlignment="1">
      <alignment horizontal="left" vertical="center"/>
    </xf>
    <xf numFmtId="2" fontId="1" fillId="0" borderId="10" xfId="8" applyNumberForma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pivotButton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pivotButton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NumberFormat="1" applyBorder="1" applyAlignment="1">
      <alignment horizontal="center"/>
    </xf>
    <xf numFmtId="167" fontId="0" fillId="0" borderId="16" xfId="0" applyNumberFormat="1" applyBorder="1" applyAlignment="1">
      <alignment horizontal="center"/>
    </xf>
    <xf numFmtId="167" fontId="0" fillId="0" borderId="11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167" fontId="0" fillId="0" borderId="18" xfId="0" applyNumberFormat="1" applyBorder="1" applyAlignment="1">
      <alignment horizontal="center"/>
    </xf>
    <xf numFmtId="167" fontId="0" fillId="0" borderId="14" xfId="0" applyNumberFormat="1" applyBorder="1" applyAlignment="1">
      <alignment horizontal="center"/>
    </xf>
    <xf numFmtId="0" fontId="0" fillId="3" borderId="19" xfId="0" applyFill="1" applyBorder="1" applyAlignment="1">
      <alignment horizontal="left"/>
    </xf>
    <xf numFmtId="0" fontId="10" fillId="0" borderId="1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1" xfId="0" pivotButton="1" applyFont="1" applyBorder="1" applyAlignment="1">
      <alignment horizontal="center"/>
    </xf>
    <xf numFmtId="0" fontId="10" fillId="0" borderId="11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3" borderId="19" xfId="0" applyNumberFormat="1" applyFont="1" applyFill="1" applyBorder="1" applyAlignment="1">
      <alignment horizontal="center"/>
    </xf>
    <xf numFmtId="167" fontId="10" fillId="3" borderId="20" xfId="0" applyNumberFormat="1" applyFont="1" applyFill="1" applyBorder="1" applyAlignment="1">
      <alignment horizontal="center"/>
    </xf>
    <xf numFmtId="167" fontId="10" fillId="3" borderId="19" xfId="0" applyNumberFormat="1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/>
    </xf>
    <xf numFmtId="165" fontId="2" fillId="0" borderId="2" xfId="8" applyNumberFormat="1" applyFont="1" applyFill="1" applyBorder="1" applyAlignment="1">
      <alignment horizontal="center" vertical="center"/>
    </xf>
    <xf numFmtId="166" fontId="7" fillId="2" borderId="1" xfId="8" applyFont="1" applyFill="1" applyBorder="1" applyAlignment="1">
      <alignment horizontal="center" vertical="center" wrapText="1"/>
    </xf>
    <xf numFmtId="166" fontId="7" fillId="2" borderId="3" xfId="8" applyFont="1" applyFill="1" applyBorder="1" applyAlignment="1">
      <alignment horizontal="center" vertical="center" wrapText="1"/>
    </xf>
    <xf numFmtId="166" fontId="7" fillId="2" borderId="4" xfId="8" applyFont="1" applyFill="1" applyBorder="1" applyAlignment="1">
      <alignment horizontal="center" vertical="center" wrapText="1"/>
    </xf>
    <xf numFmtId="167" fontId="1" fillId="0" borderId="1" xfId="8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10" fillId="3" borderId="20" xfId="0" applyNumberFormat="1" applyFont="1" applyFill="1" applyBorder="1" applyAlignment="1">
      <alignment horizontal="center"/>
    </xf>
    <xf numFmtId="0" fontId="10" fillId="3" borderId="21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0" xfId="0" applyNumberFormat="1"/>
  </cellXfs>
  <cellStyles count="11">
    <cellStyle name="Денежный 2" xfId="1"/>
    <cellStyle name="Обычный" xfId="0" builtinId="0"/>
    <cellStyle name="Обычный 17" xfId="2"/>
    <cellStyle name="Обычный 2" xfId="3"/>
    <cellStyle name="Обычный 3" xfId="4"/>
    <cellStyle name="Обычный 4" xfId="5"/>
    <cellStyle name="Обычный 5" xfId="6"/>
    <cellStyle name="Обычный 6" xfId="7"/>
    <cellStyle name="Обычный 7" xfId="8"/>
    <cellStyle name="Процентный 2" xfId="9"/>
    <cellStyle name="Процентный 3" xfId="10"/>
  </cellStyles>
  <dxfs count="373"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ill>
        <patternFill>
          <bgColor theme="5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ill>
        <patternFill>
          <bgColor theme="5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ill>
        <patternFill>
          <bgColor theme="5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numFmt numFmtId="167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ill>
        <patternFill>
          <bgColor theme="5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ill>
        <patternFill>
          <bgColor theme="5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ill>
        <patternFill>
          <bgColor theme="5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ill>
        <patternFill>
          <bgColor theme="5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ill>
        <patternFill>
          <bgColor theme="5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ill>
        <patternFill>
          <bgColor theme="5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ill>
        <patternFill>
          <bgColor theme="5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numFmt numFmtId="167" formatCode="#,##0_ ;[Red]\-#,##0\ "/>
    </dxf>
    <dxf>
      <numFmt numFmtId="167" formatCode="#,##0_ ;[Red]\-#,##0\ 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ill>
        <patternFill>
          <bgColor theme="5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numFmt numFmtId="167" formatCode="#,##0_ ;[Red]\-#,##0\ "/>
    </dxf>
    <dxf>
      <numFmt numFmtId="167" formatCode="#,##0_ ;[Red]\-#,##0\ 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ill>
        <patternFill>
          <bgColor theme="5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numFmt numFmtId="167" formatCode="#,##0_ ;[Red]\-#,##0\ "/>
    </dxf>
    <dxf>
      <numFmt numFmtId="167" formatCode="#,##0_ ;[Red]\-#,##0\ 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ill>
        <patternFill>
          <bgColor theme="5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numFmt numFmtId="167" formatCode="#,##0_ ;[Red]\-#,##0\ "/>
    </dxf>
    <dxf>
      <numFmt numFmtId="167" formatCode="#,##0_ ;[Red]\-#,##0\ 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ill>
        <patternFill>
          <bgColor theme="5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numFmt numFmtId="167" formatCode="#,##0_ ;[Red]\-#,##0\ "/>
    </dxf>
    <dxf>
      <numFmt numFmtId="167" formatCode="#,##0_ ;[Red]\-#,##0\ 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ill>
        <patternFill>
          <bgColor theme="5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numFmt numFmtId="2" formatCode="0.00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65" formatCode="0.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</dxf>
    <dxf>
      <alignment horizontal="center" readingOrder="0"/>
    </dxf>
    <dxf>
      <font>
        <b/>
      </font>
    </dxf>
    <dxf>
      <font>
        <b/>
      </font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b/>
      </font>
    </dxf>
    <dxf>
      <font>
        <b/>
      </font>
    </dxf>
    <dxf>
      <font>
        <b/>
      </font>
    </dxf>
    <dxf>
      <fill>
        <patternFill>
          <bgColor theme="5" tint="0.59999389629810485"/>
        </patternFill>
      </fill>
    </dxf>
    <dxf>
      <font>
        <b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ugene Avdukhov" refreshedDate="41973.821345949073" createdVersion="4" refreshedVersion="4" minRefreshableVersion="3" recordCount="35">
  <cacheSource type="worksheet">
    <worksheetSource name="Таблица1"/>
  </cacheSource>
  <cacheFields count="11">
    <cacheField name="Накл" numFmtId="166">
      <sharedItems/>
    </cacheField>
    <cacheField name="Дата" numFmtId="166">
      <sharedItems/>
    </cacheField>
    <cacheField name="ТП" numFmtId="165">
      <sharedItems count="3">
        <s v="*Суханов И."/>
        <s v="*Петров В."/>
        <s v="*Иванов А."/>
      </sharedItems>
    </cacheField>
    <cacheField name="ТТ" numFmtId="166">
      <sharedItems/>
    </cacheField>
    <cacheField name="Адрес ТТ" numFmtId="166">
      <sharedItems/>
    </cacheField>
    <cacheField name="Товар" numFmtId="166">
      <sharedItems/>
    </cacheField>
    <cacheField name="шт." numFmtId="1">
      <sharedItems containsSemiMixedTypes="0" containsString="0" containsNumber="1" containsInteger="1" minValue="2" maxValue="49"/>
    </cacheField>
    <cacheField name="Сумма" numFmtId="2">
      <sharedItems containsSemiMixedTypes="0" containsString="0" containsNumber="1" minValue="530.70000000000005" maxValue="4636"/>
    </cacheField>
    <cacheField name="ГРУППА" numFmtId="2">
      <sharedItems count="2">
        <s v="МОЛОЧНЫЕ"/>
        <s v="МЯСНЫЕ"/>
      </sharedItems>
    </cacheField>
    <cacheField name="КЛИЕНТ" numFmtId="2">
      <sharedItems count="9">
        <s v="Прогресс - Ветеранов пр., 55"/>
        <s v="Меркурий - Каретная ул., 4"/>
        <s v="Марс - Белова ул, 95"/>
        <s v="Рамса - Фарфоровская ул., 4"/>
        <s v="Магазин №2 - Комсомольская ул., 106"/>
        <s v="Крона - Южный пр., 70"/>
        <s v="Магазин №1 - Строителей ул, 4"/>
        <s v="Лига - Салова ул., 16"/>
        <s v="Фаргус - Московский, 37"/>
      </sharedItems>
    </cacheField>
    <cacheField name="УНИКАЛЬНОСТЬ" numFmtId="167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s v="Л000003904"/>
    <s v="04.09.2014"/>
    <x v="0"/>
    <s v="Прогресс"/>
    <s v="Ветеранов пр., 55"/>
    <s v="Молоко"/>
    <n v="35"/>
    <n v="1464"/>
    <x v="0"/>
    <x v="0"/>
    <n v="1"/>
  </r>
  <r>
    <s v="Л000003904"/>
    <s v="04.09.2014"/>
    <x v="0"/>
    <s v="Прогресс"/>
    <s v="Ветеранов пр., 55"/>
    <s v="Ряженка (молочный продукт)"/>
    <n v="16"/>
    <n v="1464"/>
    <x v="0"/>
    <x v="0"/>
    <n v="0"/>
  </r>
  <r>
    <s v="Л000003904"/>
    <s v="04.09.2014"/>
    <x v="0"/>
    <s v="Прогресс"/>
    <s v="Ветеранов пр., 55"/>
    <s v="Свинина (мясо)"/>
    <n v="21"/>
    <n v="1329.8"/>
    <x v="1"/>
    <x v="0"/>
    <n v="0"/>
  </r>
  <r>
    <s v="Л000003904"/>
    <s v="04.09.2014"/>
    <x v="0"/>
    <s v="Прогресс"/>
    <s v="Ветеранов пр., 55"/>
    <s v="Мясо"/>
    <n v="35"/>
    <n v="1189.5"/>
    <x v="1"/>
    <x v="0"/>
    <n v="0"/>
  </r>
  <r>
    <s v="Л000003904"/>
    <s v="04.09.2014"/>
    <x v="0"/>
    <s v="Прогресс"/>
    <s v="Ветеранов пр., 55"/>
    <s v="Тушенка (мясной продукт)"/>
    <n v="41"/>
    <n v="1075.77"/>
    <x v="1"/>
    <x v="0"/>
    <n v="0"/>
  </r>
  <r>
    <s v="Л000003940"/>
    <s v="05.09.2014"/>
    <x v="1"/>
    <s v="Меркурий"/>
    <s v="Каретная ул., 4"/>
    <s v="Молоко"/>
    <n v="45"/>
    <n v="1061.4000000000001"/>
    <x v="0"/>
    <x v="1"/>
    <n v="1"/>
  </r>
  <r>
    <s v="Л000003940"/>
    <s v="05.09.2014"/>
    <x v="1"/>
    <s v="Меркурий"/>
    <s v="Каретная ул., 4"/>
    <s v="Кефир - молочный прод."/>
    <n v="26"/>
    <n v="1903.2"/>
    <x v="0"/>
    <x v="1"/>
    <n v="0"/>
  </r>
  <r>
    <s v="Л000003940"/>
    <s v="05.09.2014"/>
    <x v="1"/>
    <s v="Меркурий"/>
    <s v="Каретная ул., 4"/>
    <s v="Свинина (мясо)"/>
    <n v="15"/>
    <n v="1329.8"/>
    <x v="1"/>
    <x v="1"/>
    <n v="0"/>
  </r>
  <r>
    <s v="Л000003940"/>
    <s v="05.09.2014"/>
    <x v="1"/>
    <s v="Меркурий"/>
    <s v="Каретная ул., 4"/>
    <s v="Мясо"/>
    <n v="49"/>
    <n v="1329.8"/>
    <x v="1"/>
    <x v="1"/>
    <n v="0"/>
  </r>
  <r>
    <s v="Л000003940"/>
    <s v="05.09.2014"/>
    <x v="1"/>
    <s v="Меркурий"/>
    <s v="Каретная ул., 4"/>
    <s v="Свинина (мясо)"/>
    <n v="28"/>
    <n v="1380"/>
    <x v="1"/>
    <x v="1"/>
    <n v="0"/>
  </r>
  <r>
    <s v="Л000003944"/>
    <s v="05.09.2014"/>
    <x v="0"/>
    <s v="Марс"/>
    <s v="Белова ул, 95"/>
    <s v="Творог (молочный продукт)"/>
    <n v="33"/>
    <n v="1464"/>
    <x v="0"/>
    <x v="2"/>
    <n v="1"/>
  </r>
  <r>
    <s v="Л000003944"/>
    <s v="05.09.2014"/>
    <x v="0"/>
    <s v="Марс"/>
    <s v="Белова ул, 95"/>
    <s v="Мясо"/>
    <n v="20"/>
    <n v="797.88"/>
    <x v="1"/>
    <x v="2"/>
    <n v="0"/>
  </r>
  <r>
    <s v="Л000003944"/>
    <s v="05.09.2014"/>
    <x v="0"/>
    <s v="Марс"/>
    <s v="Белова ул, 95"/>
    <s v="Мясо"/>
    <n v="25"/>
    <n v="1683.6"/>
    <x v="1"/>
    <x v="2"/>
    <n v="0"/>
  </r>
  <r>
    <s v="Л000003960"/>
    <s v="05.09.2014"/>
    <x v="1"/>
    <s v="Рамса"/>
    <s v="Фарфоровская ул., 4"/>
    <s v="Тушенка (мясной продукт)"/>
    <n v="2"/>
    <n v="1329.8"/>
    <x v="1"/>
    <x v="3"/>
    <n v="1"/>
  </r>
  <r>
    <s v="Л000003960"/>
    <s v="05.09.2014"/>
    <x v="1"/>
    <s v="Рамса"/>
    <s v="Фарфоровская ул., 4"/>
    <s v="Тушенка (мясной продукт)"/>
    <n v="44"/>
    <n v="2318"/>
    <x v="1"/>
    <x v="3"/>
    <n v="0"/>
  </r>
  <r>
    <s v="Л000003960"/>
    <s v="05.09.2014"/>
    <x v="1"/>
    <s v="Рамса"/>
    <s v="Фарфоровская ул., 4"/>
    <s v="Тушенка (мясной продукт)"/>
    <n v="5"/>
    <n v="1537.2"/>
    <x v="1"/>
    <x v="3"/>
    <n v="0"/>
  </r>
  <r>
    <s v="Л000003961"/>
    <s v="05.09.2014"/>
    <x v="0"/>
    <s v="Магазин №2"/>
    <s v="Комсомольская ул., 106"/>
    <s v="Тушенка (мясной продукт)"/>
    <n v="45"/>
    <n v="1903.2"/>
    <x v="1"/>
    <x v="4"/>
    <n v="1"/>
  </r>
  <r>
    <s v="Л000003961"/>
    <s v="05.09.2014"/>
    <x v="0"/>
    <s v="Магазин №2"/>
    <s v="Комсомольская ул., 106"/>
    <s v="Тушенка (мясной продукт)"/>
    <n v="46"/>
    <n v="1159"/>
    <x v="1"/>
    <x v="4"/>
    <n v="0"/>
  </r>
  <r>
    <s v="Л000003961"/>
    <s v="05.09.2014"/>
    <x v="0"/>
    <s v="Магазин №2"/>
    <s v="Комсомольская ул., 106"/>
    <s v="Тушенка (мясной продукт)"/>
    <n v="4"/>
    <n v="797.88"/>
    <x v="1"/>
    <x v="4"/>
    <n v="0"/>
  </r>
  <r>
    <s v="Л000003964"/>
    <s v="05.09.2014"/>
    <x v="2"/>
    <s v="Крона"/>
    <s v="Южный пр., 70"/>
    <s v="Тушенка (мясной продукт)"/>
    <n v="43"/>
    <n v="925"/>
    <x v="1"/>
    <x v="5"/>
    <n v="1"/>
  </r>
  <r>
    <s v="Л000003964"/>
    <s v="05.09.2014"/>
    <x v="2"/>
    <s v="Крона"/>
    <s v="Южный пр., 70"/>
    <s v="Тушенка (мясной продукт)"/>
    <n v="40"/>
    <n v="4636"/>
    <x v="1"/>
    <x v="5"/>
    <n v="0"/>
  </r>
  <r>
    <s v="Л000003964"/>
    <s v="05.09.2014"/>
    <x v="2"/>
    <s v="Крона"/>
    <s v="Южный пр., 70"/>
    <s v="Тушенка (мясной продукт)"/>
    <n v="23"/>
    <n v="2659.6"/>
    <x v="1"/>
    <x v="5"/>
    <n v="0"/>
  </r>
  <r>
    <s v="Л000003964"/>
    <s v="05.09.2014"/>
    <x v="2"/>
    <s v="Крона"/>
    <s v="Южный пр., 70"/>
    <s v="Тушенка (мясной продукт)"/>
    <n v="18"/>
    <n v="1329.8"/>
    <x v="1"/>
    <x v="5"/>
    <n v="0"/>
  </r>
  <r>
    <s v="Л000003965"/>
    <s v="05.09.2014"/>
    <x v="0"/>
    <s v="Магазин №1"/>
    <s v="Строителей ул, 4"/>
    <s v="Тушенка (мясной продукт)"/>
    <n v="49"/>
    <n v="530.70000000000005"/>
    <x v="1"/>
    <x v="6"/>
    <n v="1"/>
  </r>
  <r>
    <s v="Л000003965"/>
    <s v="05.09.2014"/>
    <x v="0"/>
    <s v="Магазин №1"/>
    <s v="Строителей ул, 4"/>
    <s v="Тушенка (мясной продукт)"/>
    <n v="29"/>
    <n v="1159"/>
    <x v="1"/>
    <x v="6"/>
    <n v="0"/>
  </r>
  <r>
    <s v="Л000003965"/>
    <s v="05.09.2014"/>
    <x v="0"/>
    <s v="Магазин №1"/>
    <s v="Строителей ул, 4"/>
    <s v="Тушенка (мясной продукт)"/>
    <n v="30"/>
    <n v="1903.2"/>
    <x v="1"/>
    <x v="6"/>
    <n v="0"/>
  </r>
  <r>
    <s v="Л000003965"/>
    <s v="05.09.2014"/>
    <x v="0"/>
    <s v="Магазин №1"/>
    <s v="Строителей ул, 4"/>
    <s v="Тушенка (мясной продукт)"/>
    <n v="22"/>
    <n v="1159"/>
    <x v="1"/>
    <x v="6"/>
    <n v="0"/>
  </r>
  <r>
    <s v="Л000003965"/>
    <s v="05.09.2014"/>
    <x v="0"/>
    <s v="Магазин №1"/>
    <s v="Строителей ул, 4"/>
    <s v="Тушенка (мясной продукт)"/>
    <n v="30"/>
    <n v="1329.8"/>
    <x v="1"/>
    <x v="6"/>
    <n v="0"/>
  </r>
  <r>
    <s v="Л000003968"/>
    <s v="05.09.2014"/>
    <x v="1"/>
    <s v="Лига"/>
    <s v="Салова ул., 16"/>
    <s v="Тушенка (мясной продукт)"/>
    <n v="27"/>
    <n v="1329.8"/>
    <x v="1"/>
    <x v="7"/>
    <n v="1"/>
  </r>
  <r>
    <s v="Л000003968"/>
    <s v="05.09.2014"/>
    <x v="1"/>
    <s v="Лига"/>
    <s v="Салова ул., 16"/>
    <s v="Тушенка (мясной продукт)"/>
    <n v="9"/>
    <n v="1537.2"/>
    <x v="1"/>
    <x v="7"/>
    <n v="0"/>
  </r>
  <r>
    <s v="Л000003968"/>
    <s v="05.09.2014"/>
    <x v="1"/>
    <s v="Лига"/>
    <s v="Салова ул., 16"/>
    <s v="Тушенка (мясной продукт)"/>
    <n v="28"/>
    <n v="1683.6"/>
    <x v="1"/>
    <x v="7"/>
    <n v="0"/>
  </r>
  <r>
    <s v="Ф000000002"/>
    <s v="08.09.2014"/>
    <x v="2"/>
    <s v="Фаргус"/>
    <s v="Московский, 37"/>
    <s v="Тушенка (мясной продукт)"/>
    <n v="15"/>
    <n v="1329.8"/>
    <x v="1"/>
    <x v="8"/>
    <n v="1"/>
  </r>
  <r>
    <s v="Ф000000002"/>
    <s v="08.09.2014"/>
    <x v="2"/>
    <s v="Фаргус"/>
    <s v="Московский, 37"/>
    <s v="Тушенка (мясной продукт)"/>
    <n v="28"/>
    <n v="920"/>
    <x v="1"/>
    <x v="8"/>
    <n v="0"/>
  </r>
  <r>
    <s v="Ф000000002"/>
    <s v="08.09.2014"/>
    <x v="2"/>
    <s v="Фаргус"/>
    <s v="Московский, 37"/>
    <s v="Тушенка (мясной продукт)"/>
    <n v="29"/>
    <n v="1795"/>
    <x v="1"/>
    <x v="8"/>
    <n v="0"/>
  </r>
  <r>
    <s v="Ф000000002"/>
    <s v="08.09.2014"/>
    <x v="2"/>
    <s v="Фаргус"/>
    <s v="Московский, 37"/>
    <s v="Мясо"/>
    <n v="36"/>
    <n v="1075.77"/>
    <x v="1"/>
    <x v="8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30" applyNumberFormats="0" applyBorderFormats="0" applyFontFormats="0" applyPatternFormats="0" applyAlignmentFormats="0" applyWidthHeightFormats="1" dataCaption="Значения" updatedVersion="4" minRefreshableVersion="3" itemPrintTitles="1" mergeItem="1" createdVersion="4" indent="0" outline="1" outlineData="1" multipleFieldFilters="0" rowHeaderCaption="ТП" colHeaderCaption="-">
  <location ref="F1:O7" firstHeaderRow="1" firstDataRow="3" firstDataCol="1"/>
  <pivotFields count="11">
    <pivotField showAll="0"/>
    <pivotField showAll="0"/>
    <pivotField axis="axisRow" showAll="0">
      <items count="4">
        <item x="2"/>
        <item x="1"/>
        <item x="0"/>
        <item t="default"/>
      </items>
    </pivotField>
    <pivotField showAll="0"/>
    <pivotField showAll="0"/>
    <pivotField showAll="0"/>
    <pivotField dataField="1" numFmtId="1" showAll="0"/>
    <pivotField dataField="1" numFmtId="2" showAll="0"/>
    <pivotField axis="axisCol" showAll="0">
      <items count="3">
        <item x="0"/>
        <item x="1"/>
        <item t="default"/>
      </items>
    </pivotField>
    <pivotField showAll="0"/>
    <pivotField dataField="1" numFmtId="167" showAll="0" defaultSubtotal="0"/>
  </pivotFields>
  <rowFields count="1">
    <field x="2"/>
  </rowFields>
  <rowItems count="4">
    <i>
      <x/>
    </i>
    <i>
      <x v="1"/>
    </i>
    <i>
      <x v="2"/>
    </i>
    <i t="grand">
      <x/>
    </i>
  </rowItems>
  <colFields count="2">
    <field x="8"/>
    <field x="-2"/>
  </colFields>
  <colItems count="9">
    <i>
      <x/>
      <x/>
    </i>
    <i r="1" i="1">
      <x v="1"/>
    </i>
    <i r="1" i="2">
      <x v="2"/>
    </i>
    <i>
      <x v="1"/>
      <x/>
    </i>
    <i r="1" i="1">
      <x v="1"/>
    </i>
    <i r="1" i="2">
      <x v="2"/>
    </i>
    <i t="grand">
      <x/>
    </i>
    <i t="grand" i="1">
      <x/>
    </i>
    <i t="grand" i="2">
      <x/>
    </i>
  </colItems>
  <dataFields count="3">
    <dataField name="шт. " fld="6" baseField="0" baseItem="0"/>
    <dataField name="руб." fld="7" baseField="0" baseItem="0" numFmtId="167"/>
    <dataField name="АКБ" fld="10" baseField="2" baseItem="2"/>
  </dataFields>
  <formats count="19">
    <format dxfId="366">
      <pivotArea field="2" type="button" dataOnly="0" labelOnly="1" outline="0" axis="axisRow" fieldPosition="0"/>
    </format>
    <format dxfId="36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64">
      <pivotArea outline="0" fieldPosition="0">
        <references count="1">
          <reference field="4294967294" count="1">
            <x v="1"/>
          </reference>
        </references>
      </pivotArea>
    </format>
    <format dxfId="363">
      <pivotArea collapsedLevelsAreSubtotals="1" fieldPosition="0">
        <references count="1">
          <reference field="2" count="0"/>
        </references>
      </pivotArea>
    </format>
    <format dxfId="362">
      <pivotArea dataOnly="0" grandRow="1" fieldPosition="0"/>
    </format>
    <format dxfId="361">
      <pivotArea dataOnly="0" labelOnly="1" fieldPosition="0">
        <references count="1">
          <reference field="8" count="0"/>
        </references>
      </pivotArea>
    </format>
    <format dxfId="360">
      <pivotArea dataOnly="0" labelOnly="1" fieldPosition="0">
        <references count="1">
          <reference field="8" count="0"/>
        </references>
      </pivotArea>
    </format>
    <format dxfId="359">
      <pivotArea dataOnly="0" labelOnly="1" fieldPosition="0">
        <references count="1">
          <reference field="8" count="1">
            <x v="1"/>
          </reference>
        </references>
      </pivotArea>
    </format>
    <format dxfId="358">
      <pivotArea dataOnly="0" labelOnly="1" outline="0" fieldPosition="0">
        <references count="2">
          <reference field="4294967294" count="2">
            <x v="0"/>
            <x v="1"/>
          </reference>
          <reference field="8" count="1" selected="0">
            <x v="0"/>
          </reference>
        </references>
      </pivotArea>
    </format>
    <format dxfId="357">
      <pivotArea field="2" type="button" dataOnly="0" labelOnly="1" outline="0" axis="axisRow" fieldPosition="0"/>
    </format>
    <format dxfId="356">
      <pivotArea dataOnly="0" labelOnly="1" fieldPosition="0">
        <references count="1">
          <reference field="2" count="0"/>
        </references>
      </pivotArea>
    </format>
    <format dxfId="355">
      <pivotArea field="8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54">
      <pivotArea field="8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53">
      <pivotArea field="8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52">
      <pivotArea field="8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51">
      <pivotArea grandRow="1" outline="0" collapsedLevelsAreSubtotals="1" fieldPosition="0"/>
    </format>
    <format dxfId="350">
      <pivotArea grandRow="1" outline="0" collapsedLevelsAreSubtotals="1" fieldPosition="0"/>
    </format>
    <format dxfId="2">
      <pivotArea dataOnly="0" labelOnly="1" outline="0" fieldPosition="0">
        <references count="2">
          <reference field="4294967294" count="1">
            <x v="2"/>
          </reference>
          <reference field="8" count="1" selected="0">
            <x v="0"/>
          </reference>
        </references>
      </pivotArea>
    </format>
    <format dxfId="1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8" count="1" selected="0">
            <x v="1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30" applyNumberFormats="0" applyBorderFormats="0" applyFontFormats="0" applyPatternFormats="0" applyAlignmentFormats="0" applyWidthHeightFormats="1" dataCaption="Значения" updatedVersion="4" minRefreshableVersion="3" itemPrintTitles="1" createdVersion="4" indent="0" outline="1" outlineData="1" multipleFieldFilters="0" rowHeaderCaption="Клиенты " colHeaderCaption="-">
  <location ref="A1:D12" firstHeaderRow="1" firstDataRow="2" firstDataCol="1"/>
  <pivotFields count="11">
    <pivotField showAll="0"/>
    <pivotField showAll="0"/>
    <pivotField showAll="0"/>
    <pivotField showAll="0"/>
    <pivotField showAll="0"/>
    <pivotField showAll="0"/>
    <pivotField numFmtId="1" showAll="0"/>
    <pivotField numFmtId="2" showAll="0"/>
    <pivotField axis="axisCol" showAll="0">
      <items count="3">
        <item x="0"/>
        <item x="1"/>
        <item t="default"/>
      </items>
    </pivotField>
    <pivotField axis="axisRow" showAll="0">
      <items count="10">
        <item x="5"/>
        <item x="7"/>
        <item x="6"/>
        <item x="4"/>
        <item x="2"/>
        <item x="1"/>
        <item x="0"/>
        <item x="3"/>
        <item x="8"/>
        <item t="default"/>
      </items>
    </pivotField>
    <pivotField dataField="1" numFmtId="167" showAll="0" defaultSubtotal="0"/>
  </pivotFields>
  <rowFields count="1">
    <field x="9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8"/>
  </colFields>
  <colItems count="3">
    <i>
      <x/>
    </i>
    <i>
      <x v="1"/>
    </i>
    <i t="grand">
      <x/>
    </i>
  </colItems>
  <dataFields count="1">
    <dataField name="Сумма по полю УНИКАЛЬНОСТЬ" fld="10" baseField="0" baseItem="0"/>
  </dataFields>
  <formats count="6">
    <format dxfId="372">
      <pivotArea type="origin" dataOnly="0" labelOnly="1" outline="0" fieldPosition="0"/>
    </format>
    <format dxfId="371">
      <pivotArea field="9" type="button" dataOnly="0" labelOnly="1" outline="0" axis="axisRow" fieldPosition="0"/>
    </format>
    <format dxfId="370">
      <pivotArea field="8" type="button" dataOnly="0" labelOnly="1" outline="0" axis="axisCol" fieldPosition="0"/>
    </format>
    <format dxfId="369">
      <pivotArea type="topRight" dataOnly="0" labelOnly="1" outline="0" fieldPosition="0"/>
    </format>
    <format dxfId="368">
      <pivotArea dataOnly="0" labelOnly="1" fieldPosition="0">
        <references count="1">
          <reference field="8" count="0"/>
        </references>
      </pivotArea>
    </format>
    <format dxfId="36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8:K43" totalsRowShown="0" headerRowDxfId="349" headerRowBorderDxfId="348" tableBorderDxfId="347" totalsRowBorderDxfId="346" headerRowCellStyle="Обычный 7">
  <autoFilter ref="A8:K43"/>
  <tableColumns count="11">
    <tableColumn id="1" name="Накл" dataDxfId="345" dataCellStyle="Обычный 7"/>
    <tableColumn id="2" name="Дата" dataDxfId="344" dataCellStyle="Обычный 7"/>
    <tableColumn id="3" name="ТП" dataDxfId="343" dataCellStyle="Обычный 7"/>
    <tableColumn id="4" name="ТТ" dataDxfId="342" dataCellStyle="Обычный 7"/>
    <tableColumn id="5" name="Адрес ТТ" dataDxfId="341" dataCellStyle="Обычный 7"/>
    <tableColumn id="6" name="Товар" dataDxfId="340" dataCellStyle="Обычный 7"/>
    <tableColumn id="7" name="шт." dataDxfId="339" dataCellStyle="Обычный 7"/>
    <tableColumn id="8" name="Сумма" dataDxfId="338" dataCellStyle="Обычный 7"/>
    <tableColumn id="9" name="ГРУППА" dataDxfId="337" dataCellStyle="Обычный 7">
      <calculatedColumnFormula>VLOOKUP(Таблица1[Товар],Условие!$A:$B,2,0)</calculatedColumnFormula>
    </tableColumn>
    <tableColumn id="10" name="КЛИЕНТ" dataDxfId="336" dataCellStyle="Обычный 7">
      <calculatedColumnFormula>CONCATENATE(Таблица1[[#This Row],[ТТ]]," - ",Таблица1[[#This Row],[Адрес ТТ]])</calculatedColumnFormula>
    </tableColumn>
    <tableColumn id="11" name="УНИКАЛЬНОСТЬ" dataDxfId="83" dataCellStyle="Обычный 7">
      <calculatedColumnFormula>IF(COUNTIF($J$9:J9,J9)&gt;1,0,1)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workbookViewId="0">
      <selection activeCell="E1" sqref="E1"/>
    </sheetView>
  </sheetViews>
  <sheetFormatPr defaultRowHeight="15" x14ac:dyDescent="0.25"/>
  <cols>
    <col min="1" max="1" width="36" bestFit="1" customWidth="1"/>
    <col min="2" max="2" width="29.28515625" customWidth="1"/>
    <col min="3" max="3" width="9.28515625" customWidth="1"/>
    <col min="4" max="4" width="16.7109375" customWidth="1"/>
    <col min="6" max="6" width="15.5703125" customWidth="1"/>
    <col min="7" max="7" width="8.7109375" customWidth="1"/>
    <col min="8" max="8" width="8.28515625" customWidth="1"/>
    <col min="9" max="9" width="7.7109375" customWidth="1"/>
    <col min="10" max="12" width="9.85546875" customWidth="1"/>
    <col min="13" max="13" width="8.5703125" bestFit="1" customWidth="1"/>
    <col min="14" max="14" width="9.42578125" bestFit="1" customWidth="1"/>
    <col min="15" max="15" width="9.140625" bestFit="1" customWidth="1"/>
  </cols>
  <sheetData>
    <row r="1" spans="1:15" x14ac:dyDescent="0.25">
      <c r="A1" s="34" t="s">
        <v>75</v>
      </c>
      <c r="B1" s="34" t="s">
        <v>69</v>
      </c>
      <c r="C1" s="26"/>
      <c r="D1" s="26"/>
      <c r="F1" s="35"/>
      <c r="G1" s="36" t="s">
        <v>69</v>
      </c>
      <c r="H1" s="37"/>
      <c r="I1" s="37"/>
      <c r="J1" s="37"/>
      <c r="K1" s="37"/>
      <c r="L1" s="37"/>
      <c r="M1" s="37"/>
      <c r="N1" s="37"/>
      <c r="O1" s="38"/>
    </row>
    <row r="2" spans="1:15" x14ac:dyDescent="0.25">
      <c r="A2" s="34" t="s">
        <v>68</v>
      </c>
      <c r="B2" s="26" t="s">
        <v>55</v>
      </c>
      <c r="C2" s="26" t="s">
        <v>56</v>
      </c>
      <c r="D2" s="26" t="s">
        <v>35</v>
      </c>
      <c r="F2" s="39"/>
      <c r="G2" s="55" t="s">
        <v>55</v>
      </c>
      <c r="H2" s="56"/>
      <c r="I2" s="56"/>
      <c r="J2" s="57" t="s">
        <v>56</v>
      </c>
      <c r="K2" s="58"/>
      <c r="L2" s="58"/>
      <c r="M2" s="59" t="s">
        <v>71</v>
      </c>
      <c r="N2" s="59" t="s">
        <v>72</v>
      </c>
      <c r="O2" s="73" t="s">
        <v>73</v>
      </c>
    </row>
    <row r="3" spans="1:15" x14ac:dyDescent="0.25">
      <c r="A3" s="33" t="s">
        <v>59</v>
      </c>
      <c r="B3" s="74"/>
      <c r="C3" s="74">
        <v>1</v>
      </c>
      <c r="D3" s="74">
        <v>1</v>
      </c>
      <c r="F3" s="49" t="s">
        <v>2</v>
      </c>
      <c r="G3" s="47" t="s">
        <v>70</v>
      </c>
      <c r="H3" s="48" t="s">
        <v>25</v>
      </c>
      <c r="I3" s="48" t="s">
        <v>7</v>
      </c>
      <c r="J3" s="47" t="s">
        <v>70</v>
      </c>
      <c r="K3" s="48" t="s">
        <v>25</v>
      </c>
      <c r="L3" s="48" t="s">
        <v>7</v>
      </c>
      <c r="M3" s="60"/>
      <c r="N3" s="60"/>
      <c r="O3" s="72"/>
    </row>
    <row r="4" spans="1:15" x14ac:dyDescent="0.25">
      <c r="A4" s="33" t="s">
        <v>60</v>
      </c>
      <c r="B4" s="74"/>
      <c r="C4" s="74">
        <v>1</v>
      </c>
      <c r="D4" s="74">
        <v>1</v>
      </c>
      <c r="F4" s="50" t="s">
        <v>20</v>
      </c>
      <c r="G4" s="40"/>
      <c r="H4" s="41"/>
      <c r="I4" s="66"/>
      <c r="J4" s="40">
        <v>232</v>
      </c>
      <c r="K4" s="41">
        <v>14670.97</v>
      </c>
      <c r="L4" s="66">
        <v>2</v>
      </c>
      <c r="M4" s="40">
        <v>232</v>
      </c>
      <c r="N4" s="42">
        <v>14670.97</v>
      </c>
      <c r="O4" s="67">
        <v>2</v>
      </c>
    </row>
    <row r="5" spans="1:15" x14ac:dyDescent="0.25">
      <c r="A5" s="33" t="s">
        <v>61</v>
      </c>
      <c r="B5" s="74"/>
      <c r="C5" s="74">
        <v>1</v>
      </c>
      <c r="D5" s="74">
        <v>1</v>
      </c>
      <c r="F5" s="51" t="s">
        <v>21</v>
      </c>
      <c r="G5" s="43">
        <v>71</v>
      </c>
      <c r="H5" s="44">
        <v>2964.6000000000004</v>
      </c>
      <c r="I5" s="68">
        <v>1</v>
      </c>
      <c r="J5" s="43">
        <v>207</v>
      </c>
      <c r="K5" s="44">
        <v>13775.2</v>
      </c>
      <c r="L5" s="68">
        <v>2</v>
      </c>
      <c r="M5" s="43">
        <v>278</v>
      </c>
      <c r="N5" s="45">
        <v>16739.800000000003</v>
      </c>
      <c r="O5" s="69">
        <v>3</v>
      </c>
    </row>
    <row r="6" spans="1:15" x14ac:dyDescent="0.25">
      <c r="A6" s="33" t="s">
        <v>62</v>
      </c>
      <c r="B6" s="74"/>
      <c r="C6" s="74">
        <v>1</v>
      </c>
      <c r="D6" s="74">
        <v>1</v>
      </c>
      <c r="F6" s="51" t="s">
        <v>22</v>
      </c>
      <c r="G6" s="43">
        <v>84</v>
      </c>
      <c r="H6" s="44">
        <v>4392</v>
      </c>
      <c r="I6" s="68">
        <v>2</v>
      </c>
      <c r="J6" s="43">
        <v>397</v>
      </c>
      <c r="K6" s="44">
        <v>16018.33</v>
      </c>
      <c r="L6" s="68">
        <v>2</v>
      </c>
      <c r="M6" s="43">
        <v>481</v>
      </c>
      <c r="N6" s="45">
        <v>20410.330000000002</v>
      </c>
      <c r="O6" s="69">
        <v>4</v>
      </c>
    </row>
    <row r="7" spans="1:15" x14ac:dyDescent="0.25">
      <c r="A7" s="33" t="s">
        <v>63</v>
      </c>
      <c r="B7" s="74">
        <v>1</v>
      </c>
      <c r="C7" s="74">
        <v>0</v>
      </c>
      <c r="D7" s="74">
        <v>1</v>
      </c>
      <c r="F7" s="46" t="s">
        <v>35</v>
      </c>
      <c r="G7" s="52">
        <v>155</v>
      </c>
      <c r="H7" s="53">
        <v>7356.6</v>
      </c>
      <c r="I7" s="70">
        <v>3</v>
      </c>
      <c r="J7" s="52">
        <v>836</v>
      </c>
      <c r="K7" s="53">
        <v>44464.5</v>
      </c>
      <c r="L7" s="70">
        <v>6</v>
      </c>
      <c r="M7" s="52">
        <v>991</v>
      </c>
      <c r="N7" s="54">
        <v>51821.100000000006</v>
      </c>
      <c r="O7" s="71">
        <v>9</v>
      </c>
    </row>
    <row r="8" spans="1:15" x14ac:dyDescent="0.25">
      <c r="A8" s="33" t="s">
        <v>64</v>
      </c>
      <c r="B8" s="74">
        <v>1</v>
      </c>
      <c r="C8" s="74">
        <v>0</v>
      </c>
      <c r="D8" s="74">
        <v>1</v>
      </c>
    </row>
    <row r="9" spans="1:15" x14ac:dyDescent="0.25">
      <c r="A9" s="33" t="s">
        <v>65</v>
      </c>
      <c r="B9" s="74">
        <v>1</v>
      </c>
      <c r="C9" s="74">
        <v>0</v>
      </c>
      <c r="D9" s="74">
        <v>1</v>
      </c>
    </row>
    <row r="10" spans="1:15" x14ac:dyDescent="0.25">
      <c r="A10" s="33" t="s">
        <v>66</v>
      </c>
      <c r="B10" s="74"/>
      <c r="C10" s="74">
        <v>1</v>
      </c>
      <c r="D10" s="74">
        <v>1</v>
      </c>
    </row>
    <row r="11" spans="1:15" x14ac:dyDescent="0.25">
      <c r="A11" s="33" t="s">
        <v>67</v>
      </c>
      <c r="B11" s="74"/>
      <c r="C11" s="74">
        <v>1</v>
      </c>
      <c r="D11" s="74">
        <v>1</v>
      </c>
    </row>
    <row r="12" spans="1:15" x14ac:dyDescent="0.25">
      <c r="A12" s="33" t="s">
        <v>35</v>
      </c>
      <c r="B12" s="74">
        <v>3</v>
      </c>
      <c r="C12" s="74">
        <v>6</v>
      </c>
      <c r="D12" s="74">
        <v>9</v>
      </c>
    </row>
  </sheetData>
  <mergeCells count="5">
    <mergeCell ref="G2:I2"/>
    <mergeCell ref="J2:L2"/>
    <mergeCell ref="M2:M3"/>
    <mergeCell ref="N2:N3"/>
    <mergeCell ref="O2:O3"/>
  </mergeCell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zoomScale="70" zoomScaleNormal="70" workbookViewId="0">
      <pane xSplit="13" ySplit="2" topLeftCell="N3" activePane="bottomRight" state="frozen"/>
      <selection pane="topRight" activeCell="N1" sqref="N1"/>
      <selection pane="bottomLeft" activeCell="A5" sqref="A5"/>
      <selection pane="bottomRight" activeCell="V3" sqref="V3:V5"/>
    </sheetView>
  </sheetViews>
  <sheetFormatPr defaultRowHeight="15" x14ac:dyDescent="0.25"/>
  <cols>
    <col min="1" max="1" width="14.42578125" customWidth="1"/>
    <col min="2" max="2" width="11.85546875" bestFit="1" customWidth="1"/>
    <col min="3" max="3" width="19.5703125" customWidth="1"/>
    <col min="4" max="4" width="11.85546875" bestFit="1" customWidth="1"/>
    <col min="5" max="5" width="22.28515625" bestFit="1" customWidth="1"/>
    <col min="6" max="6" width="26.85546875" bestFit="1" customWidth="1"/>
    <col min="7" max="7" width="14.5703125" bestFit="1" customWidth="1"/>
    <col min="8" max="8" width="16.42578125" customWidth="1"/>
    <col min="9" max="9" width="22.5703125" style="26" bestFit="1" customWidth="1"/>
    <col min="10" max="10" width="36.28515625" style="26" bestFit="1" customWidth="1"/>
    <col min="11" max="11" width="18.85546875" style="26" bestFit="1" customWidth="1"/>
    <col min="13" max="13" width="17.5703125" customWidth="1"/>
    <col min="14" max="14" width="10.140625" bestFit="1" customWidth="1"/>
    <col min="15" max="15" width="14.140625" customWidth="1"/>
    <col min="16" max="16" width="7.28515625" customWidth="1"/>
    <col min="17" max="17" width="7" bestFit="1" customWidth="1"/>
    <col min="18" max="18" width="12.7109375" bestFit="1" customWidth="1"/>
    <col min="19" max="19" width="7.42578125" customWidth="1"/>
    <col min="21" max="21" width="11.85546875" customWidth="1"/>
  </cols>
  <sheetData>
    <row r="1" spans="1:22" ht="15" customHeight="1" x14ac:dyDescent="0.25">
      <c r="L1" s="1"/>
      <c r="M1" s="61" t="s">
        <v>23</v>
      </c>
      <c r="N1" s="62" t="s">
        <v>32</v>
      </c>
      <c r="O1" s="63"/>
      <c r="P1" s="64"/>
      <c r="Q1" s="62" t="s">
        <v>34</v>
      </c>
      <c r="R1" s="63"/>
      <c r="S1" s="64"/>
      <c r="T1" s="62" t="s">
        <v>36</v>
      </c>
      <c r="U1" s="63"/>
      <c r="V1" s="64"/>
    </row>
    <row r="2" spans="1:22" x14ac:dyDescent="0.25">
      <c r="L2" s="1"/>
      <c r="M2" s="61"/>
      <c r="N2" s="3" t="s">
        <v>24</v>
      </c>
      <c r="O2" s="3" t="s">
        <v>25</v>
      </c>
      <c r="P2" s="3" t="s">
        <v>7</v>
      </c>
      <c r="Q2" s="7" t="s">
        <v>24</v>
      </c>
      <c r="R2" s="7" t="s">
        <v>25</v>
      </c>
      <c r="S2" s="7" t="s">
        <v>7</v>
      </c>
      <c r="T2" s="7" t="s">
        <v>24</v>
      </c>
      <c r="U2" s="7" t="s">
        <v>25</v>
      </c>
      <c r="V2" s="7" t="s">
        <v>7</v>
      </c>
    </row>
    <row r="3" spans="1:22" ht="15.75" x14ac:dyDescent="0.25">
      <c r="L3" s="1"/>
      <c r="M3" s="2" t="s">
        <v>20</v>
      </c>
      <c r="N3" s="5">
        <f>SUMIFS($G:$G,$F:$F,$N$1,$C:$C,$M3)</f>
        <v>0</v>
      </c>
      <c r="O3" s="5">
        <f>SUMIFS($H:$H,$F:$F,$N$1,$C:$C,$M3)</f>
        <v>0</v>
      </c>
      <c r="P3" s="10">
        <v>0</v>
      </c>
      <c r="Q3" s="5">
        <f>SUMIFS($G:$G,$F:$F,$Q$1,$C:$C,$M3)</f>
        <v>232</v>
      </c>
      <c r="R3" s="5">
        <f>SUMIFS($H:$H,$F:$F,$Q$1,$C:$C,$M3)</f>
        <v>14670.97</v>
      </c>
      <c r="S3" s="8">
        <v>2</v>
      </c>
      <c r="T3" s="9">
        <f t="shared" ref="T3:U5" si="0">SUM(N3,Q3)</f>
        <v>232</v>
      </c>
      <c r="U3" s="9">
        <f t="shared" si="0"/>
        <v>14670.97</v>
      </c>
      <c r="V3" s="10">
        <v>2</v>
      </c>
    </row>
    <row r="4" spans="1:22" ht="15.75" x14ac:dyDescent="0.25">
      <c r="L4" s="1"/>
      <c r="M4" s="2" t="s">
        <v>21</v>
      </c>
      <c r="N4" s="5">
        <f>SUMIFS($G:$G,$F:$F,$N$1,$C:$C,$M4)</f>
        <v>71</v>
      </c>
      <c r="O4" s="5">
        <f>SUMIFS($H:$H,$F:$F,$N$1,$C:$C,$M4)</f>
        <v>2964.6000000000004</v>
      </c>
      <c r="P4" s="10">
        <v>1</v>
      </c>
      <c r="Q4" s="5">
        <f>SUMIFS($G:$G,$F:$F,$Q$1,$C:$C,$M4)</f>
        <v>207</v>
      </c>
      <c r="R4" s="5">
        <f>SUMIFS($H:$H,$F:$F,$Q$1,$C:$C,$M4)</f>
        <v>13775.2</v>
      </c>
      <c r="S4" s="8">
        <v>3</v>
      </c>
      <c r="T4" s="9">
        <f t="shared" si="0"/>
        <v>278</v>
      </c>
      <c r="U4" s="9">
        <f t="shared" si="0"/>
        <v>16739.800000000003</v>
      </c>
      <c r="V4" s="10">
        <v>3</v>
      </c>
    </row>
    <row r="5" spans="1:22" ht="15.75" x14ac:dyDescent="0.25">
      <c r="L5" s="1"/>
      <c r="M5" s="2" t="s">
        <v>22</v>
      </c>
      <c r="N5" s="5">
        <f>SUMIFS($G:$G,$F:$F,$N$1,$C:$C,$M5)</f>
        <v>84</v>
      </c>
      <c r="O5" s="5">
        <f>SUMIFS($H:$H,$F:$F,$N$1,$C:$C,$M5)</f>
        <v>4392</v>
      </c>
      <c r="P5" s="10">
        <v>2</v>
      </c>
      <c r="Q5" s="5">
        <f>SUMIFS($G:$G,$F:$F,$Q$1,$C:$C,$M5)</f>
        <v>397</v>
      </c>
      <c r="R5" s="5">
        <f>SUMIFS($H:$H,$F:$F,$Q$1,$C:$C,$M5)</f>
        <v>16018.33</v>
      </c>
      <c r="S5" s="8">
        <v>4</v>
      </c>
      <c r="T5" s="9">
        <f t="shared" si="0"/>
        <v>481</v>
      </c>
      <c r="U5" s="9">
        <f t="shared" si="0"/>
        <v>20410.330000000002</v>
      </c>
      <c r="V5" s="10">
        <v>4</v>
      </c>
    </row>
    <row r="6" spans="1:22" x14ac:dyDescent="0.25">
      <c r="L6" s="1"/>
    </row>
    <row r="7" spans="1:22" x14ac:dyDescent="0.25">
      <c r="A7" s="1"/>
      <c r="B7" s="1"/>
      <c r="C7" s="1"/>
      <c r="D7" s="1"/>
      <c r="E7" s="1"/>
      <c r="F7" s="1"/>
      <c r="G7" s="4">
        <f>SUBTOTAL(9,G9:G43)</f>
        <v>991</v>
      </c>
      <c r="H7" s="6">
        <f>SUBTOTAL(9,H9:H43)</f>
        <v>51821.1</v>
      </c>
      <c r="I7" s="27"/>
      <c r="J7" s="27"/>
      <c r="K7" s="27"/>
      <c r="L7" s="1"/>
    </row>
    <row r="8" spans="1:22" x14ac:dyDescent="0.25">
      <c r="A8" s="23" t="s">
        <v>0</v>
      </c>
      <c r="B8" s="24" t="s">
        <v>1</v>
      </c>
      <c r="C8" s="24" t="s">
        <v>2</v>
      </c>
      <c r="D8" s="24" t="s">
        <v>3</v>
      </c>
      <c r="E8" s="24" t="s">
        <v>4</v>
      </c>
      <c r="F8" s="24" t="s">
        <v>5</v>
      </c>
      <c r="G8" s="24" t="s">
        <v>24</v>
      </c>
      <c r="H8" s="24" t="s">
        <v>6</v>
      </c>
      <c r="I8" s="25" t="s">
        <v>57</v>
      </c>
      <c r="J8" s="25" t="s">
        <v>58</v>
      </c>
      <c r="K8" s="25" t="s">
        <v>74</v>
      </c>
      <c r="L8" s="1"/>
    </row>
    <row r="9" spans="1:22" ht="15.75" x14ac:dyDescent="0.25">
      <c r="A9" s="14" t="s">
        <v>8</v>
      </c>
      <c r="B9" s="12" t="s">
        <v>9</v>
      </c>
      <c r="C9" s="15" t="s">
        <v>22</v>
      </c>
      <c r="D9" s="12" t="s">
        <v>47</v>
      </c>
      <c r="E9" s="12" t="s">
        <v>48</v>
      </c>
      <c r="F9" s="12" t="s">
        <v>26</v>
      </c>
      <c r="G9" s="16">
        <v>35</v>
      </c>
      <c r="H9" s="17">
        <v>1464</v>
      </c>
      <c r="I9" s="28" t="str">
        <f>VLOOKUP(Таблица1[Товар],Условие!$A:$B,2,0)</f>
        <v>МОЛОЧНЫЕ</v>
      </c>
      <c r="J9" s="31" t="str">
        <f>CONCATENATE(Таблица1[[#This Row],[ТТ]]," - ",Таблица1[[#This Row],[Адрес ТТ]])</f>
        <v>Прогресс - Ветеранов пр., 55</v>
      </c>
      <c r="K9" s="65">
        <f>IF(COUNTIF($J$9:J9,J9)&gt;1,0,1)</f>
        <v>1</v>
      </c>
      <c r="L9" s="1"/>
    </row>
    <row r="10" spans="1:22" ht="15.75" x14ac:dyDescent="0.25">
      <c r="A10" s="14" t="s">
        <v>8</v>
      </c>
      <c r="B10" s="12" t="s">
        <v>9</v>
      </c>
      <c r="C10" s="15" t="s">
        <v>22</v>
      </c>
      <c r="D10" s="12" t="s">
        <v>47</v>
      </c>
      <c r="E10" s="12" t="s">
        <v>48</v>
      </c>
      <c r="F10" s="12" t="s">
        <v>28</v>
      </c>
      <c r="G10" s="16">
        <v>16</v>
      </c>
      <c r="H10" s="17">
        <v>1464</v>
      </c>
      <c r="I10" s="28" t="str">
        <f>VLOOKUP(Таблица1[Товар],Условие!$A:$B,2,0)</f>
        <v>МОЛОЧНЫЕ</v>
      </c>
      <c r="J10" s="31" t="str">
        <f>CONCATENATE(Таблица1[[#This Row],[ТТ]]," - ",Таблица1[[#This Row],[Адрес ТТ]])</f>
        <v>Прогресс - Ветеранов пр., 55</v>
      </c>
      <c r="K10" s="65">
        <f>IF(COUNTIF($J$9:J10,J10)&gt;1,0,1)</f>
        <v>0</v>
      </c>
      <c r="L10" s="1"/>
    </row>
    <row r="11" spans="1:22" ht="15.75" x14ac:dyDescent="0.25">
      <c r="A11" s="14" t="s">
        <v>8</v>
      </c>
      <c r="B11" s="12" t="s">
        <v>9</v>
      </c>
      <c r="C11" s="15" t="s">
        <v>22</v>
      </c>
      <c r="D11" s="12" t="s">
        <v>47</v>
      </c>
      <c r="E11" s="12" t="s">
        <v>48</v>
      </c>
      <c r="F11" s="12" t="s">
        <v>31</v>
      </c>
      <c r="G11" s="16">
        <v>21</v>
      </c>
      <c r="H11" s="17">
        <v>1329.8</v>
      </c>
      <c r="I11" s="28" t="str">
        <f>VLOOKUP(Таблица1[Товар],Условие!$A:$B,2,0)</f>
        <v>МЯСНЫЕ</v>
      </c>
      <c r="J11" s="31" t="str">
        <f>CONCATENATE(Таблица1[[#This Row],[ТТ]]," - ",Таблица1[[#This Row],[Адрес ТТ]])</f>
        <v>Прогресс - Ветеранов пр., 55</v>
      </c>
      <c r="K11" s="65">
        <f>IF(COUNTIF($J$9:J11,J11)&gt;1,0,1)</f>
        <v>0</v>
      </c>
      <c r="L11" s="1"/>
    </row>
    <row r="12" spans="1:22" ht="15.75" x14ac:dyDescent="0.25">
      <c r="A12" s="14" t="s">
        <v>8</v>
      </c>
      <c r="B12" s="12" t="s">
        <v>9</v>
      </c>
      <c r="C12" s="15" t="s">
        <v>22</v>
      </c>
      <c r="D12" s="12" t="s">
        <v>47</v>
      </c>
      <c r="E12" s="12" t="s">
        <v>48</v>
      </c>
      <c r="F12" s="12" t="s">
        <v>30</v>
      </c>
      <c r="G12" s="16">
        <v>35</v>
      </c>
      <c r="H12" s="17">
        <v>1189.5</v>
      </c>
      <c r="I12" s="28" t="str">
        <f>VLOOKUP(Таблица1[Товар],Условие!$A:$B,2,0)</f>
        <v>МЯСНЫЕ</v>
      </c>
      <c r="J12" s="31" t="str">
        <f>CONCATENATE(Таблица1[[#This Row],[ТТ]]," - ",Таблица1[[#This Row],[Адрес ТТ]])</f>
        <v>Прогресс - Ветеранов пр., 55</v>
      </c>
      <c r="K12" s="65">
        <f>IF(COUNTIF($J$9:J12,J12)&gt;1,0,1)</f>
        <v>0</v>
      </c>
      <c r="L12" s="1"/>
    </row>
    <row r="13" spans="1:22" ht="15.75" x14ac:dyDescent="0.25">
      <c r="A13" s="14" t="s">
        <v>8</v>
      </c>
      <c r="B13" s="12" t="s">
        <v>9</v>
      </c>
      <c r="C13" s="15" t="s">
        <v>22</v>
      </c>
      <c r="D13" s="12" t="s">
        <v>47</v>
      </c>
      <c r="E13" s="12" t="s">
        <v>48</v>
      </c>
      <c r="F13" s="12" t="s">
        <v>33</v>
      </c>
      <c r="G13" s="16">
        <v>41</v>
      </c>
      <c r="H13" s="17">
        <v>1075.77</v>
      </c>
      <c r="I13" s="28" t="str">
        <f>VLOOKUP(Таблица1[Товар],Условие!$A:$B,2,0)</f>
        <v>МЯСНЫЕ</v>
      </c>
      <c r="J13" s="31" t="str">
        <f>CONCATENATE(Таблица1[[#This Row],[ТТ]]," - ",Таблица1[[#This Row],[Адрес ТТ]])</f>
        <v>Прогресс - Ветеранов пр., 55</v>
      </c>
      <c r="K13" s="65">
        <f>IF(COUNTIF($J$9:J13,J13)&gt;1,0,1)</f>
        <v>0</v>
      </c>
      <c r="L13" s="1"/>
    </row>
    <row r="14" spans="1:22" ht="15.75" x14ac:dyDescent="0.25">
      <c r="A14" s="14" t="s">
        <v>10</v>
      </c>
      <c r="B14" s="12" t="s">
        <v>11</v>
      </c>
      <c r="C14" s="15" t="s">
        <v>21</v>
      </c>
      <c r="D14" s="12" t="s">
        <v>45</v>
      </c>
      <c r="E14" s="12" t="s">
        <v>46</v>
      </c>
      <c r="F14" s="12" t="s">
        <v>26</v>
      </c>
      <c r="G14" s="16">
        <v>45</v>
      </c>
      <c r="H14" s="17">
        <v>1061.4000000000001</v>
      </c>
      <c r="I14" s="28" t="str">
        <f>VLOOKUP(Таблица1[Товар],Условие!$A:$B,2,0)</f>
        <v>МОЛОЧНЫЕ</v>
      </c>
      <c r="J14" s="31" t="str">
        <f>CONCATENATE(Таблица1[[#This Row],[ТТ]]," - ",Таблица1[[#This Row],[Адрес ТТ]])</f>
        <v>Меркурий - Каретная ул., 4</v>
      </c>
      <c r="K14" s="65">
        <f>IF(COUNTIF($J$9:J14,J14)&gt;1,0,1)</f>
        <v>1</v>
      </c>
      <c r="L14" s="1"/>
    </row>
    <row r="15" spans="1:22" ht="15.75" x14ac:dyDescent="0.25">
      <c r="A15" s="14" t="s">
        <v>10</v>
      </c>
      <c r="B15" s="12" t="s">
        <v>11</v>
      </c>
      <c r="C15" s="15" t="s">
        <v>21</v>
      </c>
      <c r="D15" s="12" t="s">
        <v>45</v>
      </c>
      <c r="E15" s="12" t="s">
        <v>46</v>
      </c>
      <c r="F15" s="12" t="s">
        <v>27</v>
      </c>
      <c r="G15" s="16">
        <v>26</v>
      </c>
      <c r="H15" s="17">
        <v>1903.2</v>
      </c>
      <c r="I15" s="28" t="str">
        <f>VLOOKUP(Таблица1[Товар],Условие!$A:$B,2,0)</f>
        <v>МОЛОЧНЫЕ</v>
      </c>
      <c r="J15" s="31" t="str">
        <f>CONCATENATE(Таблица1[[#This Row],[ТТ]]," - ",Таблица1[[#This Row],[Адрес ТТ]])</f>
        <v>Меркурий - Каретная ул., 4</v>
      </c>
      <c r="K15" s="65">
        <f>IF(COUNTIF($J$9:J15,J15)&gt;1,0,1)</f>
        <v>0</v>
      </c>
      <c r="L15" s="1"/>
    </row>
    <row r="16" spans="1:22" ht="15.75" x14ac:dyDescent="0.25">
      <c r="A16" s="14" t="s">
        <v>10</v>
      </c>
      <c r="B16" s="12" t="s">
        <v>11</v>
      </c>
      <c r="C16" s="15" t="s">
        <v>21</v>
      </c>
      <c r="D16" s="12" t="s">
        <v>45</v>
      </c>
      <c r="E16" s="12" t="s">
        <v>46</v>
      </c>
      <c r="F16" s="12" t="s">
        <v>31</v>
      </c>
      <c r="G16" s="16">
        <v>15</v>
      </c>
      <c r="H16" s="17">
        <v>1329.8</v>
      </c>
      <c r="I16" s="28" t="str">
        <f>VLOOKUP(Таблица1[Товар],Условие!$A:$B,2,0)</f>
        <v>МЯСНЫЕ</v>
      </c>
      <c r="J16" s="31" t="str">
        <f>CONCATENATE(Таблица1[[#This Row],[ТТ]]," - ",Таблица1[[#This Row],[Адрес ТТ]])</f>
        <v>Меркурий - Каретная ул., 4</v>
      </c>
      <c r="K16" s="65">
        <f>IF(COUNTIF($J$9:J16,J16)&gt;1,0,1)</f>
        <v>0</v>
      </c>
      <c r="L16" s="1"/>
    </row>
    <row r="17" spans="1:16" ht="15.75" x14ac:dyDescent="0.25">
      <c r="A17" s="14" t="s">
        <v>10</v>
      </c>
      <c r="B17" s="12" t="s">
        <v>11</v>
      </c>
      <c r="C17" s="15" t="s">
        <v>21</v>
      </c>
      <c r="D17" s="12" t="s">
        <v>45</v>
      </c>
      <c r="E17" s="12" t="s">
        <v>46</v>
      </c>
      <c r="F17" s="12" t="s">
        <v>30</v>
      </c>
      <c r="G17" s="16">
        <v>49</v>
      </c>
      <c r="H17" s="17">
        <v>1329.8</v>
      </c>
      <c r="I17" s="28" t="str">
        <f>VLOOKUP(Таблица1[Товар],Условие!$A:$B,2,0)</f>
        <v>МЯСНЫЕ</v>
      </c>
      <c r="J17" s="31" t="str">
        <f>CONCATENATE(Таблица1[[#This Row],[ТТ]]," - ",Таблица1[[#This Row],[Адрес ТТ]])</f>
        <v>Меркурий - Каретная ул., 4</v>
      </c>
      <c r="K17" s="65">
        <f>IF(COUNTIF($J$9:J17,J17)&gt;1,0,1)</f>
        <v>0</v>
      </c>
      <c r="L17" s="1"/>
    </row>
    <row r="18" spans="1:16" ht="15.75" x14ac:dyDescent="0.25">
      <c r="A18" s="14" t="s">
        <v>10</v>
      </c>
      <c r="B18" s="12" t="s">
        <v>11</v>
      </c>
      <c r="C18" s="15" t="s">
        <v>21</v>
      </c>
      <c r="D18" s="12" t="s">
        <v>45</v>
      </c>
      <c r="E18" s="12" t="s">
        <v>46</v>
      </c>
      <c r="F18" s="12" t="s">
        <v>31</v>
      </c>
      <c r="G18" s="16">
        <v>28</v>
      </c>
      <c r="H18" s="17">
        <v>1380</v>
      </c>
      <c r="I18" s="28" t="str">
        <f>VLOOKUP(Таблица1[Товар],Условие!$A:$B,2,0)</f>
        <v>МЯСНЫЕ</v>
      </c>
      <c r="J18" s="31" t="str">
        <f>CONCATENATE(Таблица1[[#This Row],[ТТ]]," - ",Таблица1[[#This Row],[Адрес ТТ]])</f>
        <v>Меркурий - Каретная ул., 4</v>
      </c>
      <c r="K18" s="65">
        <f>IF(COUNTIF($J$9:J18,J18)&gt;1,0,1)</f>
        <v>0</v>
      </c>
      <c r="L18" s="1"/>
    </row>
    <row r="19" spans="1:16" ht="15.75" x14ac:dyDescent="0.25">
      <c r="A19" s="14" t="s">
        <v>12</v>
      </c>
      <c r="B19" s="12" t="s">
        <v>11</v>
      </c>
      <c r="C19" s="15" t="s">
        <v>22</v>
      </c>
      <c r="D19" s="12" t="s">
        <v>49</v>
      </c>
      <c r="E19" s="12" t="s">
        <v>50</v>
      </c>
      <c r="F19" s="12" t="s">
        <v>29</v>
      </c>
      <c r="G19" s="16">
        <v>33</v>
      </c>
      <c r="H19" s="17">
        <v>1464</v>
      </c>
      <c r="I19" s="28" t="str">
        <f>VLOOKUP(Таблица1[Товар],Условие!$A:$B,2,0)</f>
        <v>МОЛОЧНЫЕ</v>
      </c>
      <c r="J19" s="31" t="str">
        <f>CONCATENATE(Таблица1[[#This Row],[ТТ]]," - ",Таблица1[[#This Row],[Адрес ТТ]])</f>
        <v>Марс - Белова ул, 95</v>
      </c>
      <c r="K19" s="65">
        <f>IF(COUNTIF($J$9:J19,J19)&gt;1,0,1)</f>
        <v>1</v>
      </c>
      <c r="L19" s="1"/>
    </row>
    <row r="20" spans="1:16" ht="15.75" x14ac:dyDescent="0.25">
      <c r="A20" s="14" t="s">
        <v>12</v>
      </c>
      <c r="B20" s="12" t="s">
        <v>11</v>
      </c>
      <c r="C20" s="15" t="s">
        <v>22</v>
      </c>
      <c r="D20" s="12" t="s">
        <v>49</v>
      </c>
      <c r="E20" s="12" t="s">
        <v>50</v>
      </c>
      <c r="F20" s="12" t="s">
        <v>30</v>
      </c>
      <c r="G20" s="16">
        <v>20</v>
      </c>
      <c r="H20" s="17">
        <v>797.88</v>
      </c>
      <c r="I20" s="28" t="str">
        <f>VLOOKUP(Таблица1[Товар],Условие!$A:$B,2,0)</f>
        <v>МЯСНЫЕ</v>
      </c>
      <c r="J20" s="31" t="str">
        <f>CONCATENATE(Таблица1[[#This Row],[ТТ]]," - ",Таблица1[[#This Row],[Адрес ТТ]])</f>
        <v>Марс - Белова ул, 95</v>
      </c>
      <c r="K20" s="65">
        <f>IF(COUNTIF($J$9:J20,J20)&gt;1,0,1)</f>
        <v>0</v>
      </c>
      <c r="L20" s="1"/>
    </row>
    <row r="21" spans="1:16" ht="15.75" x14ac:dyDescent="0.25">
      <c r="A21" s="14" t="s">
        <v>12</v>
      </c>
      <c r="B21" s="12" t="s">
        <v>11</v>
      </c>
      <c r="C21" s="15" t="s">
        <v>22</v>
      </c>
      <c r="D21" s="12" t="s">
        <v>49</v>
      </c>
      <c r="E21" s="12" t="s">
        <v>50</v>
      </c>
      <c r="F21" s="12" t="s">
        <v>30</v>
      </c>
      <c r="G21" s="16">
        <v>25</v>
      </c>
      <c r="H21" s="17">
        <v>1683.6</v>
      </c>
      <c r="I21" s="28" t="str">
        <f>VLOOKUP(Таблица1[Товар],Условие!$A:$B,2,0)</f>
        <v>МЯСНЫЕ</v>
      </c>
      <c r="J21" s="31" t="str">
        <f>CONCATENATE(Таблица1[[#This Row],[ТТ]]," - ",Таблица1[[#This Row],[Адрес ТТ]])</f>
        <v>Марс - Белова ул, 95</v>
      </c>
      <c r="K21" s="65">
        <f>IF(COUNTIF($J$9:J21,J21)&gt;1,0,1)</f>
        <v>0</v>
      </c>
      <c r="L21" s="1"/>
      <c r="P21" s="30"/>
    </row>
    <row r="22" spans="1:16" ht="15.75" x14ac:dyDescent="0.25">
      <c r="A22" s="14" t="s">
        <v>13</v>
      </c>
      <c r="B22" s="12" t="s">
        <v>11</v>
      </c>
      <c r="C22" s="15" t="s">
        <v>21</v>
      </c>
      <c r="D22" s="12" t="s">
        <v>51</v>
      </c>
      <c r="E22" s="12" t="s">
        <v>52</v>
      </c>
      <c r="F22" s="12" t="s">
        <v>33</v>
      </c>
      <c r="G22" s="16">
        <v>2</v>
      </c>
      <c r="H22" s="17">
        <v>1329.8</v>
      </c>
      <c r="I22" s="28" t="str">
        <f>VLOOKUP(Таблица1[Товар],Условие!$A:$B,2,0)</f>
        <v>МЯСНЫЕ</v>
      </c>
      <c r="J22" s="31" t="str">
        <f>CONCATENATE(Таблица1[[#This Row],[ТТ]]," - ",Таблица1[[#This Row],[Адрес ТТ]])</f>
        <v>Рамса - Фарфоровская ул., 4</v>
      </c>
      <c r="K22" s="65">
        <f>IF(COUNTIF($J$9:J22,J22)&gt;1,0,1)</f>
        <v>1</v>
      </c>
      <c r="L22" s="1"/>
    </row>
    <row r="23" spans="1:16" ht="15.75" x14ac:dyDescent="0.25">
      <c r="A23" s="14" t="s">
        <v>13</v>
      </c>
      <c r="B23" s="12" t="s">
        <v>11</v>
      </c>
      <c r="C23" s="15" t="s">
        <v>21</v>
      </c>
      <c r="D23" s="12" t="s">
        <v>51</v>
      </c>
      <c r="E23" s="12" t="s">
        <v>52</v>
      </c>
      <c r="F23" s="12" t="s">
        <v>33</v>
      </c>
      <c r="G23" s="16">
        <v>44</v>
      </c>
      <c r="H23" s="17">
        <v>2318</v>
      </c>
      <c r="I23" s="28" t="str">
        <f>VLOOKUP(Таблица1[Товар],Условие!$A:$B,2,0)</f>
        <v>МЯСНЫЕ</v>
      </c>
      <c r="J23" s="31" t="str">
        <f>CONCATENATE(Таблица1[[#This Row],[ТТ]]," - ",Таблица1[[#This Row],[Адрес ТТ]])</f>
        <v>Рамса - Фарфоровская ул., 4</v>
      </c>
      <c r="K23" s="65">
        <f>IF(COUNTIF($J$9:J23,J23)&gt;1,0,1)</f>
        <v>0</v>
      </c>
      <c r="L23" s="1"/>
    </row>
    <row r="24" spans="1:16" ht="15.75" x14ac:dyDescent="0.25">
      <c r="A24" s="14" t="s">
        <v>13</v>
      </c>
      <c r="B24" s="12" t="s">
        <v>11</v>
      </c>
      <c r="C24" s="15" t="s">
        <v>21</v>
      </c>
      <c r="D24" s="12" t="s">
        <v>51</v>
      </c>
      <c r="E24" s="12" t="s">
        <v>52</v>
      </c>
      <c r="F24" s="12" t="s">
        <v>33</v>
      </c>
      <c r="G24" s="16">
        <v>5</v>
      </c>
      <c r="H24" s="17">
        <v>1537.2</v>
      </c>
      <c r="I24" s="28" t="str">
        <f>VLOOKUP(Таблица1[Товар],Условие!$A:$B,2,0)</f>
        <v>МЯСНЫЕ</v>
      </c>
      <c r="J24" s="31" t="str">
        <f>CONCATENATE(Таблица1[[#This Row],[ТТ]]," - ",Таблица1[[#This Row],[Адрес ТТ]])</f>
        <v>Рамса - Фарфоровская ул., 4</v>
      </c>
      <c r="K24" s="65">
        <f>IF(COUNTIF($J$9:J24,J24)&gt;1,0,1)</f>
        <v>0</v>
      </c>
      <c r="L24" s="1"/>
    </row>
    <row r="25" spans="1:16" ht="15.75" x14ac:dyDescent="0.25">
      <c r="A25" s="14" t="s">
        <v>14</v>
      </c>
      <c r="B25" s="12" t="s">
        <v>11</v>
      </c>
      <c r="C25" s="15" t="s">
        <v>22</v>
      </c>
      <c r="D25" s="12" t="s">
        <v>43</v>
      </c>
      <c r="E25" s="12" t="s">
        <v>44</v>
      </c>
      <c r="F25" s="12" t="s">
        <v>33</v>
      </c>
      <c r="G25" s="16">
        <v>45</v>
      </c>
      <c r="H25" s="17">
        <v>1903.2</v>
      </c>
      <c r="I25" s="28" t="str">
        <f>VLOOKUP(Таблица1[Товар],Условие!$A:$B,2,0)</f>
        <v>МЯСНЫЕ</v>
      </c>
      <c r="J25" s="31" t="str">
        <f>CONCATENATE(Таблица1[[#This Row],[ТТ]]," - ",Таблица1[[#This Row],[Адрес ТТ]])</f>
        <v>Магазин №2 - Комсомольская ул., 106</v>
      </c>
      <c r="K25" s="65">
        <f>IF(COUNTIF($J$9:J25,J25)&gt;1,0,1)</f>
        <v>1</v>
      </c>
      <c r="L25" s="1"/>
    </row>
    <row r="26" spans="1:16" ht="15.75" x14ac:dyDescent="0.25">
      <c r="A26" s="14" t="s">
        <v>14</v>
      </c>
      <c r="B26" s="12" t="s">
        <v>11</v>
      </c>
      <c r="C26" s="15" t="s">
        <v>22</v>
      </c>
      <c r="D26" s="12" t="s">
        <v>43</v>
      </c>
      <c r="E26" s="12" t="s">
        <v>44</v>
      </c>
      <c r="F26" s="12" t="s">
        <v>33</v>
      </c>
      <c r="G26" s="16">
        <v>46</v>
      </c>
      <c r="H26" s="17">
        <v>1159</v>
      </c>
      <c r="I26" s="28" t="str">
        <f>VLOOKUP(Таблица1[Товар],Условие!$A:$B,2,0)</f>
        <v>МЯСНЫЕ</v>
      </c>
      <c r="J26" s="31" t="str">
        <f>CONCATENATE(Таблица1[[#This Row],[ТТ]]," - ",Таблица1[[#This Row],[Адрес ТТ]])</f>
        <v>Магазин №2 - Комсомольская ул., 106</v>
      </c>
      <c r="K26" s="65">
        <f>IF(COUNTIF($J$9:J26,J26)&gt;1,0,1)</f>
        <v>0</v>
      </c>
      <c r="L26" s="1"/>
    </row>
    <row r="27" spans="1:16" ht="15.75" x14ac:dyDescent="0.25">
      <c r="A27" s="14" t="s">
        <v>14</v>
      </c>
      <c r="B27" s="12" t="s">
        <v>11</v>
      </c>
      <c r="C27" s="15" t="s">
        <v>22</v>
      </c>
      <c r="D27" s="12" t="s">
        <v>43</v>
      </c>
      <c r="E27" s="12" t="s">
        <v>44</v>
      </c>
      <c r="F27" s="12" t="s">
        <v>33</v>
      </c>
      <c r="G27" s="16">
        <v>4</v>
      </c>
      <c r="H27" s="17">
        <v>797.88</v>
      </c>
      <c r="I27" s="28" t="str">
        <f>VLOOKUP(Таблица1[Товар],Условие!$A:$B,2,0)</f>
        <v>МЯСНЫЕ</v>
      </c>
      <c r="J27" s="31" t="str">
        <f>CONCATENATE(Таблица1[[#This Row],[ТТ]]," - ",Таблица1[[#This Row],[Адрес ТТ]])</f>
        <v>Магазин №2 - Комсомольская ул., 106</v>
      </c>
      <c r="K27" s="65">
        <f>IF(COUNTIF($J$9:J27,J27)&gt;1,0,1)</f>
        <v>0</v>
      </c>
      <c r="L27" s="1"/>
    </row>
    <row r="28" spans="1:16" ht="15.75" x14ac:dyDescent="0.25">
      <c r="A28" s="14" t="s">
        <v>15</v>
      </c>
      <c r="B28" s="12" t="s">
        <v>11</v>
      </c>
      <c r="C28" s="15" t="s">
        <v>20</v>
      </c>
      <c r="D28" s="12" t="s">
        <v>53</v>
      </c>
      <c r="E28" s="12" t="s">
        <v>54</v>
      </c>
      <c r="F28" s="12" t="s">
        <v>33</v>
      </c>
      <c r="G28" s="16">
        <v>43</v>
      </c>
      <c r="H28" s="17">
        <v>925</v>
      </c>
      <c r="I28" s="28" t="str">
        <f>VLOOKUP(Таблица1[Товар],Условие!$A:$B,2,0)</f>
        <v>МЯСНЫЕ</v>
      </c>
      <c r="J28" s="31" t="str">
        <f>CONCATENATE(Таблица1[[#This Row],[ТТ]]," - ",Таблица1[[#This Row],[Адрес ТТ]])</f>
        <v>Крона - Южный пр., 70</v>
      </c>
      <c r="K28" s="65">
        <f>IF(COUNTIF($J$9:J28,J28)&gt;1,0,1)</f>
        <v>1</v>
      </c>
      <c r="L28" s="1"/>
    </row>
    <row r="29" spans="1:16" ht="15.75" x14ac:dyDescent="0.25">
      <c r="A29" s="14" t="s">
        <v>15</v>
      </c>
      <c r="B29" s="12" t="s">
        <v>11</v>
      </c>
      <c r="C29" s="15" t="s">
        <v>20</v>
      </c>
      <c r="D29" s="12" t="s">
        <v>53</v>
      </c>
      <c r="E29" s="12" t="s">
        <v>54</v>
      </c>
      <c r="F29" s="12" t="s">
        <v>33</v>
      </c>
      <c r="G29" s="16">
        <v>40</v>
      </c>
      <c r="H29" s="17">
        <v>4636</v>
      </c>
      <c r="I29" s="28" t="str">
        <f>VLOOKUP(Таблица1[Товар],Условие!$A:$B,2,0)</f>
        <v>МЯСНЫЕ</v>
      </c>
      <c r="J29" s="31" t="str">
        <f>CONCATENATE(Таблица1[[#This Row],[ТТ]]," - ",Таблица1[[#This Row],[Адрес ТТ]])</f>
        <v>Крона - Южный пр., 70</v>
      </c>
      <c r="K29" s="65">
        <f>IF(COUNTIF($J$9:J29,J29)&gt;1,0,1)</f>
        <v>0</v>
      </c>
      <c r="L29" s="1"/>
    </row>
    <row r="30" spans="1:16" ht="15.75" x14ac:dyDescent="0.25">
      <c r="A30" s="14" t="s">
        <v>15</v>
      </c>
      <c r="B30" s="12" t="s">
        <v>11</v>
      </c>
      <c r="C30" s="15" t="s">
        <v>20</v>
      </c>
      <c r="D30" s="12" t="s">
        <v>53</v>
      </c>
      <c r="E30" s="12" t="s">
        <v>54</v>
      </c>
      <c r="F30" s="12" t="s">
        <v>33</v>
      </c>
      <c r="G30" s="16">
        <v>23</v>
      </c>
      <c r="H30" s="17">
        <v>2659.6</v>
      </c>
      <c r="I30" s="28" t="str">
        <f>VLOOKUP(Таблица1[Товар],Условие!$A:$B,2,0)</f>
        <v>МЯСНЫЕ</v>
      </c>
      <c r="J30" s="31" t="str">
        <f>CONCATENATE(Таблица1[[#This Row],[ТТ]]," - ",Таблица1[[#This Row],[Адрес ТТ]])</f>
        <v>Крона - Южный пр., 70</v>
      </c>
      <c r="K30" s="65">
        <f>IF(COUNTIF($J$9:J30,J30)&gt;1,0,1)</f>
        <v>0</v>
      </c>
      <c r="L30" s="1"/>
    </row>
    <row r="31" spans="1:16" ht="15.75" x14ac:dyDescent="0.25">
      <c r="A31" s="14" t="s">
        <v>15</v>
      </c>
      <c r="B31" s="12" t="s">
        <v>11</v>
      </c>
      <c r="C31" s="15" t="s">
        <v>20</v>
      </c>
      <c r="D31" s="12" t="s">
        <v>53</v>
      </c>
      <c r="E31" s="12" t="s">
        <v>54</v>
      </c>
      <c r="F31" s="12" t="s">
        <v>33</v>
      </c>
      <c r="G31" s="16">
        <v>18</v>
      </c>
      <c r="H31" s="17">
        <v>1329.8</v>
      </c>
      <c r="I31" s="28" t="str">
        <f>VLOOKUP(Таблица1[Товар],Условие!$A:$B,2,0)</f>
        <v>МЯСНЫЕ</v>
      </c>
      <c r="J31" s="31" t="str">
        <f>CONCATENATE(Таблица1[[#This Row],[ТТ]]," - ",Таблица1[[#This Row],[Адрес ТТ]])</f>
        <v>Крона - Южный пр., 70</v>
      </c>
      <c r="K31" s="65">
        <f>IF(COUNTIF($J$9:J31,J31)&gt;1,0,1)</f>
        <v>0</v>
      </c>
      <c r="L31" s="1"/>
    </row>
    <row r="32" spans="1:16" ht="15.75" x14ac:dyDescent="0.25">
      <c r="A32" s="14" t="s">
        <v>16</v>
      </c>
      <c r="B32" s="12" t="s">
        <v>11</v>
      </c>
      <c r="C32" s="15" t="s">
        <v>22</v>
      </c>
      <c r="D32" s="12" t="s">
        <v>41</v>
      </c>
      <c r="E32" s="12" t="s">
        <v>42</v>
      </c>
      <c r="F32" s="12" t="s">
        <v>33</v>
      </c>
      <c r="G32" s="16">
        <v>49</v>
      </c>
      <c r="H32" s="17">
        <v>530.70000000000005</v>
      </c>
      <c r="I32" s="28" t="str">
        <f>VLOOKUP(Таблица1[Товар],Условие!$A:$B,2,0)</f>
        <v>МЯСНЫЕ</v>
      </c>
      <c r="J32" s="31" t="str">
        <f>CONCATENATE(Таблица1[[#This Row],[ТТ]]," - ",Таблица1[[#This Row],[Адрес ТТ]])</f>
        <v>Магазин №1 - Строителей ул, 4</v>
      </c>
      <c r="K32" s="65">
        <f>IF(COUNTIF($J$9:J32,J32)&gt;1,0,1)</f>
        <v>1</v>
      </c>
      <c r="L32" s="1"/>
    </row>
    <row r="33" spans="1:12" ht="15.75" x14ac:dyDescent="0.25">
      <c r="A33" s="14" t="s">
        <v>16</v>
      </c>
      <c r="B33" s="12" t="s">
        <v>11</v>
      </c>
      <c r="C33" s="15" t="s">
        <v>22</v>
      </c>
      <c r="D33" s="12" t="s">
        <v>41</v>
      </c>
      <c r="E33" s="12" t="s">
        <v>42</v>
      </c>
      <c r="F33" s="12" t="s">
        <v>33</v>
      </c>
      <c r="G33" s="16">
        <v>29</v>
      </c>
      <c r="H33" s="17">
        <v>1159</v>
      </c>
      <c r="I33" s="28" t="str">
        <f>VLOOKUP(Таблица1[Товар],Условие!$A:$B,2,0)</f>
        <v>МЯСНЫЕ</v>
      </c>
      <c r="J33" s="31" t="str">
        <f>CONCATENATE(Таблица1[[#This Row],[ТТ]]," - ",Таблица1[[#This Row],[Адрес ТТ]])</f>
        <v>Магазин №1 - Строителей ул, 4</v>
      </c>
      <c r="K33" s="65">
        <f>IF(COUNTIF($J$9:J33,J33)&gt;1,0,1)</f>
        <v>0</v>
      </c>
      <c r="L33" s="1"/>
    </row>
    <row r="34" spans="1:12" ht="15.75" x14ac:dyDescent="0.25">
      <c r="A34" s="14" t="s">
        <v>16</v>
      </c>
      <c r="B34" s="12" t="s">
        <v>11</v>
      </c>
      <c r="C34" s="15" t="s">
        <v>22</v>
      </c>
      <c r="D34" s="12" t="s">
        <v>41</v>
      </c>
      <c r="E34" s="12" t="s">
        <v>42</v>
      </c>
      <c r="F34" s="12" t="s">
        <v>33</v>
      </c>
      <c r="G34" s="16">
        <v>30</v>
      </c>
      <c r="H34" s="17">
        <v>1903.2</v>
      </c>
      <c r="I34" s="28" t="str">
        <f>VLOOKUP(Таблица1[Товар],Условие!$A:$B,2,0)</f>
        <v>МЯСНЫЕ</v>
      </c>
      <c r="J34" s="31" t="str">
        <f>CONCATENATE(Таблица1[[#This Row],[ТТ]]," - ",Таблица1[[#This Row],[Адрес ТТ]])</f>
        <v>Магазин №1 - Строителей ул, 4</v>
      </c>
      <c r="K34" s="65">
        <f>IF(COUNTIF($J$9:J34,J34)&gt;1,0,1)</f>
        <v>0</v>
      </c>
      <c r="L34" s="1"/>
    </row>
    <row r="35" spans="1:12" ht="15.75" x14ac:dyDescent="0.25">
      <c r="A35" s="14" t="s">
        <v>16</v>
      </c>
      <c r="B35" s="12" t="s">
        <v>11</v>
      </c>
      <c r="C35" s="15" t="s">
        <v>22</v>
      </c>
      <c r="D35" s="12" t="s">
        <v>41</v>
      </c>
      <c r="E35" s="12" t="s">
        <v>42</v>
      </c>
      <c r="F35" s="12" t="s">
        <v>33</v>
      </c>
      <c r="G35" s="16">
        <v>22</v>
      </c>
      <c r="H35" s="17">
        <v>1159</v>
      </c>
      <c r="I35" s="28" t="str">
        <f>VLOOKUP(Таблица1[Товар],Условие!$A:$B,2,0)</f>
        <v>МЯСНЫЕ</v>
      </c>
      <c r="J35" s="31" t="str">
        <f>CONCATENATE(Таблица1[[#This Row],[ТТ]]," - ",Таблица1[[#This Row],[Адрес ТТ]])</f>
        <v>Магазин №1 - Строителей ул, 4</v>
      </c>
      <c r="K35" s="65">
        <f>IF(COUNTIF($J$9:J35,J35)&gt;1,0,1)</f>
        <v>0</v>
      </c>
      <c r="L35" s="1"/>
    </row>
    <row r="36" spans="1:12" ht="15.75" x14ac:dyDescent="0.25">
      <c r="A36" s="14" t="s">
        <v>16</v>
      </c>
      <c r="B36" s="12" t="s">
        <v>11</v>
      </c>
      <c r="C36" s="15" t="s">
        <v>22</v>
      </c>
      <c r="D36" s="12" t="s">
        <v>41</v>
      </c>
      <c r="E36" s="12" t="s">
        <v>42</v>
      </c>
      <c r="F36" s="12" t="s">
        <v>33</v>
      </c>
      <c r="G36" s="16">
        <v>30</v>
      </c>
      <c r="H36" s="17">
        <v>1329.8</v>
      </c>
      <c r="I36" s="28" t="str">
        <f>VLOOKUP(Таблица1[Товар],Условие!$A:$B,2,0)</f>
        <v>МЯСНЫЕ</v>
      </c>
      <c r="J36" s="31" t="str">
        <f>CONCATENATE(Таблица1[[#This Row],[ТТ]]," - ",Таблица1[[#This Row],[Адрес ТТ]])</f>
        <v>Магазин №1 - Строителей ул, 4</v>
      </c>
      <c r="K36" s="65">
        <f>IF(COUNTIF($J$9:J36,J36)&gt;1,0,1)</f>
        <v>0</v>
      </c>
      <c r="L36" s="1"/>
    </row>
    <row r="37" spans="1:12" ht="15.75" x14ac:dyDescent="0.25">
      <c r="A37" s="14" t="s">
        <v>17</v>
      </c>
      <c r="B37" s="12" t="s">
        <v>11</v>
      </c>
      <c r="C37" s="15" t="s">
        <v>21</v>
      </c>
      <c r="D37" s="12" t="s">
        <v>39</v>
      </c>
      <c r="E37" s="12" t="s">
        <v>40</v>
      </c>
      <c r="F37" s="12" t="s">
        <v>33</v>
      </c>
      <c r="G37" s="16">
        <v>27</v>
      </c>
      <c r="H37" s="17">
        <v>1329.8</v>
      </c>
      <c r="I37" s="28" t="str">
        <f>VLOOKUP(Таблица1[Товар],Условие!$A:$B,2,0)</f>
        <v>МЯСНЫЕ</v>
      </c>
      <c r="J37" s="31" t="str">
        <f>CONCATENATE(Таблица1[[#This Row],[ТТ]]," - ",Таблица1[[#This Row],[Адрес ТТ]])</f>
        <v>Лига - Салова ул., 16</v>
      </c>
      <c r="K37" s="65">
        <f>IF(COUNTIF($J$9:J37,J37)&gt;1,0,1)</f>
        <v>1</v>
      </c>
      <c r="L37" s="1"/>
    </row>
    <row r="38" spans="1:12" ht="15.75" x14ac:dyDescent="0.25">
      <c r="A38" s="14" t="s">
        <v>17</v>
      </c>
      <c r="B38" s="12" t="s">
        <v>11</v>
      </c>
      <c r="C38" s="15" t="s">
        <v>21</v>
      </c>
      <c r="D38" s="12" t="s">
        <v>39</v>
      </c>
      <c r="E38" s="12" t="s">
        <v>40</v>
      </c>
      <c r="F38" s="12" t="s">
        <v>33</v>
      </c>
      <c r="G38" s="16">
        <v>9</v>
      </c>
      <c r="H38" s="17">
        <v>1537.2</v>
      </c>
      <c r="I38" s="28" t="str">
        <f>VLOOKUP(Таблица1[Товар],Условие!$A:$B,2,0)</f>
        <v>МЯСНЫЕ</v>
      </c>
      <c r="J38" s="31" t="str">
        <f>CONCATENATE(Таблица1[[#This Row],[ТТ]]," - ",Таблица1[[#This Row],[Адрес ТТ]])</f>
        <v>Лига - Салова ул., 16</v>
      </c>
      <c r="K38" s="65">
        <f>IF(COUNTIF($J$9:J38,J38)&gt;1,0,1)</f>
        <v>0</v>
      </c>
    </row>
    <row r="39" spans="1:12" ht="15.75" x14ac:dyDescent="0.25">
      <c r="A39" s="14" t="s">
        <v>17</v>
      </c>
      <c r="B39" s="12" t="s">
        <v>11</v>
      </c>
      <c r="C39" s="15" t="s">
        <v>21</v>
      </c>
      <c r="D39" s="12" t="s">
        <v>39</v>
      </c>
      <c r="E39" s="12" t="s">
        <v>40</v>
      </c>
      <c r="F39" s="12" t="s">
        <v>33</v>
      </c>
      <c r="G39" s="16">
        <v>28</v>
      </c>
      <c r="H39" s="17">
        <v>1683.6</v>
      </c>
      <c r="I39" s="28" t="str">
        <f>VLOOKUP(Таблица1[Товар],Условие!$A:$B,2,0)</f>
        <v>МЯСНЫЕ</v>
      </c>
      <c r="J39" s="31" t="str">
        <f>CONCATENATE(Таблица1[[#This Row],[ТТ]]," - ",Таблица1[[#This Row],[Адрес ТТ]])</f>
        <v>Лига - Салова ул., 16</v>
      </c>
      <c r="K39" s="65">
        <f>IF(COUNTIF($J$9:J39,J39)&gt;1,0,1)</f>
        <v>0</v>
      </c>
    </row>
    <row r="40" spans="1:12" ht="15.75" x14ac:dyDescent="0.25">
      <c r="A40" s="14" t="s">
        <v>18</v>
      </c>
      <c r="B40" s="12" t="s">
        <v>19</v>
      </c>
      <c r="C40" s="15" t="s">
        <v>20</v>
      </c>
      <c r="D40" s="12" t="s">
        <v>37</v>
      </c>
      <c r="E40" s="12" t="s">
        <v>38</v>
      </c>
      <c r="F40" s="12" t="s">
        <v>33</v>
      </c>
      <c r="G40" s="16">
        <v>15</v>
      </c>
      <c r="H40" s="17">
        <v>1329.8</v>
      </c>
      <c r="I40" s="28" t="str">
        <f>VLOOKUP(Таблица1[Товар],Условие!$A:$B,2,0)</f>
        <v>МЯСНЫЕ</v>
      </c>
      <c r="J40" s="31" t="str">
        <f>CONCATENATE(Таблица1[[#This Row],[ТТ]]," - ",Таблица1[[#This Row],[Адрес ТТ]])</f>
        <v>Фаргус - Московский, 37</v>
      </c>
      <c r="K40" s="65">
        <f>IF(COUNTIF($J$9:J40,J40)&gt;1,0,1)</f>
        <v>1</v>
      </c>
    </row>
    <row r="41" spans="1:12" ht="15.75" x14ac:dyDescent="0.25">
      <c r="A41" s="14" t="s">
        <v>18</v>
      </c>
      <c r="B41" s="12" t="s">
        <v>19</v>
      </c>
      <c r="C41" s="15" t="s">
        <v>20</v>
      </c>
      <c r="D41" s="12" t="s">
        <v>37</v>
      </c>
      <c r="E41" s="12" t="s">
        <v>38</v>
      </c>
      <c r="F41" s="12" t="s">
        <v>33</v>
      </c>
      <c r="G41" s="16">
        <v>28</v>
      </c>
      <c r="H41" s="17">
        <v>920</v>
      </c>
      <c r="I41" s="28" t="str">
        <f>VLOOKUP(Таблица1[Товар],Условие!$A:$B,2,0)</f>
        <v>МЯСНЫЕ</v>
      </c>
      <c r="J41" s="31" t="str">
        <f>CONCATENATE(Таблица1[[#This Row],[ТТ]]," - ",Таблица1[[#This Row],[Адрес ТТ]])</f>
        <v>Фаргус - Московский, 37</v>
      </c>
      <c r="K41" s="65">
        <f>IF(COUNTIF($J$9:J41,J41)&gt;1,0,1)</f>
        <v>0</v>
      </c>
    </row>
    <row r="42" spans="1:12" ht="15.75" x14ac:dyDescent="0.25">
      <c r="A42" s="14" t="s">
        <v>18</v>
      </c>
      <c r="B42" s="12" t="s">
        <v>19</v>
      </c>
      <c r="C42" s="15" t="s">
        <v>20</v>
      </c>
      <c r="D42" s="12" t="s">
        <v>37</v>
      </c>
      <c r="E42" s="12" t="s">
        <v>38</v>
      </c>
      <c r="F42" s="12" t="s">
        <v>33</v>
      </c>
      <c r="G42" s="16">
        <v>29</v>
      </c>
      <c r="H42" s="17">
        <v>1795</v>
      </c>
      <c r="I42" s="28" t="str">
        <f>VLOOKUP(Таблица1[Товар],Условие!$A:$B,2,0)</f>
        <v>МЯСНЫЕ</v>
      </c>
      <c r="J42" s="31" t="str">
        <f>CONCATENATE(Таблица1[[#This Row],[ТТ]]," - ",Таблица1[[#This Row],[Адрес ТТ]])</f>
        <v>Фаргус - Московский, 37</v>
      </c>
      <c r="K42" s="65">
        <f>IF(COUNTIF($J$9:J42,J42)&gt;1,0,1)</f>
        <v>0</v>
      </c>
    </row>
    <row r="43" spans="1:12" ht="15.75" x14ac:dyDescent="0.25">
      <c r="A43" s="18" t="s">
        <v>18</v>
      </c>
      <c r="B43" s="19" t="s">
        <v>19</v>
      </c>
      <c r="C43" s="20" t="s">
        <v>20</v>
      </c>
      <c r="D43" s="19" t="s">
        <v>37</v>
      </c>
      <c r="E43" s="19" t="s">
        <v>38</v>
      </c>
      <c r="F43" s="19" t="s">
        <v>30</v>
      </c>
      <c r="G43" s="21">
        <v>36</v>
      </c>
      <c r="H43" s="22">
        <v>1075.77</v>
      </c>
      <c r="I43" s="29" t="str">
        <f>VLOOKUP(Таблица1[Товар],Условие!$A:$B,2,0)</f>
        <v>МЯСНЫЕ</v>
      </c>
      <c r="J43" s="32" t="str">
        <f>CONCATENATE(Таблица1[[#This Row],[ТТ]]," - ",Таблица1[[#This Row],[Адрес ТТ]])</f>
        <v>Фаргус - Московский, 37</v>
      </c>
      <c r="K43" s="65">
        <f>IF(COUNTIF($J$9:J43,J43)&gt;1,0,1)</f>
        <v>0</v>
      </c>
    </row>
  </sheetData>
  <mergeCells count="4">
    <mergeCell ref="M1:M2"/>
    <mergeCell ref="N1:P1"/>
    <mergeCell ref="Q1:S1"/>
    <mergeCell ref="T1:V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8"/>
  <sheetViews>
    <sheetView workbookViewId="0"/>
  </sheetViews>
  <sheetFormatPr defaultRowHeight="15" x14ac:dyDescent="0.25"/>
  <cols>
    <col min="1" max="1" width="26.5703125" bestFit="1" customWidth="1"/>
    <col min="2" max="2" width="11.85546875" bestFit="1" customWidth="1"/>
  </cols>
  <sheetData>
    <row r="1" spans="1:2" x14ac:dyDescent="0.25">
      <c r="A1" s="13" t="s">
        <v>5</v>
      </c>
      <c r="B1" s="13" t="s">
        <v>57</v>
      </c>
    </row>
    <row r="2" spans="1:2" x14ac:dyDescent="0.25">
      <c r="A2" s="12" t="s">
        <v>27</v>
      </c>
      <c r="B2" s="11" t="s">
        <v>55</v>
      </c>
    </row>
    <row r="3" spans="1:2" x14ac:dyDescent="0.25">
      <c r="A3" s="12" t="s">
        <v>26</v>
      </c>
      <c r="B3" s="11" t="s">
        <v>55</v>
      </c>
    </row>
    <row r="4" spans="1:2" x14ac:dyDescent="0.25">
      <c r="A4" s="12" t="s">
        <v>30</v>
      </c>
      <c r="B4" s="11" t="s">
        <v>56</v>
      </c>
    </row>
    <row r="5" spans="1:2" x14ac:dyDescent="0.25">
      <c r="A5" s="12" t="s">
        <v>28</v>
      </c>
      <c r="B5" s="11" t="s">
        <v>55</v>
      </c>
    </row>
    <row r="6" spans="1:2" x14ac:dyDescent="0.25">
      <c r="A6" s="12" t="s">
        <v>31</v>
      </c>
      <c r="B6" s="11" t="s">
        <v>56</v>
      </c>
    </row>
    <row r="7" spans="1:2" x14ac:dyDescent="0.25">
      <c r="A7" s="12" t="s">
        <v>29</v>
      </c>
      <c r="B7" s="11" t="s">
        <v>55</v>
      </c>
    </row>
    <row r="8" spans="1:2" x14ac:dyDescent="0.25">
      <c r="A8" s="12" t="s">
        <v>33</v>
      </c>
      <c r="B8" s="11" t="s">
        <v>56</v>
      </c>
    </row>
  </sheetData>
  <sortState ref="A2:A8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Исходка</vt:lpstr>
      <vt:lpstr>Условие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Чернова Екатерина</dc:creator>
  <cp:lastModifiedBy>Eugene Avdukhov</cp:lastModifiedBy>
  <dcterms:created xsi:type="dcterms:W3CDTF">2014-11-29T17:44:22Z</dcterms:created>
  <dcterms:modified xsi:type="dcterms:W3CDTF">2014-11-30T17:43:42Z</dcterms:modified>
</cp:coreProperties>
</file>