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Михась\Desktop\"/>
    </mc:Choice>
  </mc:AlternateContent>
  <bookViews>
    <workbookView xWindow="0" yWindow="0" windowWidth="20490" windowHeight="6765"/>
  </bookViews>
  <sheets>
    <sheet name="Лист1" sheetId="5" r:id="rId1"/>
    <sheet name="Исходка" sheetId="1" r:id="rId2"/>
    <sheet name="Условие" sheetId="3" r:id="rId3"/>
  </sheets>
  <definedNames>
    <definedName name="_xlcn.WorksheetConnection_Marker1411301.xlsxТаблица1" hidden="1">Таблица1[]</definedName>
    <definedName name="_xlnm._FilterDatabase" localSheetId="1" hidden="1">Исходка!$A$8:$H$43</definedName>
  </definedNames>
  <calcPr calcId="152511"/>
  <pivotCaches>
    <pivotCache cacheId="104" r:id="rId4"/>
  </pivotCaches>
  <extLst>
    <ext xmlns:x15="http://schemas.microsoft.com/office/spreadsheetml/2010/11/main" uri="{FCE2AD5D-F65C-4FA6-A056-5C36A1767C68}">
      <x15:dataModel>
        <x15:modelTables>
          <x15:modelTable id="Таблица1-e6d6272e-a00c-4a8e-96f5-3701458ba2ab" name="Таблица1" connection="WorksheetConnection_Marker141130 (1).xlsx!Таблица1"/>
        </x15:modelTables>
      </x15:dataModel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Q4" i="1"/>
  <c r="Q5" i="1"/>
  <c r="Q3" i="1"/>
  <c r="N4" i="1"/>
  <c r="T4" i="1" s="1"/>
  <c r="N5" i="1"/>
  <c r="T5" i="1" s="1"/>
  <c r="N3" i="1"/>
  <c r="T3" i="1" s="1"/>
  <c r="H7" i="1"/>
  <c r="G7" i="1"/>
  <c r="M4" i="1"/>
  <c r="P4" i="1"/>
  <c r="M5" i="1"/>
  <c r="P5" i="1"/>
  <c r="P3" i="1"/>
  <c r="M3" i="1"/>
  <c r="S3" i="1" s="1"/>
  <c r="S4" i="1"/>
  <c r="S5" i="1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Marker141130 (1).xlsx!Таблица1" type="102" refreshedVersion="5" minRefreshableVersion="5">
    <extLst>
      <ext xmlns:x15="http://schemas.microsoft.com/office/spreadsheetml/2010/11/main" uri="{DE250136-89BD-433C-8126-D09CA5730AF9}">
        <x15:connection id="Таблица1-e6d6272e-a00c-4a8e-96f5-3701458ba2ab" autoDelete="1">
          <x15:rangePr sourceName="_xlcn.WorksheetConnection_Marker1411301.xlsxТаблица1"/>
        </x15:connection>
      </ext>
    </extLst>
  </connection>
</connections>
</file>

<file path=xl/sharedStrings.xml><?xml version="1.0" encoding="utf-8"?>
<sst xmlns="http://schemas.openxmlformats.org/spreadsheetml/2006/main" count="269" uniqueCount="67">
  <si>
    <t>Накл</t>
  </si>
  <si>
    <t>Дата</t>
  </si>
  <si>
    <t>ТП</t>
  </si>
  <si>
    <t>ТТ</t>
  </si>
  <si>
    <t>Адрес ТТ</t>
  </si>
  <si>
    <t>Товар</t>
  </si>
  <si>
    <t>Сумма</t>
  </si>
  <si>
    <t>АКБ</t>
  </si>
  <si>
    <t>Л000003904</t>
  </si>
  <si>
    <t>04.09.2014</t>
  </si>
  <si>
    <t>Л000003940</t>
  </si>
  <si>
    <t>05.09.2014</t>
  </si>
  <si>
    <t>Л000003944</t>
  </si>
  <si>
    <t>Л000003960</t>
  </si>
  <si>
    <t>Л000003961</t>
  </si>
  <si>
    <t>Л000003964</t>
  </si>
  <si>
    <t>Л000003965</t>
  </si>
  <si>
    <t>Л000003968</t>
  </si>
  <si>
    <t>Ф000000002</t>
  </si>
  <si>
    <t>08.09.2014</t>
  </si>
  <si>
    <t>*Иванов А.</t>
  </si>
  <si>
    <t>*Петров В.</t>
  </si>
  <si>
    <t>*Суханов И.</t>
  </si>
  <si>
    <t>ФИО</t>
  </si>
  <si>
    <t>шт.</t>
  </si>
  <si>
    <t>руб.</t>
  </si>
  <si>
    <t>Молоко</t>
  </si>
  <si>
    <t>Кефир - молочный прод.</t>
  </si>
  <si>
    <t>Ряженка (молочный продукт)</t>
  </si>
  <si>
    <t>Творог (молочный продукт)</t>
  </si>
  <si>
    <t>Мясо</t>
  </si>
  <si>
    <t>Свинина (мясо)</t>
  </si>
  <si>
    <t>*моло*</t>
  </si>
  <si>
    <t>Тушенка (мясной продукт)</t>
  </si>
  <si>
    <t>*мяс*</t>
  </si>
  <si>
    <t>Общий итог</t>
  </si>
  <si>
    <t>Всего</t>
  </si>
  <si>
    <t>Фаргус</t>
  </si>
  <si>
    <t>Московский, 37</t>
  </si>
  <si>
    <t>Лига</t>
  </si>
  <si>
    <t>Салова ул., 16</t>
  </si>
  <si>
    <t>Магазин №1</t>
  </si>
  <si>
    <t>Строителей ул, 4</t>
  </si>
  <si>
    <t>Магазин №2</t>
  </si>
  <si>
    <t>Комсомольская ул., 106</t>
  </si>
  <si>
    <t>Меркурий</t>
  </si>
  <si>
    <t>Каретная ул., 4</t>
  </si>
  <si>
    <t>Прогресс</t>
  </si>
  <si>
    <t>Ветеранов пр., 55</t>
  </si>
  <si>
    <t>Марс</t>
  </si>
  <si>
    <t>Белова ул, 95</t>
  </si>
  <si>
    <t>Рамса</t>
  </si>
  <si>
    <t>Фарфоровская ул., 4</t>
  </si>
  <si>
    <t>Крона</t>
  </si>
  <si>
    <t>Южный пр., 70</t>
  </si>
  <si>
    <t>МОЛОЧНЫЕ</t>
  </si>
  <si>
    <t>МЯСНЫЕ</t>
  </si>
  <si>
    <t>ГРУППА</t>
  </si>
  <si>
    <t>КЛИЕНТ</t>
  </si>
  <si>
    <t>Названия строк</t>
  </si>
  <si>
    <t>Сумма по столбцу шт.</t>
  </si>
  <si>
    <t>Сумма по столбцу Сумма</t>
  </si>
  <si>
    <t>Число разных элементов в столбце КЛИЕНТ</t>
  </si>
  <si>
    <t>Названия столбцов</t>
  </si>
  <si>
    <t>Итог Сумма по столбцу шт.</t>
  </si>
  <si>
    <t>Итог Число разных элементов в столбце КЛИЕНТ</t>
  </si>
  <si>
    <t>Итог Сумма по столбцу 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</si>
</sst>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166" fontId="5" fillId="0" borderId="0"/>
    <xf numFmtId="166" fontId="8" fillId="0" borderId="0"/>
    <xf numFmtId="166" fontId="8" fillId="0" borderId="0"/>
    <xf numFmtId="166" fontId="9" fillId="0" borderId="0"/>
    <xf numFmtId="166" fontId="8" fillId="0" borderId="0"/>
    <xf numFmtId="166" fontId="8" fillId="0" borderId="0"/>
    <xf numFmtId="166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166" fontId="1" fillId="0" borderId="0" xfId="8"/>
    <xf numFmtId="165" fontId="3" fillId="0" borderId="1" xfId="8" applyNumberFormat="1" applyFont="1" applyFill="1" applyBorder="1" applyProtection="1">
      <protection locked="0"/>
    </xf>
    <xf numFmtId="4" fontId="7" fillId="2" borderId="2" xfId="8" applyNumberFormat="1" applyFont="1" applyFill="1" applyBorder="1" applyAlignment="1">
      <alignment horizontal="center" vertical="center"/>
    </xf>
    <xf numFmtId="2" fontId="1" fillId="0" borderId="0" xfId="8" applyNumberFormat="1"/>
    <xf numFmtId="4" fontId="1" fillId="0" borderId="2" xfId="8" applyNumberFormat="1" applyBorder="1" applyAlignment="1">
      <alignment horizontal="center" vertical="center"/>
    </xf>
    <xf numFmtId="4" fontId="1" fillId="0" borderId="0" xfId="8" applyNumberFormat="1"/>
    <xf numFmtId="4" fontId="7" fillId="2" borderId="2" xfId="8" applyNumberFormat="1" applyFont="1" applyFill="1" applyBorder="1" applyAlignment="1">
      <alignment horizontal="center" vertical="center"/>
    </xf>
    <xf numFmtId="3" fontId="1" fillId="0" borderId="2" xfId="8" applyNumberFormat="1" applyBorder="1" applyAlignment="1">
      <alignment horizontal="center" vertical="center"/>
    </xf>
    <xf numFmtId="4" fontId="7" fillId="0" borderId="2" xfId="8" applyNumberFormat="1" applyFont="1" applyBorder="1" applyAlignment="1">
      <alignment horizontal="center" vertical="center"/>
    </xf>
    <xf numFmtId="3" fontId="1" fillId="3" borderId="2" xfId="8" applyNumberFormat="1" applyFill="1" applyBorder="1" applyAlignment="1">
      <alignment horizontal="center" vertical="center"/>
    </xf>
    <xf numFmtId="0" fontId="0" fillId="0" borderId="2" xfId="0" applyBorder="1"/>
    <xf numFmtId="166" fontId="1" fillId="0" borderId="2" xfId="8" applyBorder="1" applyAlignment="1">
      <alignment vertical="center"/>
    </xf>
    <xf numFmtId="0" fontId="10" fillId="3" borderId="2" xfId="0" applyFont="1" applyFill="1" applyBorder="1" applyAlignment="1">
      <alignment horizontal="center"/>
    </xf>
    <xf numFmtId="166" fontId="1" fillId="0" borderId="4" xfId="8" applyBorder="1" applyAlignment="1">
      <alignment vertical="center"/>
    </xf>
    <xf numFmtId="165" fontId="3" fillId="0" borderId="2" xfId="8" applyNumberFormat="1" applyFont="1" applyFill="1" applyBorder="1" applyProtection="1">
      <protection locked="0"/>
    </xf>
    <xf numFmtId="1" fontId="1" fillId="0" borderId="2" xfId="8" applyNumberFormat="1" applyBorder="1" applyAlignment="1">
      <alignment horizontal="right" vertical="center"/>
    </xf>
    <xf numFmtId="2" fontId="1" fillId="0" borderId="2" xfId="8" applyNumberFormat="1" applyBorder="1" applyAlignment="1">
      <alignment horizontal="right" vertical="center"/>
    </xf>
    <xf numFmtId="166" fontId="1" fillId="0" borderId="8" xfId="8" applyBorder="1" applyAlignment="1">
      <alignment vertical="center"/>
    </xf>
    <xf numFmtId="166" fontId="1" fillId="0" borderId="9" xfId="8" applyBorder="1" applyAlignment="1">
      <alignment vertical="center"/>
    </xf>
    <xf numFmtId="165" fontId="3" fillId="0" borderId="9" xfId="8" applyNumberFormat="1" applyFont="1" applyFill="1" applyBorder="1" applyProtection="1">
      <protection locked="0"/>
    </xf>
    <xf numFmtId="1" fontId="1" fillId="0" borderId="9" xfId="8" applyNumberFormat="1" applyBorder="1" applyAlignment="1">
      <alignment horizontal="right" vertical="center"/>
    </xf>
    <xf numFmtId="2" fontId="1" fillId="0" borderId="9" xfId="8" applyNumberFormat="1" applyBorder="1" applyAlignment="1">
      <alignment horizontal="right" vertical="center"/>
    </xf>
    <xf numFmtId="166" fontId="6" fillId="3" borderId="5" xfId="8" applyFont="1" applyFill="1" applyBorder="1" applyAlignment="1">
      <alignment horizontal="center" vertical="center"/>
    </xf>
    <xf numFmtId="166" fontId="6" fillId="3" borderId="6" xfId="8" applyFont="1" applyFill="1" applyBorder="1" applyAlignment="1">
      <alignment horizontal="center" vertical="center"/>
    </xf>
    <xf numFmtId="166" fontId="6" fillId="4" borderId="7" xfId="8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1" fillId="0" borderId="0" xfId="8" applyNumberFormat="1" applyAlignment="1">
      <alignment horizontal="center"/>
    </xf>
    <xf numFmtId="2" fontId="1" fillId="0" borderId="1" xfId="8" applyNumberFormat="1" applyBorder="1" applyAlignment="1">
      <alignment horizontal="center" vertical="center"/>
    </xf>
    <xf numFmtId="2" fontId="1" fillId="0" borderId="10" xfId="8" applyNumberFormat="1" applyBorder="1" applyAlignment="1">
      <alignment horizontal="center" vertical="center"/>
    </xf>
    <xf numFmtId="166" fontId="0" fillId="0" borderId="0" xfId="0" applyNumberFormat="1"/>
    <xf numFmtId="2" fontId="1" fillId="0" borderId="1" xfId="8" applyNumberFormat="1" applyBorder="1" applyAlignment="1">
      <alignment horizontal="left" vertical="center"/>
    </xf>
    <xf numFmtId="2" fontId="1" fillId="0" borderId="10" xfId="8" applyNumberFormat="1" applyBorder="1" applyAlignment="1">
      <alignment horizontal="left" vertical="center"/>
    </xf>
    <xf numFmtId="0" fontId="0" fillId="0" borderId="0" xfId="0" applyAlignment="1">
      <alignment horizontal="left"/>
    </xf>
    <xf numFmtId="165" fontId="2" fillId="0" borderId="2" xfId="8" applyNumberFormat="1" applyFont="1" applyFill="1" applyBorder="1" applyAlignment="1">
      <alignment horizontal="center" vertical="center"/>
    </xf>
    <xf numFmtId="166" fontId="7" fillId="2" borderId="1" xfId="8" applyFont="1" applyFill="1" applyBorder="1" applyAlignment="1">
      <alignment horizontal="center" vertical="center" wrapText="1"/>
    </xf>
    <xf numFmtId="166" fontId="7" fillId="2" borderId="3" xfId="8" applyFont="1" applyFill="1" applyBorder="1" applyAlignment="1">
      <alignment horizontal="center" vertical="center" wrapText="1"/>
    </xf>
    <xf numFmtId="166" fontId="7" fillId="2" borderId="4" xfId="8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wrapText="1"/>
    </xf>
    <xf numFmtId="0" fontId="0" fillId="0" borderId="0" xfId="0" pivotButton="1" applyAlignment="1">
      <alignment wrapText="1"/>
    </xf>
  </cellXfs>
  <cellStyles count="11">
    <cellStyle name="Денежный 2" xfId="1"/>
    <cellStyle name="Обычный" xfId="0" builtinId="0"/>
    <cellStyle name="Обычный 17" xfId="2"/>
    <cellStyle name="Обычный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Процентный 2" xfId="9"/>
    <cellStyle name="Процентный 3" xfId="10"/>
  </cellStyles>
  <dxfs count="20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2" formatCode="0.00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none"/>
      </font>
      <numFmt numFmtId="165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Михась" refreshedDate="41973.61299872685" backgroundQuery="1" createdVersion="5" refreshedVersion="5" minRefreshableVersion="3" recordCount="0" supportSubquery="1" supportAdvancedDrill="1">
  <cacheSource type="external" connectionId="1"/>
  <cacheFields count="5">
    <cacheField name="[Таблица1].[ТП].[ТП]" caption="ТП" numFmtId="0" hierarchy="2" level="1">
      <sharedItems count="3">
        <s v="*Иванов А."/>
        <s v="*Петров В."/>
        <s v="*Суханов И."/>
      </sharedItems>
    </cacheField>
    <cacheField name="[Measures].[Сумма по столбцу шт]" caption="Сумма по столбцу шт" numFmtId="0" hierarchy="10" level="32767"/>
    <cacheField name="[Measures].[Сумма по столбцу Сумма]" caption="Сумма по столбцу Сумма" numFmtId="0" hierarchy="11" level="32767"/>
    <cacheField name="[Measures].[Число разных элементов в столбце КЛИЕНТ]" caption="Число разных элементов в столбце КЛИЕНТ" numFmtId="0" hierarchy="13" level="32767"/>
    <cacheField name="[Таблица1].[ГРУППА].[ГРУППА]" caption="ГРУППА" numFmtId="0" hierarchy="8" level="1">
      <sharedItems count="2">
        <s v="МОЛОЧНЫЕ"/>
        <s v="МЯСНЫЕ"/>
      </sharedItems>
    </cacheField>
  </cacheFields>
  <cacheHierarchies count="16">
    <cacheHierarchy uniqueName="[Таблица1].[Накл]" caption="Накл" attribute="1" defaultMemberUniqueName="[Таблица1].[Накл].[All]" allUniqueName="[Таблица1].[Накл].[All]" dimensionUniqueName="[Таблица1]" displayFolder="" count="0" memberValueDatatype="130" unbalanced="0"/>
    <cacheHierarchy uniqueName="[Таблица1].[Дата]" caption="Дата" attribute="1" defaultMemberUniqueName="[Таблица1].[Дата].[All]" allUniqueName="[Таблица1].[Дата].[All]" dimensionUniqueName="[Таблица1]" displayFolder="" count="0" memberValueDatatype="130" unbalanced="0"/>
    <cacheHierarchy uniqueName="[Таблица1].[ТП]" caption="ТП" attribute="1" defaultMemberUniqueName="[Таблица1].[ТП].[All]" allUniqueName="[Таблица1].[ТП].[All]" dimensionUniqueName="[Таблица1]" displayFolder="" count="2" memberValueDatatype="130" unbalanced="0">
      <fieldsUsage count="2">
        <fieldUsage x="-1"/>
        <fieldUsage x="0"/>
      </fieldsUsage>
    </cacheHierarchy>
    <cacheHierarchy uniqueName="[Таблица1].[ТТ]" caption="ТТ" attribute="1" defaultMemberUniqueName="[Таблица1].[ТТ].[All]" allUniqueName="[Таблица1].[ТТ].[All]" dimensionUniqueName="[Таблица1]" displayFolder="" count="0" memberValueDatatype="130" unbalanced="0"/>
    <cacheHierarchy uniqueName="[Таблица1].[Адрес ТТ]" caption="Адрес ТТ" attribute="1" defaultMemberUniqueName="[Таблица1].[Адрес ТТ].[All]" allUniqueName="[Таблица1].[Адрес ТТ].[All]" dimensionUniqueName="[Таблица1]" displayFolder="" count="0" memberValueDatatype="130" unbalanced="0"/>
    <cacheHierarchy uniqueName="[Таблица1].[Товар]" caption="Товар" attribute="1" defaultMemberUniqueName="[Таблица1].[Товар].[All]" allUniqueName="[Таблица1].[Товар].[All]" dimensionUniqueName="[Таблица1]" displayFolder="" count="0" memberValueDatatype="130" unbalanced="0"/>
    <cacheHierarchy uniqueName="[Таблица1].[шт.]" caption="шт." attribute="1" defaultMemberUniqueName="[Таблица1].[шт.].[All]" allUniqueName="[Таблица1].[шт.].[All]" dimensionUniqueName="[Таблица1]" displayFolder="" count="0" memberValueDatatype="20" unbalanced="0"/>
    <cacheHierarchy uniqueName="[Таблица1].[Сумма]" caption="Сумма" attribute="1" defaultMemberUniqueName="[Таблица1].[Сумма].[All]" allUniqueName="[Таблица1].[Сумма].[All]" dimensionUniqueName="[Таблица1]" displayFolder="" count="0" memberValueDatatype="5" unbalanced="0"/>
    <cacheHierarchy uniqueName="[Таблица1].[ГРУППА]" caption="ГРУППА" attribute="1" defaultMemberUniqueName="[Таблица1].[ГРУППА].[All]" allUniqueName="[Таблица1].[ГРУППА].[All]" dimensionUniqueName="[Таблица1]" displayFolder="" count="2" memberValueDatatype="130" unbalanced="0">
      <fieldsUsage count="2">
        <fieldUsage x="-1"/>
        <fieldUsage x="4"/>
      </fieldsUsage>
    </cacheHierarchy>
    <cacheHierarchy uniqueName="[Таблица1].[КЛИЕНТ]" caption="КЛИЕНТ" attribute="1" defaultMemberUniqueName="[Таблица1].[КЛИЕНТ].[All]" allUniqueName="[Таблица1].[КЛИЕНТ].[All]" dimensionUniqueName="[Таблица1]" displayFolder="" count="0" memberValueDatatype="130" unbalanced="0"/>
    <cacheHierarchy uniqueName="[Measures].[Сумма по столбцу шт]" caption="Сумма по столбцу шт" measure="1" displayFolder="" measureGroup="Таблица1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Сумма по столбцу Сумма]" caption="Сумма по столбцу Сумма" measure="1" displayFolder="" measureGroup="Таблица1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Число элементов в столбце КЛИЕНТ]" caption="Число элементов в столбце КЛИЕНТ" measure="1" displayFolder="" measureGroup="Таблица1" count="0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Число разных элементов в столбце КЛИЕНТ]" caption="Число разных элементов в столбце КЛИЕНТ" measure="1" displayFolder="" measureGroup="Таблица1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__XL_Count Таблица1]" caption="__XL_Count Таблица1" measure="1" displayFolder="" measureGroup="Таблица1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Таблица1" uniqueName="[Таблица1]" caption="Таблица1"/>
  </dimensions>
  <measureGroups count="1">
    <measureGroup name="Таблица1" caption="Таблица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4" cacheId="10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5" indent="0" outline="1" outlineData="1" multipleFieldFilters="0">
  <location ref="A3:J9" firstHeaderRow="1" firstDataRow="3" firstDataCol="1"/>
  <pivotFields count="5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dataField="1" showAll="0"/>
    <pivotField dataField="1" showAll="0"/>
    <pivotField axis="axisCol" allDrilled="1" showAll="0" dataSourceSort="1" defaultAttributeDrillState="1">
      <items count="3">
        <item x="0"/>
        <item x="1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2">
    <field x="4"/>
    <field x="-2"/>
  </colFields>
  <colItems count="9">
    <i>
      <x/>
      <x/>
    </i>
    <i r="1" i="1">
      <x v="1"/>
    </i>
    <i r="1" i="2">
      <x v="2"/>
    </i>
    <i>
      <x v="1"/>
      <x/>
    </i>
    <i r="1" i="1">
      <x v="1"/>
    </i>
    <i r="1" i="2">
      <x v="2"/>
    </i>
    <i t="grand">
      <x/>
    </i>
    <i t="grand" i="1">
      <x/>
    </i>
    <i t="grand" i="2">
      <x/>
    </i>
  </colItems>
  <dataFields count="3">
    <dataField name="Сумма по столбцу шт." fld="1" baseField="0" baseItem="0"/>
    <dataField name="Число разных элементов в столбце КЛИЕНТ" fld="3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  <dataField name="Сумма по столбцу Сумма" fld="2" baseField="0" baseItem="0"/>
  </dataFields>
  <formats count="6">
    <format dxfId="5">
      <pivotArea dataOnly="0" labelOnly="1" fieldPosition="0">
        <references count="1">
          <reference field="4" count="0"/>
        </references>
      </pivotArea>
    </format>
    <format dxfId="4">
      <pivotArea field="4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3">
      <pivotArea field="4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2">
      <pivotArea field="4" dataOnly="0" labelOnly="1" grandCol="1" outline="0" axis="axisCol" fieldPosition="0">
        <references count="1">
          <reference field="4294967294" count="1" selected="0">
            <x v="2"/>
          </reference>
        </references>
      </pivotArea>
    </format>
    <format dxfId="1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4" count="1" selected="0">
            <x v="0"/>
          </reference>
        </references>
      </pivotArea>
    </format>
    <format dxfId="0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4" count="1" selected="0">
            <x v="1"/>
          </reference>
        </references>
      </pivotArea>
    </format>
  </format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2">
    <colHierarchyUsage hierarchyUsage="8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Marker141130 (1).xlsx!Таблица1">
        <x15:activeTabTopLevelEntity name="[Таблица1]"/>
      </x15:pivotTableUISettings>
    </ext>
  </extLst>
</pivotTableDefinition>
</file>

<file path=xl/tables/table1.xml><?xml version="1.0" encoding="utf-8"?>
<table xmlns="http://schemas.openxmlformats.org/spreadsheetml/2006/main" id="1" name="Таблица1" displayName="Таблица1" ref="A8:J43" totalsRowShown="0" headerRowDxfId="19" headerRowBorderDxfId="18" tableBorderDxfId="17" totalsRowBorderDxfId="16" headerRowCellStyle="Обычный 7">
  <autoFilter ref="A8:J43"/>
  <tableColumns count="10">
    <tableColumn id="1" name="Накл" dataDxfId="15" dataCellStyle="Обычный 7"/>
    <tableColumn id="2" name="Дата" dataDxfId="14" dataCellStyle="Обычный 7"/>
    <tableColumn id="3" name="ТП" dataDxfId="13" dataCellStyle="Обычный 7"/>
    <tableColumn id="4" name="ТТ" dataDxfId="12" dataCellStyle="Обычный 7"/>
    <tableColumn id="5" name="Адрес ТТ" dataDxfId="11" dataCellStyle="Обычный 7"/>
    <tableColumn id="6" name="Товар" dataDxfId="10" dataCellStyle="Обычный 7"/>
    <tableColumn id="7" name="шт." dataDxfId="9" dataCellStyle="Обычный 7"/>
    <tableColumn id="8" name="Сумма" dataDxfId="8" dataCellStyle="Обычный 7"/>
    <tableColumn id="9" name="ГРУППА" dataDxfId="7" dataCellStyle="Обычный 7">
      <calculatedColumnFormula>VLOOKUP(Таблица1[Товар],Условие!$A:$B,2,0)</calculatedColumnFormula>
    </tableColumn>
    <tableColumn id="10" name="КЛИЕНТ" dataDxfId="6" dataCellStyle="Обычный 7">
      <calculatedColumnFormula>CONCATENATE(Таблица1[[#This Row],[ТТ]]," - ",Таблица1[[#This Row],[Адрес ТТ]])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tabSelected="1" workbookViewId="0">
      <selection activeCell="F12" sqref="F12"/>
    </sheetView>
  </sheetViews>
  <sheetFormatPr defaultRowHeight="15" x14ac:dyDescent="0.25"/>
  <cols>
    <col min="1" max="1" width="17.28515625" customWidth="1"/>
    <col min="2" max="10" width="15.5703125" customWidth="1"/>
  </cols>
  <sheetData>
    <row r="2" spans="1:10" x14ac:dyDescent="0.25">
      <c r="B2" s="40"/>
      <c r="C2" s="40"/>
      <c r="D2" s="40"/>
      <c r="E2" s="40"/>
      <c r="F2" s="40"/>
      <c r="G2" s="40"/>
      <c r="H2" s="40"/>
      <c r="I2" s="40"/>
      <c r="J2" s="40"/>
    </row>
    <row r="3" spans="1:10" ht="30" x14ac:dyDescent="0.25">
      <c r="B3" s="41" t="s">
        <v>63</v>
      </c>
      <c r="C3" s="40"/>
      <c r="D3" s="40"/>
      <c r="E3" s="40"/>
      <c r="F3" s="40"/>
      <c r="G3" s="40"/>
      <c r="H3" s="40"/>
      <c r="I3" s="40"/>
      <c r="J3" s="40"/>
    </row>
    <row r="4" spans="1:10" ht="75" x14ac:dyDescent="0.25">
      <c r="B4" s="40" t="s">
        <v>55</v>
      </c>
      <c r="C4" s="40"/>
      <c r="D4" s="40"/>
      <c r="E4" s="40" t="s">
        <v>56</v>
      </c>
      <c r="F4" s="40"/>
      <c r="G4" s="40"/>
      <c r="H4" s="40" t="s">
        <v>64</v>
      </c>
      <c r="I4" s="40" t="s">
        <v>65</v>
      </c>
      <c r="J4" s="40" t="s">
        <v>66</v>
      </c>
    </row>
    <row r="5" spans="1:10" ht="60" x14ac:dyDescent="0.25">
      <c r="A5" s="38" t="s">
        <v>59</v>
      </c>
      <c r="B5" s="40" t="s">
        <v>60</v>
      </c>
      <c r="C5" s="40" t="s">
        <v>62</v>
      </c>
      <c r="D5" s="40" t="s">
        <v>61</v>
      </c>
      <c r="E5" s="40" t="s">
        <v>60</v>
      </c>
      <c r="F5" s="40" t="s">
        <v>62</v>
      </c>
      <c r="G5" s="40" t="s">
        <v>61</v>
      </c>
      <c r="H5" s="40"/>
      <c r="I5" s="40"/>
      <c r="J5" s="40"/>
    </row>
    <row r="6" spans="1:10" x14ac:dyDescent="0.25">
      <c r="A6" s="33" t="s">
        <v>20</v>
      </c>
      <c r="B6" s="39"/>
      <c r="C6" s="39"/>
      <c r="D6" s="39"/>
      <c r="E6" s="39">
        <v>232</v>
      </c>
      <c r="F6" s="39">
        <v>2</v>
      </c>
      <c r="G6" s="39">
        <v>14670.97</v>
      </c>
      <c r="H6" s="39">
        <v>232</v>
      </c>
      <c r="I6" s="39">
        <v>2</v>
      </c>
      <c r="J6" s="39">
        <v>14670.97</v>
      </c>
    </row>
    <row r="7" spans="1:10" x14ac:dyDescent="0.25">
      <c r="A7" s="33" t="s">
        <v>21</v>
      </c>
      <c r="B7" s="39">
        <v>71</v>
      </c>
      <c r="C7" s="39">
        <v>1</v>
      </c>
      <c r="D7" s="39">
        <v>2964.6</v>
      </c>
      <c r="E7" s="39">
        <v>207</v>
      </c>
      <c r="F7" s="39">
        <v>3</v>
      </c>
      <c r="G7" s="39">
        <v>13775.2</v>
      </c>
      <c r="H7" s="39">
        <v>278</v>
      </c>
      <c r="I7" s="39">
        <v>3</v>
      </c>
      <c r="J7" s="39">
        <v>16739.8</v>
      </c>
    </row>
    <row r="8" spans="1:10" x14ac:dyDescent="0.25">
      <c r="A8" s="33" t="s">
        <v>22</v>
      </c>
      <c r="B8" s="39">
        <v>84</v>
      </c>
      <c r="C8" s="39">
        <v>2</v>
      </c>
      <c r="D8" s="39">
        <v>4392</v>
      </c>
      <c r="E8" s="39">
        <v>397</v>
      </c>
      <c r="F8" s="39">
        <v>4</v>
      </c>
      <c r="G8" s="39">
        <v>16018.33</v>
      </c>
      <c r="H8" s="39">
        <v>481</v>
      </c>
      <c r="I8" s="39">
        <v>4</v>
      </c>
      <c r="J8" s="39">
        <v>20410.330000000002</v>
      </c>
    </row>
    <row r="9" spans="1:10" x14ac:dyDescent="0.25">
      <c r="A9" s="33" t="s">
        <v>35</v>
      </c>
      <c r="B9" s="39">
        <v>155</v>
      </c>
      <c r="C9" s="39">
        <v>3</v>
      </c>
      <c r="D9" s="39">
        <v>7356.6</v>
      </c>
      <c r="E9" s="39">
        <v>836</v>
      </c>
      <c r="F9" s="39">
        <v>9</v>
      </c>
      <c r="G9" s="39">
        <v>44464.5</v>
      </c>
      <c r="H9" s="39">
        <v>991</v>
      </c>
      <c r="I9" s="39">
        <v>9</v>
      </c>
      <c r="J9" s="39">
        <v>51821.1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="70" zoomScaleNormal="70" workbookViewId="0">
      <pane xSplit="12" ySplit="2" topLeftCell="N3" activePane="bottomRight" state="frozen"/>
      <selection pane="topRight" activeCell="N1" sqref="N1"/>
      <selection pane="bottomLeft" activeCell="A5" sqref="A5"/>
      <selection pane="bottomRight" activeCell="L11" sqref="L11"/>
    </sheetView>
  </sheetViews>
  <sheetFormatPr defaultRowHeight="15" x14ac:dyDescent="0.25"/>
  <cols>
    <col min="1" max="1" width="14.42578125" customWidth="1"/>
    <col min="2" max="2" width="11.85546875" bestFit="1" customWidth="1"/>
    <col min="3" max="3" width="19.5703125" customWidth="1"/>
    <col min="4" max="4" width="11.85546875" bestFit="1" customWidth="1"/>
    <col min="5" max="5" width="22.28515625" bestFit="1" customWidth="1"/>
    <col min="6" max="6" width="26.85546875" bestFit="1" customWidth="1"/>
    <col min="7" max="7" width="14.5703125" bestFit="1" customWidth="1"/>
    <col min="8" max="8" width="16.42578125" customWidth="1"/>
    <col min="9" max="9" width="22.5703125" style="26" bestFit="1" customWidth="1"/>
    <col min="10" max="10" width="36.28515625" style="26" bestFit="1" customWidth="1"/>
    <col min="12" max="12" width="17.5703125" customWidth="1"/>
    <col min="13" max="13" width="10.140625" bestFit="1" customWidth="1"/>
    <col min="14" max="14" width="14.140625" customWidth="1"/>
    <col min="15" max="15" width="7.28515625" customWidth="1"/>
    <col min="16" max="16" width="7" bestFit="1" customWidth="1"/>
    <col min="17" max="17" width="12.7109375" bestFit="1" customWidth="1"/>
    <col min="18" max="18" width="7.42578125" customWidth="1"/>
    <col min="20" max="20" width="11.85546875" customWidth="1"/>
  </cols>
  <sheetData>
    <row r="1" spans="1:21" ht="15" customHeight="1" x14ac:dyDescent="0.25">
      <c r="K1" s="1"/>
      <c r="L1" s="34" t="s">
        <v>23</v>
      </c>
      <c r="M1" s="35" t="s">
        <v>32</v>
      </c>
      <c r="N1" s="36"/>
      <c r="O1" s="37"/>
      <c r="P1" s="35" t="s">
        <v>34</v>
      </c>
      <c r="Q1" s="36"/>
      <c r="R1" s="37"/>
      <c r="S1" s="35" t="s">
        <v>36</v>
      </c>
      <c r="T1" s="36"/>
      <c r="U1" s="37"/>
    </row>
    <row r="2" spans="1:21" x14ac:dyDescent="0.25">
      <c r="K2" s="1"/>
      <c r="L2" s="34"/>
      <c r="M2" s="3" t="s">
        <v>24</v>
      </c>
      <c r="N2" s="3" t="s">
        <v>25</v>
      </c>
      <c r="O2" s="3" t="s">
        <v>7</v>
      </c>
      <c r="P2" s="7" t="s">
        <v>24</v>
      </c>
      <c r="Q2" s="7" t="s">
        <v>25</v>
      </c>
      <c r="R2" s="7" t="s">
        <v>7</v>
      </c>
      <c r="S2" s="7" t="s">
        <v>24</v>
      </c>
      <c r="T2" s="7" t="s">
        <v>25</v>
      </c>
      <c r="U2" s="7" t="s">
        <v>7</v>
      </c>
    </row>
    <row r="3" spans="1:21" ht="15.75" x14ac:dyDescent="0.25">
      <c r="K3" s="1"/>
      <c r="L3" s="2" t="s">
        <v>20</v>
      </c>
      <c r="M3" s="5">
        <f>SUMIFS($G:$G,$F:$F,$M$1,$C:$C,$L3)</f>
        <v>0</v>
      </c>
      <c r="N3" s="5">
        <f>SUMIFS($H:$H,$F:$F,$M$1,$C:$C,$L3)</f>
        <v>0</v>
      </c>
      <c r="O3" s="10">
        <v>0</v>
      </c>
      <c r="P3" s="5">
        <f>SUMIFS($G:$G,$F:$F,$P$1,$C:$C,$L3)</f>
        <v>232</v>
      </c>
      <c r="Q3" s="5">
        <f>SUMIFS($H:$H,$F:$F,$P$1,$C:$C,$L3)</f>
        <v>14670.97</v>
      </c>
      <c r="R3" s="8">
        <v>2</v>
      </c>
      <c r="S3" s="9">
        <f t="shared" ref="S3:T5" si="0">SUM(M3,P3)</f>
        <v>232</v>
      </c>
      <c r="T3" s="9">
        <f t="shared" si="0"/>
        <v>14670.97</v>
      </c>
      <c r="U3" s="10">
        <v>2</v>
      </c>
    </row>
    <row r="4" spans="1:21" ht="15.75" x14ac:dyDescent="0.25">
      <c r="K4" s="1"/>
      <c r="L4" s="2" t="s">
        <v>21</v>
      </c>
      <c r="M4" s="5">
        <f>SUMIFS($G:$G,$F:$F,$M$1,$C:$C,$L4)</f>
        <v>71</v>
      </c>
      <c r="N4" s="5">
        <f>SUMIFS($H:$H,$F:$F,$M$1,$C:$C,$L4)</f>
        <v>2964.6000000000004</v>
      </c>
      <c r="O4" s="10">
        <v>1</v>
      </c>
      <c r="P4" s="5">
        <f>SUMIFS($G:$G,$F:$F,$P$1,$C:$C,$L4)</f>
        <v>207</v>
      </c>
      <c r="Q4" s="5">
        <f>SUMIFS($H:$H,$F:$F,$P$1,$C:$C,$L4)</f>
        <v>13775.2</v>
      </c>
      <c r="R4" s="8">
        <v>3</v>
      </c>
      <c r="S4" s="9">
        <f t="shared" si="0"/>
        <v>278</v>
      </c>
      <c r="T4" s="9">
        <f t="shared" si="0"/>
        <v>16739.800000000003</v>
      </c>
      <c r="U4" s="10">
        <v>3</v>
      </c>
    </row>
    <row r="5" spans="1:21" ht="15.75" x14ac:dyDescent="0.25">
      <c r="K5" s="1"/>
      <c r="L5" s="2" t="s">
        <v>22</v>
      </c>
      <c r="M5" s="5">
        <f>SUMIFS($G:$G,$F:$F,$M$1,$C:$C,$L5)</f>
        <v>84</v>
      </c>
      <c r="N5" s="5">
        <f>SUMIFS($H:$H,$F:$F,$M$1,$C:$C,$L5)</f>
        <v>4392</v>
      </c>
      <c r="O5" s="10">
        <v>2</v>
      </c>
      <c r="P5" s="5">
        <f>SUMIFS($G:$G,$F:$F,$P$1,$C:$C,$L5)</f>
        <v>397</v>
      </c>
      <c r="Q5" s="5">
        <f>SUMIFS($H:$H,$F:$F,$P$1,$C:$C,$L5)</f>
        <v>16018.33</v>
      </c>
      <c r="R5" s="8">
        <v>4</v>
      </c>
      <c r="S5" s="9">
        <f t="shared" si="0"/>
        <v>481</v>
      </c>
      <c r="T5" s="9">
        <f t="shared" si="0"/>
        <v>20410.330000000002</v>
      </c>
      <c r="U5" s="10">
        <v>4</v>
      </c>
    </row>
    <row r="6" spans="1:21" x14ac:dyDescent="0.25">
      <c r="K6" s="1"/>
    </row>
    <row r="7" spans="1:21" x14ac:dyDescent="0.25">
      <c r="A7" s="1"/>
      <c r="B7" s="1"/>
      <c r="C7" s="1"/>
      <c r="D7" s="1"/>
      <c r="E7" s="1"/>
      <c r="F7" s="1"/>
      <c r="G7" s="4">
        <f>SUBTOTAL(9,G9:G43)</f>
        <v>991</v>
      </c>
      <c r="H7" s="6">
        <f>SUBTOTAL(9,H9:H43)</f>
        <v>51821.1</v>
      </c>
      <c r="I7" s="27"/>
      <c r="J7" s="27"/>
      <c r="K7" s="1"/>
    </row>
    <row r="8" spans="1:21" x14ac:dyDescent="0.25">
      <c r="A8" s="23" t="s">
        <v>0</v>
      </c>
      <c r="B8" s="24" t="s">
        <v>1</v>
      </c>
      <c r="C8" s="24" t="s">
        <v>2</v>
      </c>
      <c r="D8" s="24" t="s">
        <v>3</v>
      </c>
      <c r="E8" s="24" t="s">
        <v>4</v>
      </c>
      <c r="F8" s="24" t="s">
        <v>5</v>
      </c>
      <c r="G8" s="24" t="s">
        <v>24</v>
      </c>
      <c r="H8" s="24" t="s">
        <v>6</v>
      </c>
      <c r="I8" s="25" t="s">
        <v>57</v>
      </c>
      <c r="J8" s="25" t="s">
        <v>58</v>
      </c>
      <c r="K8" s="1"/>
    </row>
    <row r="9" spans="1:21" ht="15.75" x14ac:dyDescent="0.25">
      <c r="A9" s="14" t="s">
        <v>8</v>
      </c>
      <c r="B9" s="12" t="s">
        <v>9</v>
      </c>
      <c r="C9" s="15" t="s">
        <v>22</v>
      </c>
      <c r="D9" s="12" t="s">
        <v>47</v>
      </c>
      <c r="E9" s="12" t="s">
        <v>48</v>
      </c>
      <c r="F9" s="12" t="s">
        <v>26</v>
      </c>
      <c r="G9" s="16">
        <v>35</v>
      </c>
      <c r="H9" s="17">
        <v>1464</v>
      </c>
      <c r="I9" s="28" t="str">
        <f>VLOOKUP(Таблица1[Товар],Условие!$A:$B,2,0)</f>
        <v>МОЛОЧНЫЕ</v>
      </c>
      <c r="J9" s="31" t="str">
        <f>CONCATENATE(Таблица1[[#This Row],[ТТ]]," - ",Таблица1[[#This Row],[Адрес ТТ]])</f>
        <v>Прогресс - Ветеранов пр., 55</v>
      </c>
      <c r="K9" s="1"/>
    </row>
    <row r="10" spans="1:21" ht="15.75" x14ac:dyDescent="0.25">
      <c r="A10" s="14" t="s">
        <v>8</v>
      </c>
      <c r="B10" s="12" t="s">
        <v>9</v>
      </c>
      <c r="C10" s="15" t="s">
        <v>22</v>
      </c>
      <c r="D10" s="12" t="s">
        <v>47</v>
      </c>
      <c r="E10" s="12" t="s">
        <v>48</v>
      </c>
      <c r="F10" s="12" t="s">
        <v>28</v>
      </c>
      <c r="G10" s="16">
        <v>16</v>
      </c>
      <c r="H10" s="17">
        <v>1464</v>
      </c>
      <c r="I10" s="28" t="str">
        <f>VLOOKUP(Таблица1[Товар],Условие!$A:$B,2,0)</f>
        <v>МОЛОЧНЫЕ</v>
      </c>
      <c r="J10" s="31" t="str">
        <f>CONCATENATE(Таблица1[[#This Row],[ТТ]]," - ",Таблица1[[#This Row],[Адрес ТТ]])</f>
        <v>Прогресс - Ветеранов пр., 55</v>
      </c>
      <c r="K10" s="1"/>
    </row>
    <row r="11" spans="1:21" ht="15.75" x14ac:dyDescent="0.25">
      <c r="A11" s="14" t="s">
        <v>8</v>
      </c>
      <c r="B11" s="12" t="s">
        <v>9</v>
      </c>
      <c r="C11" s="15" t="s">
        <v>22</v>
      </c>
      <c r="D11" s="12" t="s">
        <v>47</v>
      </c>
      <c r="E11" s="12" t="s">
        <v>48</v>
      </c>
      <c r="F11" s="12" t="s">
        <v>31</v>
      </c>
      <c r="G11" s="16">
        <v>21</v>
      </c>
      <c r="H11" s="17">
        <v>1329.8</v>
      </c>
      <c r="I11" s="28" t="str">
        <f>VLOOKUP(Таблица1[Товар],Условие!$A:$B,2,0)</f>
        <v>МЯСНЫЕ</v>
      </c>
      <c r="J11" s="31" t="str">
        <f>CONCATENATE(Таблица1[[#This Row],[ТТ]]," - ",Таблица1[[#This Row],[Адрес ТТ]])</f>
        <v>Прогресс - Ветеранов пр., 55</v>
      </c>
      <c r="K11" s="1"/>
    </row>
    <row r="12" spans="1:21" ht="15.75" x14ac:dyDescent="0.25">
      <c r="A12" s="14" t="s">
        <v>8</v>
      </c>
      <c r="B12" s="12" t="s">
        <v>9</v>
      </c>
      <c r="C12" s="15" t="s">
        <v>22</v>
      </c>
      <c r="D12" s="12" t="s">
        <v>47</v>
      </c>
      <c r="E12" s="12" t="s">
        <v>48</v>
      </c>
      <c r="F12" s="12" t="s">
        <v>30</v>
      </c>
      <c r="G12" s="16">
        <v>35</v>
      </c>
      <c r="H12" s="17">
        <v>1189.5</v>
      </c>
      <c r="I12" s="28" t="str">
        <f>VLOOKUP(Таблица1[Товар],Условие!$A:$B,2,0)</f>
        <v>МЯСНЫЕ</v>
      </c>
      <c r="J12" s="31" t="str">
        <f>CONCATENATE(Таблица1[[#This Row],[ТТ]]," - ",Таблица1[[#This Row],[Адрес ТТ]])</f>
        <v>Прогресс - Ветеранов пр., 55</v>
      </c>
      <c r="K12" s="1"/>
    </row>
    <row r="13" spans="1:21" ht="15.75" x14ac:dyDescent="0.25">
      <c r="A13" s="14" t="s">
        <v>8</v>
      </c>
      <c r="B13" s="12" t="s">
        <v>9</v>
      </c>
      <c r="C13" s="15" t="s">
        <v>22</v>
      </c>
      <c r="D13" s="12" t="s">
        <v>47</v>
      </c>
      <c r="E13" s="12" t="s">
        <v>48</v>
      </c>
      <c r="F13" s="12" t="s">
        <v>33</v>
      </c>
      <c r="G13" s="16">
        <v>41</v>
      </c>
      <c r="H13" s="17">
        <v>1075.77</v>
      </c>
      <c r="I13" s="28" t="str">
        <f>VLOOKUP(Таблица1[Товар],Условие!$A:$B,2,0)</f>
        <v>МЯСНЫЕ</v>
      </c>
      <c r="J13" s="31" t="str">
        <f>CONCATENATE(Таблица1[[#This Row],[ТТ]]," - ",Таблица1[[#This Row],[Адрес ТТ]])</f>
        <v>Прогресс - Ветеранов пр., 55</v>
      </c>
      <c r="K13" s="1"/>
    </row>
    <row r="14" spans="1:21" ht="15.75" x14ac:dyDescent="0.25">
      <c r="A14" s="14" t="s">
        <v>10</v>
      </c>
      <c r="B14" s="12" t="s">
        <v>11</v>
      </c>
      <c r="C14" s="15" t="s">
        <v>21</v>
      </c>
      <c r="D14" s="12" t="s">
        <v>45</v>
      </c>
      <c r="E14" s="12" t="s">
        <v>46</v>
      </c>
      <c r="F14" s="12" t="s">
        <v>26</v>
      </c>
      <c r="G14" s="16">
        <v>45</v>
      </c>
      <c r="H14" s="17">
        <v>1061.4000000000001</v>
      </c>
      <c r="I14" s="28" t="str">
        <f>VLOOKUP(Таблица1[Товар],Условие!$A:$B,2,0)</f>
        <v>МОЛОЧНЫЕ</v>
      </c>
      <c r="J14" s="31" t="str">
        <f>CONCATENATE(Таблица1[[#This Row],[ТТ]]," - ",Таблица1[[#This Row],[Адрес ТТ]])</f>
        <v>Меркурий - Каретная ул., 4</v>
      </c>
      <c r="K14" s="1"/>
    </row>
    <row r="15" spans="1:21" ht="15.75" x14ac:dyDescent="0.25">
      <c r="A15" s="14" t="s">
        <v>10</v>
      </c>
      <c r="B15" s="12" t="s">
        <v>11</v>
      </c>
      <c r="C15" s="15" t="s">
        <v>21</v>
      </c>
      <c r="D15" s="12" t="s">
        <v>45</v>
      </c>
      <c r="E15" s="12" t="s">
        <v>46</v>
      </c>
      <c r="F15" s="12" t="s">
        <v>27</v>
      </c>
      <c r="G15" s="16">
        <v>26</v>
      </c>
      <c r="H15" s="17">
        <v>1903.2</v>
      </c>
      <c r="I15" s="28" t="str">
        <f>VLOOKUP(Таблица1[Товар],Условие!$A:$B,2,0)</f>
        <v>МОЛОЧНЫЕ</v>
      </c>
      <c r="J15" s="31" t="str">
        <f>CONCATENATE(Таблица1[[#This Row],[ТТ]]," - ",Таблица1[[#This Row],[Адрес ТТ]])</f>
        <v>Меркурий - Каретная ул., 4</v>
      </c>
      <c r="K15" s="1"/>
    </row>
    <row r="16" spans="1:21" ht="15.75" x14ac:dyDescent="0.25">
      <c r="A16" s="14" t="s">
        <v>10</v>
      </c>
      <c r="B16" s="12" t="s">
        <v>11</v>
      </c>
      <c r="C16" s="15" t="s">
        <v>21</v>
      </c>
      <c r="D16" s="12" t="s">
        <v>45</v>
      </c>
      <c r="E16" s="12" t="s">
        <v>46</v>
      </c>
      <c r="F16" s="12" t="s">
        <v>31</v>
      </c>
      <c r="G16" s="16">
        <v>15</v>
      </c>
      <c r="H16" s="17">
        <v>1329.8</v>
      </c>
      <c r="I16" s="28" t="str">
        <f>VLOOKUP(Таблица1[Товар],Условие!$A:$B,2,0)</f>
        <v>МЯСНЫЕ</v>
      </c>
      <c r="J16" s="31" t="str">
        <f>CONCATENATE(Таблица1[[#This Row],[ТТ]]," - ",Таблица1[[#This Row],[Адрес ТТ]])</f>
        <v>Меркурий - Каретная ул., 4</v>
      </c>
      <c r="K16" s="1"/>
    </row>
    <row r="17" spans="1:15" ht="15.75" x14ac:dyDescent="0.25">
      <c r="A17" s="14" t="s">
        <v>10</v>
      </c>
      <c r="B17" s="12" t="s">
        <v>11</v>
      </c>
      <c r="C17" s="15" t="s">
        <v>21</v>
      </c>
      <c r="D17" s="12" t="s">
        <v>45</v>
      </c>
      <c r="E17" s="12" t="s">
        <v>46</v>
      </c>
      <c r="F17" s="12" t="s">
        <v>30</v>
      </c>
      <c r="G17" s="16">
        <v>49</v>
      </c>
      <c r="H17" s="17">
        <v>1329.8</v>
      </c>
      <c r="I17" s="28" t="str">
        <f>VLOOKUP(Таблица1[Товар],Условие!$A:$B,2,0)</f>
        <v>МЯСНЫЕ</v>
      </c>
      <c r="J17" s="31" t="str">
        <f>CONCATENATE(Таблица1[[#This Row],[ТТ]]," - ",Таблица1[[#This Row],[Адрес ТТ]])</f>
        <v>Меркурий - Каретная ул., 4</v>
      </c>
      <c r="K17" s="1"/>
    </row>
    <row r="18" spans="1:15" ht="15.75" x14ac:dyDescent="0.25">
      <c r="A18" s="14" t="s">
        <v>10</v>
      </c>
      <c r="B18" s="12" t="s">
        <v>11</v>
      </c>
      <c r="C18" s="15" t="s">
        <v>21</v>
      </c>
      <c r="D18" s="12" t="s">
        <v>45</v>
      </c>
      <c r="E18" s="12" t="s">
        <v>46</v>
      </c>
      <c r="F18" s="12" t="s">
        <v>31</v>
      </c>
      <c r="G18" s="16">
        <v>28</v>
      </c>
      <c r="H18" s="17">
        <v>1380</v>
      </c>
      <c r="I18" s="28" t="str">
        <f>VLOOKUP(Таблица1[Товар],Условие!$A:$B,2,0)</f>
        <v>МЯСНЫЕ</v>
      </c>
      <c r="J18" s="31" t="str">
        <f>CONCATENATE(Таблица1[[#This Row],[ТТ]]," - ",Таблица1[[#This Row],[Адрес ТТ]])</f>
        <v>Меркурий - Каретная ул., 4</v>
      </c>
      <c r="K18" s="1"/>
    </row>
    <row r="19" spans="1:15" ht="15.75" x14ac:dyDescent="0.25">
      <c r="A19" s="14" t="s">
        <v>12</v>
      </c>
      <c r="B19" s="12" t="s">
        <v>11</v>
      </c>
      <c r="C19" s="15" t="s">
        <v>22</v>
      </c>
      <c r="D19" s="12" t="s">
        <v>49</v>
      </c>
      <c r="E19" s="12" t="s">
        <v>50</v>
      </c>
      <c r="F19" s="12" t="s">
        <v>29</v>
      </c>
      <c r="G19" s="16">
        <v>33</v>
      </c>
      <c r="H19" s="17">
        <v>1464</v>
      </c>
      <c r="I19" s="28" t="str">
        <f>VLOOKUP(Таблица1[Товар],Условие!$A:$B,2,0)</f>
        <v>МОЛОЧНЫЕ</v>
      </c>
      <c r="J19" s="31" t="str">
        <f>CONCATENATE(Таблица1[[#This Row],[ТТ]]," - ",Таблица1[[#This Row],[Адрес ТТ]])</f>
        <v>Марс - Белова ул, 95</v>
      </c>
      <c r="K19" s="1"/>
    </row>
    <row r="20" spans="1:15" ht="15.75" x14ac:dyDescent="0.25">
      <c r="A20" s="14" t="s">
        <v>12</v>
      </c>
      <c r="B20" s="12" t="s">
        <v>11</v>
      </c>
      <c r="C20" s="15" t="s">
        <v>22</v>
      </c>
      <c r="D20" s="12" t="s">
        <v>49</v>
      </c>
      <c r="E20" s="12" t="s">
        <v>50</v>
      </c>
      <c r="F20" s="12" t="s">
        <v>30</v>
      </c>
      <c r="G20" s="16">
        <v>20</v>
      </c>
      <c r="H20" s="17">
        <v>797.88</v>
      </c>
      <c r="I20" s="28" t="str">
        <f>VLOOKUP(Таблица1[Товар],Условие!$A:$B,2,0)</f>
        <v>МЯСНЫЕ</v>
      </c>
      <c r="J20" s="31" t="str">
        <f>CONCATENATE(Таблица1[[#This Row],[ТТ]]," - ",Таблица1[[#This Row],[Адрес ТТ]])</f>
        <v>Марс - Белова ул, 95</v>
      </c>
      <c r="K20" s="1"/>
    </row>
    <row r="21" spans="1:15" ht="15.75" x14ac:dyDescent="0.25">
      <c r="A21" s="14" t="s">
        <v>12</v>
      </c>
      <c r="B21" s="12" t="s">
        <v>11</v>
      </c>
      <c r="C21" s="15" t="s">
        <v>22</v>
      </c>
      <c r="D21" s="12" t="s">
        <v>49</v>
      </c>
      <c r="E21" s="12" t="s">
        <v>50</v>
      </c>
      <c r="F21" s="12" t="s">
        <v>30</v>
      </c>
      <c r="G21" s="16">
        <v>25</v>
      </c>
      <c r="H21" s="17">
        <v>1683.6</v>
      </c>
      <c r="I21" s="28" t="str">
        <f>VLOOKUP(Таблица1[Товар],Условие!$A:$B,2,0)</f>
        <v>МЯСНЫЕ</v>
      </c>
      <c r="J21" s="31" t="str">
        <f>CONCATENATE(Таблица1[[#This Row],[ТТ]]," - ",Таблица1[[#This Row],[Адрес ТТ]])</f>
        <v>Марс - Белова ул, 95</v>
      </c>
      <c r="K21" s="1"/>
      <c r="O21" s="30"/>
    </row>
    <row r="22" spans="1:15" ht="15.75" x14ac:dyDescent="0.25">
      <c r="A22" s="14" t="s">
        <v>13</v>
      </c>
      <c r="B22" s="12" t="s">
        <v>11</v>
      </c>
      <c r="C22" s="15" t="s">
        <v>21</v>
      </c>
      <c r="D22" s="12" t="s">
        <v>51</v>
      </c>
      <c r="E22" s="12" t="s">
        <v>52</v>
      </c>
      <c r="F22" s="12" t="s">
        <v>33</v>
      </c>
      <c r="G22" s="16">
        <v>2</v>
      </c>
      <c r="H22" s="17">
        <v>1329.8</v>
      </c>
      <c r="I22" s="28" t="str">
        <f>VLOOKUP(Таблица1[Товар],Условие!$A:$B,2,0)</f>
        <v>МЯСНЫЕ</v>
      </c>
      <c r="J22" s="31" t="str">
        <f>CONCATENATE(Таблица1[[#This Row],[ТТ]]," - ",Таблица1[[#This Row],[Адрес ТТ]])</f>
        <v>Рамса - Фарфоровская ул., 4</v>
      </c>
      <c r="K22" s="1"/>
    </row>
    <row r="23" spans="1:15" ht="15.75" x14ac:dyDescent="0.25">
      <c r="A23" s="14" t="s">
        <v>13</v>
      </c>
      <c r="B23" s="12" t="s">
        <v>11</v>
      </c>
      <c r="C23" s="15" t="s">
        <v>21</v>
      </c>
      <c r="D23" s="12" t="s">
        <v>51</v>
      </c>
      <c r="E23" s="12" t="s">
        <v>52</v>
      </c>
      <c r="F23" s="12" t="s">
        <v>33</v>
      </c>
      <c r="G23" s="16">
        <v>44</v>
      </c>
      <c r="H23" s="17">
        <v>2318</v>
      </c>
      <c r="I23" s="28" t="str">
        <f>VLOOKUP(Таблица1[Товар],Условие!$A:$B,2,0)</f>
        <v>МЯСНЫЕ</v>
      </c>
      <c r="J23" s="31" t="str">
        <f>CONCATENATE(Таблица1[[#This Row],[ТТ]]," - ",Таблица1[[#This Row],[Адрес ТТ]])</f>
        <v>Рамса - Фарфоровская ул., 4</v>
      </c>
      <c r="K23" s="1"/>
    </row>
    <row r="24" spans="1:15" ht="15.75" x14ac:dyDescent="0.25">
      <c r="A24" s="14" t="s">
        <v>13</v>
      </c>
      <c r="B24" s="12" t="s">
        <v>11</v>
      </c>
      <c r="C24" s="15" t="s">
        <v>21</v>
      </c>
      <c r="D24" s="12" t="s">
        <v>51</v>
      </c>
      <c r="E24" s="12" t="s">
        <v>52</v>
      </c>
      <c r="F24" s="12" t="s">
        <v>33</v>
      </c>
      <c r="G24" s="16">
        <v>5</v>
      </c>
      <c r="H24" s="17">
        <v>1537.2</v>
      </c>
      <c r="I24" s="28" t="str">
        <f>VLOOKUP(Таблица1[Товар],Условие!$A:$B,2,0)</f>
        <v>МЯСНЫЕ</v>
      </c>
      <c r="J24" s="31" t="str">
        <f>CONCATENATE(Таблица1[[#This Row],[ТТ]]," - ",Таблица1[[#This Row],[Адрес ТТ]])</f>
        <v>Рамса - Фарфоровская ул., 4</v>
      </c>
      <c r="K24" s="1"/>
    </row>
    <row r="25" spans="1:15" ht="15.75" x14ac:dyDescent="0.25">
      <c r="A25" s="14" t="s">
        <v>14</v>
      </c>
      <c r="B25" s="12" t="s">
        <v>11</v>
      </c>
      <c r="C25" s="15" t="s">
        <v>22</v>
      </c>
      <c r="D25" s="12" t="s">
        <v>43</v>
      </c>
      <c r="E25" s="12" t="s">
        <v>44</v>
      </c>
      <c r="F25" s="12" t="s">
        <v>33</v>
      </c>
      <c r="G25" s="16">
        <v>45</v>
      </c>
      <c r="H25" s="17">
        <v>1903.2</v>
      </c>
      <c r="I25" s="28" t="str">
        <f>VLOOKUP(Таблица1[Товар],Условие!$A:$B,2,0)</f>
        <v>МЯСНЫЕ</v>
      </c>
      <c r="J25" s="31" t="str">
        <f>CONCATENATE(Таблица1[[#This Row],[ТТ]]," - ",Таблица1[[#This Row],[Адрес ТТ]])</f>
        <v>Магазин №2 - Комсомольская ул., 106</v>
      </c>
      <c r="K25" s="1"/>
    </row>
    <row r="26" spans="1:15" ht="15.75" x14ac:dyDescent="0.25">
      <c r="A26" s="14" t="s">
        <v>14</v>
      </c>
      <c r="B26" s="12" t="s">
        <v>11</v>
      </c>
      <c r="C26" s="15" t="s">
        <v>22</v>
      </c>
      <c r="D26" s="12" t="s">
        <v>43</v>
      </c>
      <c r="E26" s="12" t="s">
        <v>44</v>
      </c>
      <c r="F26" s="12" t="s">
        <v>33</v>
      </c>
      <c r="G26" s="16">
        <v>46</v>
      </c>
      <c r="H26" s="17">
        <v>1159</v>
      </c>
      <c r="I26" s="28" t="str">
        <f>VLOOKUP(Таблица1[Товар],Условие!$A:$B,2,0)</f>
        <v>МЯСНЫЕ</v>
      </c>
      <c r="J26" s="31" t="str">
        <f>CONCATENATE(Таблица1[[#This Row],[ТТ]]," - ",Таблица1[[#This Row],[Адрес ТТ]])</f>
        <v>Магазин №2 - Комсомольская ул., 106</v>
      </c>
      <c r="K26" s="1"/>
    </row>
    <row r="27" spans="1:15" ht="15.75" x14ac:dyDescent="0.25">
      <c r="A27" s="14" t="s">
        <v>14</v>
      </c>
      <c r="B27" s="12" t="s">
        <v>11</v>
      </c>
      <c r="C27" s="15" t="s">
        <v>22</v>
      </c>
      <c r="D27" s="12" t="s">
        <v>43</v>
      </c>
      <c r="E27" s="12" t="s">
        <v>44</v>
      </c>
      <c r="F27" s="12" t="s">
        <v>33</v>
      </c>
      <c r="G27" s="16">
        <v>4</v>
      </c>
      <c r="H27" s="17">
        <v>797.88</v>
      </c>
      <c r="I27" s="28" t="str">
        <f>VLOOKUP(Таблица1[Товар],Условие!$A:$B,2,0)</f>
        <v>МЯСНЫЕ</v>
      </c>
      <c r="J27" s="31" t="str">
        <f>CONCATENATE(Таблица1[[#This Row],[ТТ]]," - ",Таблица1[[#This Row],[Адрес ТТ]])</f>
        <v>Магазин №2 - Комсомольская ул., 106</v>
      </c>
      <c r="K27" s="1"/>
    </row>
    <row r="28" spans="1:15" ht="15.75" x14ac:dyDescent="0.25">
      <c r="A28" s="14" t="s">
        <v>15</v>
      </c>
      <c r="B28" s="12" t="s">
        <v>11</v>
      </c>
      <c r="C28" s="15" t="s">
        <v>20</v>
      </c>
      <c r="D28" s="12" t="s">
        <v>53</v>
      </c>
      <c r="E28" s="12" t="s">
        <v>54</v>
      </c>
      <c r="F28" s="12" t="s">
        <v>33</v>
      </c>
      <c r="G28" s="16">
        <v>43</v>
      </c>
      <c r="H28" s="17">
        <v>925</v>
      </c>
      <c r="I28" s="28" t="str">
        <f>VLOOKUP(Таблица1[Товар],Условие!$A:$B,2,0)</f>
        <v>МЯСНЫЕ</v>
      </c>
      <c r="J28" s="31" t="str">
        <f>CONCATENATE(Таблица1[[#This Row],[ТТ]]," - ",Таблица1[[#This Row],[Адрес ТТ]])</f>
        <v>Крона - Южный пр., 70</v>
      </c>
      <c r="K28" s="1"/>
    </row>
    <row r="29" spans="1:15" ht="15.75" x14ac:dyDescent="0.25">
      <c r="A29" s="14" t="s">
        <v>15</v>
      </c>
      <c r="B29" s="12" t="s">
        <v>11</v>
      </c>
      <c r="C29" s="15" t="s">
        <v>20</v>
      </c>
      <c r="D29" s="12" t="s">
        <v>53</v>
      </c>
      <c r="E29" s="12" t="s">
        <v>54</v>
      </c>
      <c r="F29" s="12" t="s">
        <v>33</v>
      </c>
      <c r="G29" s="16">
        <v>40</v>
      </c>
      <c r="H29" s="17">
        <v>4636</v>
      </c>
      <c r="I29" s="28" t="str">
        <f>VLOOKUP(Таблица1[Товар],Условие!$A:$B,2,0)</f>
        <v>МЯСНЫЕ</v>
      </c>
      <c r="J29" s="31" t="str">
        <f>CONCATENATE(Таблица1[[#This Row],[ТТ]]," - ",Таблица1[[#This Row],[Адрес ТТ]])</f>
        <v>Крона - Южный пр., 70</v>
      </c>
      <c r="K29" s="1"/>
    </row>
    <row r="30" spans="1:15" ht="15.75" x14ac:dyDescent="0.25">
      <c r="A30" s="14" t="s">
        <v>15</v>
      </c>
      <c r="B30" s="12" t="s">
        <v>11</v>
      </c>
      <c r="C30" s="15" t="s">
        <v>20</v>
      </c>
      <c r="D30" s="12" t="s">
        <v>53</v>
      </c>
      <c r="E30" s="12" t="s">
        <v>54</v>
      </c>
      <c r="F30" s="12" t="s">
        <v>33</v>
      </c>
      <c r="G30" s="16">
        <v>23</v>
      </c>
      <c r="H30" s="17">
        <v>2659.6</v>
      </c>
      <c r="I30" s="28" t="str">
        <f>VLOOKUP(Таблица1[Товар],Условие!$A:$B,2,0)</f>
        <v>МЯСНЫЕ</v>
      </c>
      <c r="J30" s="31" t="str">
        <f>CONCATENATE(Таблица1[[#This Row],[ТТ]]," - ",Таблица1[[#This Row],[Адрес ТТ]])</f>
        <v>Крона - Южный пр., 70</v>
      </c>
      <c r="K30" s="1"/>
    </row>
    <row r="31" spans="1:15" ht="15.75" x14ac:dyDescent="0.25">
      <c r="A31" s="14" t="s">
        <v>15</v>
      </c>
      <c r="B31" s="12" t="s">
        <v>11</v>
      </c>
      <c r="C31" s="15" t="s">
        <v>20</v>
      </c>
      <c r="D31" s="12" t="s">
        <v>53</v>
      </c>
      <c r="E31" s="12" t="s">
        <v>54</v>
      </c>
      <c r="F31" s="12" t="s">
        <v>33</v>
      </c>
      <c r="G31" s="16">
        <v>18</v>
      </c>
      <c r="H31" s="17">
        <v>1329.8</v>
      </c>
      <c r="I31" s="28" t="str">
        <f>VLOOKUP(Таблица1[Товар],Условие!$A:$B,2,0)</f>
        <v>МЯСНЫЕ</v>
      </c>
      <c r="J31" s="31" t="str">
        <f>CONCATENATE(Таблица1[[#This Row],[ТТ]]," - ",Таблица1[[#This Row],[Адрес ТТ]])</f>
        <v>Крона - Южный пр., 70</v>
      </c>
      <c r="K31" s="1"/>
    </row>
    <row r="32" spans="1:15" ht="15.75" x14ac:dyDescent="0.25">
      <c r="A32" s="14" t="s">
        <v>16</v>
      </c>
      <c r="B32" s="12" t="s">
        <v>11</v>
      </c>
      <c r="C32" s="15" t="s">
        <v>22</v>
      </c>
      <c r="D32" s="12" t="s">
        <v>41</v>
      </c>
      <c r="E32" s="12" t="s">
        <v>42</v>
      </c>
      <c r="F32" s="12" t="s">
        <v>33</v>
      </c>
      <c r="G32" s="16">
        <v>49</v>
      </c>
      <c r="H32" s="17">
        <v>530.70000000000005</v>
      </c>
      <c r="I32" s="28" t="str">
        <f>VLOOKUP(Таблица1[Товар],Условие!$A:$B,2,0)</f>
        <v>МЯСНЫЕ</v>
      </c>
      <c r="J32" s="31" t="str">
        <f>CONCATENATE(Таблица1[[#This Row],[ТТ]]," - ",Таблица1[[#This Row],[Адрес ТТ]])</f>
        <v>Магазин №1 - Строителей ул, 4</v>
      </c>
      <c r="K32" s="1"/>
    </row>
    <row r="33" spans="1:11" ht="15.75" x14ac:dyDescent="0.25">
      <c r="A33" s="14" t="s">
        <v>16</v>
      </c>
      <c r="B33" s="12" t="s">
        <v>11</v>
      </c>
      <c r="C33" s="15" t="s">
        <v>22</v>
      </c>
      <c r="D33" s="12" t="s">
        <v>41</v>
      </c>
      <c r="E33" s="12" t="s">
        <v>42</v>
      </c>
      <c r="F33" s="12" t="s">
        <v>33</v>
      </c>
      <c r="G33" s="16">
        <v>29</v>
      </c>
      <c r="H33" s="17">
        <v>1159</v>
      </c>
      <c r="I33" s="28" t="str">
        <f>VLOOKUP(Таблица1[Товар],Условие!$A:$B,2,0)</f>
        <v>МЯСНЫЕ</v>
      </c>
      <c r="J33" s="31" t="str">
        <f>CONCATENATE(Таблица1[[#This Row],[ТТ]]," - ",Таблица1[[#This Row],[Адрес ТТ]])</f>
        <v>Магазин №1 - Строителей ул, 4</v>
      </c>
      <c r="K33" s="1"/>
    </row>
    <row r="34" spans="1:11" ht="15.75" x14ac:dyDescent="0.25">
      <c r="A34" s="14" t="s">
        <v>16</v>
      </c>
      <c r="B34" s="12" t="s">
        <v>11</v>
      </c>
      <c r="C34" s="15" t="s">
        <v>22</v>
      </c>
      <c r="D34" s="12" t="s">
        <v>41</v>
      </c>
      <c r="E34" s="12" t="s">
        <v>42</v>
      </c>
      <c r="F34" s="12" t="s">
        <v>33</v>
      </c>
      <c r="G34" s="16">
        <v>30</v>
      </c>
      <c r="H34" s="17">
        <v>1903.2</v>
      </c>
      <c r="I34" s="28" t="str">
        <f>VLOOKUP(Таблица1[Товар],Условие!$A:$B,2,0)</f>
        <v>МЯСНЫЕ</v>
      </c>
      <c r="J34" s="31" t="str">
        <f>CONCATENATE(Таблица1[[#This Row],[ТТ]]," - ",Таблица1[[#This Row],[Адрес ТТ]])</f>
        <v>Магазин №1 - Строителей ул, 4</v>
      </c>
      <c r="K34" s="1"/>
    </row>
    <row r="35" spans="1:11" ht="15.75" x14ac:dyDescent="0.25">
      <c r="A35" s="14" t="s">
        <v>16</v>
      </c>
      <c r="B35" s="12" t="s">
        <v>11</v>
      </c>
      <c r="C35" s="15" t="s">
        <v>22</v>
      </c>
      <c r="D35" s="12" t="s">
        <v>41</v>
      </c>
      <c r="E35" s="12" t="s">
        <v>42</v>
      </c>
      <c r="F35" s="12" t="s">
        <v>33</v>
      </c>
      <c r="G35" s="16">
        <v>22</v>
      </c>
      <c r="H35" s="17">
        <v>1159</v>
      </c>
      <c r="I35" s="28" t="str">
        <f>VLOOKUP(Таблица1[Товар],Условие!$A:$B,2,0)</f>
        <v>МЯСНЫЕ</v>
      </c>
      <c r="J35" s="31" t="str">
        <f>CONCATENATE(Таблица1[[#This Row],[ТТ]]," - ",Таблица1[[#This Row],[Адрес ТТ]])</f>
        <v>Магазин №1 - Строителей ул, 4</v>
      </c>
      <c r="K35" s="1"/>
    </row>
    <row r="36" spans="1:11" ht="15.75" x14ac:dyDescent="0.25">
      <c r="A36" s="14" t="s">
        <v>16</v>
      </c>
      <c r="B36" s="12" t="s">
        <v>11</v>
      </c>
      <c r="C36" s="15" t="s">
        <v>22</v>
      </c>
      <c r="D36" s="12" t="s">
        <v>41</v>
      </c>
      <c r="E36" s="12" t="s">
        <v>42</v>
      </c>
      <c r="F36" s="12" t="s">
        <v>33</v>
      </c>
      <c r="G36" s="16">
        <v>30</v>
      </c>
      <c r="H36" s="17">
        <v>1329.8</v>
      </c>
      <c r="I36" s="28" t="str">
        <f>VLOOKUP(Таблица1[Товар],Условие!$A:$B,2,0)</f>
        <v>МЯСНЫЕ</v>
      </c>
      <c r="J36" s="31" t="str">
        <f>CONCATENATE(Таблица1[[#This Row],[ТТ]]," - ",Таблица1[[#This Row],[Адрес ТТ]])</f>
        <v>Магазин №1 - Строителей ул, 4</v>
      </c>
      <c r="K36" s="1"/>
    </row>
    <row r="37" spans="1:11" ht="15.75" x14ac:dyDescent="0.25">
      <c r="A37" s="14" t="s">
        <v>17</v>
      </c>
      <c r="B37" s="12" t="s">
        <v>11</v>
      </c>
      <c r="C37" s="15" t="s">
        <v>21</v>
      </c>
      <c r="D37" s="12" t="s">
        <v>39</v>
      </c>
      <c r="E37" s="12" t="s">
        <v>40</v>
      </c>
      <c r="F37" s="12" t="s">
        <v>33</v>
      </c>
      <c r="G37" s="16">
        <v>27</v>
      </c>
      <c r="H37" s="17">
        <v>1329.8</v>
      </c>
      <c r="I37" s="28" t="str">
        <f>VLOOKUP(Таблица1[Товар],Условие!$A:$B,2,0)</f>
        <v>МЯСНЫЕ</v>
      </c>
      <c r="J37" s="31" t="str">
        <f>CONCATENATE(Таблица1[[#This Row],[ТТ]]," - ",Таблица1[[#This Row],[Адрес ТТ]])</f>
        <v>Лига - Салова ул., 16</v>
      </c>
      <c r="K37" s="1"/>
    </row>
    <row r="38" spans="1:11" ht="15.75" x14ac:dyDescent="0.25">
      <c r="A38" s="14" t="s">
        <v>17</v>
      </c>
      <c r="B38" s="12" t="s">
        <v>11</v>
      </c>
      <c r="C38" s="15" t="s">
        <v>21</v>
      </c>
      <c r="D38" s="12" t="s">
        <v>39</v>
      </c>
      <c r="E38" s="12" t="s">
        <v>40</v>
      </c>
      <c r="F38" s="12" t="s">
        <v>33</v>
      </c>
      <c r="G38" s="16">
        <v>9</v>
      </c>
      <c r="H38" s="17">
        <v>1537.2</v>
      </c>
      <c r="I38" s="28" t="str">
        <f>VLOOKUP(Таблица1[Товар],Условие!$A:$B,2,0)</f>
        <v>МЯСНЫЕ</v>
      </c>
      <c r="J38" s="31" t="str">
        <f>CONCATENATE(Таблица1[[#This Row],[ТТ]]," - ",Таблица1[[#This Row],[Адрес ТТ]])</f>
        <v>Лига - Салова ул., 16</v>
      </c>
    </row>
    <row r="39" spans="1:11" ht="15.75" x14ac:dyDescent="0.25">
      <c r="A39" s="14" t="s">
        <v>17</v>
      </c>
      <c r="B39" s="12" t="s">
        <v>11</v>
      </c>
      <c r="C39" s="15" t="s">
        <v>21</v>
      </c>
      <c r="D39" s="12" t="s">
        <v>39</v>
      </c>
      <c r="E39" s="12" t="s">
        <v>40</v>
      </c>
      <c r="F39" s="12" t="s">
        <v>33</v>
      </c>
      <c r="G39" s="16">
        <v>28</v>
      </c>
      <c r="H39" s="17">
        <v>1683.6</v>
      </c>
      <c r="I39" s="28" t="str">
        <f>VLOOKUP(Таблица1[Товар],Условие!$A:$B,2,0)</f>
        <v>МЯСНЫЕ</v>
      </c>
      <c r="J39" s="31" t="str">
        <f>CONCATENATE(Таблица1[[#This Row],[ТТ]]," - ",Таблица1[[#This Row],[Адрес ТТ]])</f>
        <v>Лига - Салова ул., 16</v>
      </c>
    </row>
    <row r="40" spans="1:11" ht="15.75" x14ac:dyDescent="0.25">
      <c r="A40" s="14" t="s">
        <v>18</v>
      </c>
      <c r="B40" s="12" t="s">
        <v>19</v>
      </c>
      <c r="C40" s="15" t="s">
        <v>20</v>
      </c>
      <c r="D40" s="12" t="s">
        <v>37</v>
      </c>
      <c r="E40" s="12" t="s">
        <v>38</v>
      </c>
      <c r="F40" s="12" t="s">
        <v>33</v>
      </c>
      <c r="G40" s="16">
        <v>15</v>
      </c>
      <c r="H40" s="17">
        <v>1329.8</v>
      </c>
      <c r="I40" s="28" t="str">
        <f>VLOOKUP(Таблица1[Товар],Условие!$A:$B,2,0)</f>
        <v>МЯСНЫЕ</v>
      </c>
      <c r="J40" s="31" t="str">
        <f>CONCATENATE(Таблица1[[#This Row],[ТТ]]," - ",Таблица1[[#This Row],[Адрес ТТ]])</f>
        <v>Фаргус - Московский, 37</v>
      </c>
    </row>
    <row r="41" spans="1:11" ht="15.75" x14ac:dyDescent="0.25">
      <c r="A41" s="14" t="s">
        <v>18</v>
      </c>
      <c r="B41" s="12" t="s">
        <v>19</v>
      </c>
      <c r="C41" s="15" t="s">
        <v>20</v>
      </c>
      <c r="D41" s="12" t="s">
        <v>37</v>
      </c>
      <c r="E41" s="12" t="s">
        <v>38</v>
      </c>
      <c r="F41" s="12" t="s">
        <v>33</v>
      </c>
      <c r="G41" s="16">
        <v>28</v>
      </c>
      <c r="H41" s="17">
        <v>920</v>
      </c>
      <c r="I41" s="28" t="str">
        <f>VLOOKUP(Таблица1[Товар],Условие!$A:$B,2,0)</f>
        <v>МЯСНЫЕ</v>
      </c>
      <c r="J41" s="31" t="str">
        <f>CONCATENATE(Таблица1[[#This Row],[ТТ]]," - ",Таблица1[[#This Row],[Адрес ТТ]])</f>
        <v>Фаргус - Московский, 37</v>
      </c>
    </row>
    <row r="42" spans="1:11" ht="15.75" x14ac:dyDescent="0.25">
      <c r="A42" s="14" t="s">
        <v>18</v>
      </c>
      <c r="B42" s="12" t="s">
        <v>19</v>
      </c>
      <c r="C42" s="15" t="s">
        <v>20</v>
      </c>
      <c r="D42" s="12" t="s">
        <v>37</v>
      </c>
      <c r="E42" s="12" t="s">
        <v>38</v>
      </c>
      <c r="F42" s="12" t="s">
        <v>33</v>
      </c>
      <c r="G42" s="16">
        <v>29</v>
      </c>
      <c r="H42" s="17">
        <v>1795</v>
      </c>
      <c r="I42" s="28" t="str">
        <f>VLOOKUP(Таблица1[Товар],Условие!$A:$B,2,0)</f>
        <v>МЯСНЫЕ</v>
      </c>
      <c r="J42" s="31" t="str">
        <f>CONCATENATE(Таблица1[[#This Row],[ТТ]]," - ",Таблица1[[#This Row],[Адрес ТТ]])</f>
        <v>Фаргус - Московский, 37</v>
      </c>
    </row>
    <row r="43" spans="1:11" ht="15.75" x14ac:dyDescent="0.25">
      <c r="A43" s="18" t="s">
        <v>18</v>
      </c>
      <c r="B43" s="19" t="s">
        <v>19</v>
      </c>
      <c r="C43" s="20" t="s">
        <v>20</v>
      </c>
      <c r="D43" s="19" t="s">
        <v>37</v>
      </c>
      <c r="E43" s="19" t="s">
        <v>38</v>
      </c>
      <c r="F43" s="19" t="s">
        <v>30</v>
      </c>
      <c r="G43" s="21">
        <v>36</v>
      </c>
      <c r="H43" s="22">
        <v>1075.77</v>
      </c>
      <c r="I43" s="29" t="str">
        <f>VLOOKUP(Таблица1[Товар],Условие!$A:$B,2,0)</f>
        <v>МЯСНЫЕ</v>
      </c>
      <c r="J43" s="32" t="str">
        <f>CONCATENATE(Таблица1[[#This Row],[ТТ]]," - ",Таблица1[[#This Row],[Адрес ТТ]])</f>
        <v>Фаргус - Московский, 37</v>
      </c>
    </row>
  </sheetData>
  <mergeCells count="4">
    <mergeCell ref="L1:L2"/>
    <mergeCell ref="M1:O1"/>
    <mergeCell ref="P1:R1"/>
    <mergeCell ref="S1:U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8"/>
  <sheetViews>
    <sheetView workbookViewId="0"/>
  </sheetViews>
  <sheetFormatPr defaultRowHeight="15" x14ac:dyDescent="0.25"/>
  <cols>
    <col min="1" max="1" width="26.5703125" bestFit="1" customWidth="1"/>
    <col min="2" max="2" width="11.85546875" bestFit="1" customWidth="1"/>
  </cols>
  <sheetData>
    <row r="1" spans="1:2" x14ac:dyDescent="0.25">
      <c r="A1" s="13" t="s">
        <v>5</v>
      </c>
      <c r="B1" s="13" t="s">
        <v>57</v>
      </c>
    </row>
    <row r="2" spans="1:2" x14ac:dyDescent="0.25">
      <c r="A2" s="12" t="s">
        <v>27</v>
      </c>
      <c r="B2" s="11" t="s">
        <v>55</v>
      </c>
    </row>
    <row r="3" spans="1:2" x14ac:dyDescent="0.25">
      <c r="A3" s="12" t="s">
        <v>26</v>
      </c>
      <c r="B3" s="11" t="s">
        <v>55</v>
      </c>
    </row>
    <row r="4" spans="1:2" x14ac:dyDescent="0.25">
      <c r="A4" s="12" t="s">
        <v>30</v>
      </c>
      <c r="B4" s="11" t="s">
        <v>56</v>
      </c>
    </row>
    <row r="5" spans="1:2" x14ac:dyDescent="0.25">
      <c r="A5" s="12" t="s">
        <v>28</v>
      </c>
      <c r="B5" s="11" t="s">
        <v>55</v>
      </c>
    </row>
    <row r="6" spans="1:2" x14ac:dyDescent="0.25">
      <c r="A6" s="12" t="s">
        <v>31</v>
      </c>
      <c r="B6" s="11" t="s">
        <v>56</v>
      </c>
    </row>
    <row r="7" spans="1:2" x14ac:dyDescent="0.25">
      <c r="A7" s="12" t="s">
        <v>29</v>
      </c>
      <c r="B7" s="11" t="s">
        <v>55</v>
      </c>
    </row>
    <row r="8" spans="1:2" x14ac:dyDescent="0.25">
      <c r="A8" s="12" t="s">
        <v>33</v>
      </c>
      <c r="B8" s="11" t="s">
        <v>56</v>
      </c>
    </row>
  </sheetData>
  <sortState ref="A2:A8">
    <sortCondition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Исходка</vt:lpstr>
      <vt:lpstr>Условие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Чернова Екатерина</dc:creator>
  <cp:lastModifiedBy>Михась</cp:lastModifiedBy>
  <dcterms:created xsi:type="dcterms:W3CDTF">2014-11-29T17:44:22Z</dcterms:created>
  <dcterms:modified xsi:type="dcterms:W3CDTF">2014-11-30T11:43:57Z</dcterms:modified>
</cp:coreProperties>
</file>