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volatileDependencies.xml" ContentType="application/vnd.openxmlformats-officedocument.spreadsheetml.volatileDependenc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R1" i="1"/>
  <c r="N1"/>
  <c r="Q2"/>
  <c r="Q13"/>
  <c r="Q16"/>
  <c r="Q15"/>
  <c r="O6"/>
  <c r="P7"/>
  <c r="O2"/>
  <c r="P3"/>
  <c r="Q11"/>
  <c r="Q10"/>
  <c r="Q5"/>
  <c r="Q8"/>
  <c r="Q7"/>
  <c r="M12"/>
  <c r="O12"/>
  <c r="P13"/>
  <c r="R9"/>
  <c r="N9"/>
  <c r="H9"/>
  <c r="C12"/>
  <c r="P12"/>
  <c r="L12"/>
  <c r="R15"/>
  <c r="N15"/>
  <c r="H15"/>
  <c r="C14"/>
  <c r="P14"/>
  <c r="L14"/>
  <c r="R5"/>
  <c r="N5"/>
  <c r="H5"/>
  <c r="C8"/>
  <c r="P8"/>
  <c r="L8"/>
  <c r="R11"/>
  <c r="N11"/>
  <c r="H11"/>
  <c r="C10"/>
  <c r="P10"/>
  <c r="L10"/>
  <c r="Q1"/>
  <c r="G1"/>
  <c r="H1"/>
  <c r="C4"/>
  <c r="P4"/>
  <c r="L4"/>
  <c r="Q14"/>
  <c r="R7"/>
  <c r="N7"/>
  <c r="H7"/>
  <c r="C6"/>
  <c r="P6"/>
  <c r="L6"/>
  <c r="R3"/>
  <c r="N3"/>
  <c r="H3"/>
  <c r="C2"/>
  <c r="P2"/>
  <c r="L2"/>
  <c r="Q6"/>
  <c r="S16"/>
  <c r="R13"/>
  <c r="N13"/>
  <c r="H13"/>
  <c r="C16"/>
  <c r="P16"/>
  <c r="L16"/>
  <c r="G9"/>
  <c r="J9"/>
  <c r="F12"/>
  <c r="R12"/>
  <c r="N12"/>
  <c r="H12"/>
  <c r="G15"/>
  <c r="J15"/>
  <c r="F14"/>
  <c r="R14"/>
  <c r="N14"/>
  <c r="H14"/>
  <c r="G5"/>
  <c r="J5"/>
  <c r="F8"/>
  <c r="R8"/>
  <c r="N8"/>
  <c r="H8"/>
  <c r="G11"/>
  <c r="J11"/>
  <c r="F10"/>
  <c r="R10"/>
  <c r="N10"/>
  <c r="H10"/>
  <c r="I16"/>
  <c r="I12"/>
  <c r="I8"/>
  <c r="P1"/>
  <c r="Q3"/>
  <c r="O3"/>
  <c r="K4"/>
  <c r="G4"/>
  <c r="J4"/>
  <c r="C7"/>
  <c r="S6"/>
  <c r="O5"/>
  <c r="K6"/>
  <c r="G6"/>
  <c r="J6"/>
  <c r="C3"/>
  <c r="Q12"/>
  <c r="S2"/>
  <c r="O1"/>
  <c r="K2"/>
  <c r="G2"/>
  <c r="J2"/>
  <c r="C13"/>
  <c r="S12"/>
  <c r="O15"/>
  <c r="K16"/>
  <c r="G16"/>
  <c r="J16"/>
  <c r="O8"/>
  <c r="P9"/>
  <c r="O14"/>
  <c r="P15"/>
  <c r="O4"/>
  <c r="P5"/>
  <c r="O10"/>
  <c r="P11"/>
  <c r="F4"/>
  <c r="R6"/>
  <c r="J3"/>
  <c r="H2"/>
  <c r="R16"/>
  <c r="S8"/>
  <c r="J12"/>
  <c r="O13"/>
  <c r="C5"/>
  <c r="K8"/>
  <c r="G10"/>
  <c r="M8"/>
  <c r="M7"/>
  <c r="M6"/>
  <c r="M9"/>
  <c r="M4"/>
  <c r="M3"/>
  <c r="M2"/>
  <c r="M5"/>
  <c r="J1"/>
  <c r="H4"/>
  <c r="F6"/>
  <c r="G3"/>
  <c r="N2"/>
  <c r="F16"/>
  <c r="G12"/>
  <c r="S14"/>
  <c r="J14"/>
  <c r="O7"/>
  <c r="C11"/>
  <c r="K10"/>
  <c r="Q4"/>
  <c r="N4"/>
  <c r="J7"/>
  <c r="H6"/>
  <c r="Q9"/>
  <c r="R2"/>
  <c r="O16"/>
  <c r="J13"/>
  <c r="H16"/>
  <c r="C9"/>
  <c r="K12"/>
  <c r="G14"/>
  <c r="S4"/>
  <c r="J8"/>
  <c r="O9"/>
  <c r="E11"/>
  <c r="E10"/>
  <c r="E9"/>
  <c r="E12"/>
  <c r="I14"/>
  <c r="N6"/>
  <c r="K14"/>
  <c r="J10"/>
  <c r="E7"/>
  <c r="E3"/>
  <c r="I5"/>
  <c r="I15"/>
  <c r="I13"/>
  <c r="G7"/>
  <c r="F2"/>
  <c r="N16"/>
  <c r="C15"/>
  <c r="S10"/>
  <c r="M13"/>
  <c r="E8"/>
  <c r="E4"/>
  <c r="E15"/>
  <c r="E14"/>
  <c r="E13"/>
  <c r="E16"/>
  <c r="I11"/>
  <c r="I7"/>
  <c r="I6"/>
  <c r="I2"/>
  <c r="C1"/>
  <c r="M1"/>
  <c r="M11"/>
  <c r="E6"/>
  <c r="E2"/>
  <c r="I1"/>
  <c r="I9"/>
  <c r="I10"/>
  <c r="I3"/>
  <c r="G8"/>
  <c r="E1"/>
  <c r="M14"/>
  <c r="M15"/>
  <c r="I4"/>
  <c r="O11"/>
  <c r="E5"/>
  <c r="R4"/>
  <c r="G13"/>
  <c r="M10"/>
  <c r="M16"/>
  <c r="K1"/>
  <c r="F1"/>
  <c r="S3"/>
  <c r="K7"/>
  <c r="S5"/>
  <c r="K3"/>
  <c r="S1"/>
  <c r="L13"/>
  <c r="L9"/>
  <c r="L15"/>
  <c r="L5"/>
  <c r="L11"/>
  <c r="L3"/>
  <c r="S11"/>
  <c r="K15"/>
  <c r="K5"/>
  <c r="F3"/>
  <c r="F13"/>
  <c r="F9"/>
  <c r="F15"/>
  <c r="F5"/>
  <c r="F11"/>
  <c r="L1"/>
  <c r="L7"/>
  <c r="K13"/>
  <c r="S15"/>
  <c r="K9"/>
  <c r="S13"/>
  <c r="S7"/>
  <c r="K11"/>
  <c r="S9"/>
  <c r="F7"/>
</calcChain>
</file>

<file path=xl/sharedStrings.xml><?xml version="1.0" encoding="utf-8"?>
<sst xmlns="http://schemas.openxmlformats.org/spreadsheetml/2006/main" count="1" uniqueCount="1">
  <si>
    <t>в ячейке D1 нужно сложить два  значения из ячеек L1 и F1, =L6+F6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</si>
</sst>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volatileDependencies.xml><?xml version="1.0" encoding="utf-8"?>
<volTypes xmlns="http://schemas.openxmlformats.org/spreadsheetml/2006/main">
  <volType type="realTimeData">
    <main first="tos.rtd">
      <tp t="s">
        <v>2015-01-10</v>
        <stp/>
        <stp>EXPIRATION_DAY</stp>
        <stp>./6EF5C1.18</stp>
        <tr r="K13" s="1"/>
      </tp>
      <tp t="s">
        <v>2015-01-10</v>
        <stp/>
        <stp>EXPIRATION_DAY</stp>
        <stp>./6EF5C1.19</stp>
        <tr r="K15" s="1"/>
      </tp>
      <tp t="s">
        <v>2015-01-10</v>
        <stp/>
        <stp>EXPIRATION_DAY</stp>
        <stp>./6EF5C1.14</stp>
        <tr r="K5" s="1"/>
      </tp>
      <tp t="s">
        <v>2015-01-10</v>
        <stp/>
        <stp>EXPIRATION_DAY</stp>
        <stp>./6EF5C1.15</stp>
        <tr r="K7" s="1"/>
      </tp>
      <tp t="s">
        <v>2015-01-10</v>
        <stp/>
        <stp>EXPIRATION_DAY</stp>
        <stp>./6EF5C1.16</stp>
        <tr r="K9" s="1"/>
      </tp>
      <tp t="s">
        <v>2015-01-10</v>
        <stp/>
        <stp>EXPIRATION_DAY</stp>
        <stp>./6EF5C1.17</stp>
        <tr r="K11" s="1"/>
      </tp>
      <tp t="s">
        <v>2015-01-10</v>
        <stp/>
        <stp>EXPIRATION_DAY</stp>
        <stp>./6EF5C1.12</stp>
        <tr r="K1" s="1"/>
      </tp>
      <tp t="s">
        <v>2015-01-10</v>
        <stp/>
        <stp>EXPIRATION_DAY</stp>
        <stp>./6EF5C1.13</stp>
        <tr r="K3" s="1"/>
      </tp>
      <tp t="s">
        <v>1.13</v>
        <stp/>
        <stp>STRIKE</stp>
        <stp>./6EF5C1.13</stp>
        <tr r="L3" s="1"/>
      </tp>
      <tp t="s">
        <v>1.12</v>
        <stp/>
        <stp>STRIKE</stp>
        <stp>./6EF5C1.12</stp>
        <tr r="L1" s="1"/>
      </tp>
      <tp t="s">
        <v>1.17</v>
        <stp/>
        <stp>STRIKE</stp>
        <stp>./6EF5C1.17</stp>
        <tr r="L11" s="1"/>
      </tp>
      <tp t="s">
        <v>1.16</v>
        <stp/>
        <stp>STRIKE</stp>
        <stp>./6EF5C1.16</stp>
        <tr r="L9" s="1"/>
      </tp>
      <tp t="s">
        <v>1.15</v>
        <stp/>
        <stp>STRIKE</stp>
        <stp>./6EF5C1.15</stp>
        <tr r="L7" s="1"/>
      </tp>
      <tp t="s">
        <v>1.14</v>
        <stp/>
        <stp>STRIKE</stp>
        <stp>./6EF5C1.14</stp>
        <tr r="L5" s="1"/>
      </tp>
      <tp t="s">
        <v>1.19</v>
        <stp/>
        <stp>STRIKE</stp>
        <stp>./6EF5C1.19</stp>
        <tr r="L15" s="1"/>
      </tp>
      <tp t="s">
        <v>1.18</v>
        <stp/>
        <stp>STRIKE</stp>
        <stp>./6EF5C1.18</stp>
        <tr r="L13" s="1"/>
      </tp>
      <tp t="s">
        <v>.064000</v>
        <stp/>
        <stp>MARK</stp>
        <stp>./6EF5C1.18</stp>
        <tr r="F13" s="1"/>
      </tp>
      <tp t="s">
        <v>.054100</v>
        <stp/>
        <stp>MARK</stp>
        <stp>./6EF5C1.19</stp>
        <tr r="F15" s="1"/>
      </tp>
      <tp t="s">
        <v>.103700</v>
        <stp/>
        <stp>MARK</stp>
        <stp>./6EF5C1.14</stp>
        <tr r="F5" s="1"/>
      </tp>
      <tp t="s">
        <v>.093800</v>
        <stp/>
        <stp>MARK</stp>
        <stp>./6EF5C1.15</stp>
        <tr r="F7" s="1"/>
      </tp>
      <tp t="s">
        <v>.083800</v>
        <stp/>
        <stp>MARK</stp>
        <stp>./6EF5C1.16</stp>
        <tr r="F9" s="1"/>
      </tp>
      <tp t="s">
        <v>.073900</v>
        <stp/>
        <stp>MARK</stp>
        <stp>./6EF5C1.17</stp>
        <tr r="F11" s="1"/>
      </tp>
      <tp t="s">
        <v>.123700</v>
        <stp/>
        <stp>MARK</stp>
        <stp>./6EF5C1.12</stp>
        <tr r="F1" s="1"/>
      </tp>
      <tp t="s">
        <v>.113700</v>
        <stp/>
        <stp>MARK</stp>
        <stp>./6EF5C1.13</stp>
        <tr r="F3" s="1"/>
      </tp>
      <tp t="s">
        <v>.001000</v>
        <stp/>
        <stp>MARK</stp>
        <stp>./6EF5P1.19</stp>
        <tr r="S15" s="1"/>
      </tp>
      <tp t="s">
        <v>.000600</v>
        <stp/>
        <stp>MARK</stp>
        <stp>./6EF5P1.18</stp>
        <tr r="S13" s="1"/>
      </tp>
      <tp t="s">
        <v>.000250</v>
        <stp/>
        <stp>MARK</stp>
        <stp>./6EF5P1.17</stp>
        <tr r="S11" s="1"/>
      </tp>
      <tp t="s">
        <v>.000150</v>
        <stp/>
        <stp>MARK</stp>
        <stp>./6EF5P1.16</stp>
        <tr r="S9" s="1"/>
      </tp>
      <tp t="s">
        <v>.000050</v>
        <stp/>
        <stp>MARK</stp>
        <stp>./6EF5P1.15</stp>
        <tr r="S7" s="1"/>
      </tp>
      <tp t="s">
        <v>.000050</v>
        <stp/>
        <stp>MARK</stp>
        <stp>./6EF5P1.14</stp>
        <tr r="S5" s="1"/>
      </tp>
      <tp t="s">
        <v>.000050</v>
        <stp/>
        <stp>MARK</stp>
        <stp>./6EF5P1.13</stp>
        <tr r="S3" s="1"/>
      </tp>
      <tp t="s">
        <v>.000050</v>
        <stp/>
        <stp>MARK</stp>
        <stp>./6EF5P1.12</stp>
        <tr r="S1" s="1"/>
      </tp>
      <tp>
        <v>1</v>
        <stp/>
        <stp>VOLUME</stp>
        <stp>./6EF5P1.19</stp>
        <tr r="R15" s="1"/>
      </tp>
      <tp>
        <v>0</v>
        <stp/>
        <stp>VOLUME</stp>
        <stp>./6EF5P1.18</stp>
        <tr r="R13" s="1"/>
      </tp>
      <tp>
        <v>0</v>
        <stp/>
        <stp>VOLUME</stp>
        <stp>./6EF5P1.13</stp>
        <tr r="R3" s="1"/>
      </tp>
      <tp>
        <v>0</v>
        <stp/>
        <stp>VOLUME</stp>
        <stp>./6EF5P1.12</stp>
        <tr r="R1" s="1"/>
      </tp>
      <tp>
        <v>0</v>
        <stp/>
        <stp>VOLUME</stp>
        <stp>./6EF5P1.17</stp>
        <tr r="R11" s="1"/>
      </tp>
      <tp>
        <v>0</v>
        <stp/>
        <stp>VOLUME</stp>
        <stp>./6EF5P1.16</stp>
        <tr r="R9" s="1"/>
      </tp>
      <tp>
        <v>0</v>
        <stp/>
        <stp>VOLUME</stp>
        <stp>./6EF5P1.15</stp>
        <tr r="R7" s="1"/>
      </tp>
      <tp>
        <v>0</v>
        <stp/>
        <stp>VOLUME</stp>
        <stp>./6EF5P1.14</stp>
        <tr r="R5" s="1"/>
      </tp>
      <tp>
        <v>0</v>
        <stp/>
        <stp>VOLUME</stp>
        <stp>./6EF5C1.18</stp>
        <tr r="E13" s="1"/>
      </tp>
      <tp>
        <v>0</v>
        <stp/>
        <stp>VOLUME</stp>
        <stp>./6EF5C1.19</stp>
        <tr r="E15" s="1"/>
      </tp>
      <tp>
        <v>0</v>
        <stp/>
        <stp>VOLUME</stp>
        <stp>./6EF5C1.12</stp>
        <tr r="E1" s="1"/>
      </tp>
      <tp>
        <v>0</v>
        <stp/>
        <stp>VOLUME</stp>
        <stp>./6EF5C1.13</stp>
        <tr r="E3" s="1"/>
      </tp>
      <tp>
        <v>0</v>
        <stp/>
        <stp>VOLUME</stp>
        <stp>./6EF5C1.14</stp>
        <tr r="E5" s="1"/>
      </tp>
      <tp>
        <v>0</v>
        <stp/>
        <stp>VOLUME</stp>
        <stp>./6EF5C1.15</stp>
        <tr r="E7" s="1"/>
      </tp>
      <tp>
        <v>0</v>
        <stp/>
        <stp>VOLUME</stp>
        <stp>./6EF5C1.16</stp>
        <tr r="E9" s="1"/>
      </tp>
      <tp>
        <v>0</v>
        <stp/>
        <stp>VOLUME</stp>
        <stp>./6EF5C1.17</stp>
        <tr r="E11" s="1"/>
      </tp>
      <tp t="s">
        <v>.07180</v>
        <stp/>
        <stp>ASK</stp>
        <stp>./6EF5C1.17</stp>
        <tr r="I11" s="1"/>
      </tp>
      <tp t="s">
        <v>.08170</v>
        <stp/>
        <stp>ASK</stp>
        <stp>./6EF5C1.16</stp>
        <tr r="I9" s="1"/>
      </tp>
      <tp t="s">
        <v>.09160</v>
        <stp/>
        <stp>ASK</stp>
        <stp>./6EF5C1.15</stp>
        <tr r="I7" s="1"/>
      </tp>
      <tp t="s">
        <v>.10160</v>
        <stp/>
        <stp>ASK</stp>
        <stp>./6EF5C1.14</stp>
        <tr r="I5" s="1"/>
      </tp>
      <tp t="s">
        <v>.11150</v>
        <stp/>
        <stp>ASK</stp>
        <stp>./6EF5C1.13</stp>
        <tr r="I3" s="1"/>
      </tp>
      <tp t="s">
        <v>.12150</v>
        <stp/>
        <stp>ASK</stp>
        <stp>./6EF5C1.12</stp>
        <tr r="I1" s="1"/>
      </tp>
      <tp t="s">
        <v>.05250</v>
        <stp/>
        <stp>ASK</stp>
        <stp>./6EF5C1.19</stp>
        <tr r="I15" s="1"/>
      </tp>
      <tp t="s">
        <v>.06200</v>
        <stp/>
        <stp>ASK</stp>
        <stp>./6EF5C1.18</stp>
        <tr r="I13" s="1"/>
      </tp>
      <tp t="s">
        <v>.00015</v>
        <stp/>
        <stp>ASK</stp>
        <stp>./6EF5P1.14</stp>
        <tr r="O5" s="1"/>
      </tp>
      <tp t="s">
        <v>.00020</v>
        <stp/>
        <stp>ASK</stp>
        <stp>./6EF5P1.15</stp>
        <tr r="O7" s="1"/>
      </tp>
      <tp t="s">
        <v>.00020</v>
        <stp/>
        <stp>ASK</stp>
        <stp>./6EF5P1.16</stp>
        <tr r="O9" s="1"/>
      </tp>
      <tp t="s">
        <v>.00035</v>
        <stp/>
        <stp>ASK</stp>
        <stp>./6EF5P1.17</stp>
        <tr r="O11" s="1"/>
      </tp>
      <tp t="s">
        <v>.00010</v>
        <stp/>
        <stp>ASK</stp>
        <stp>./6EF5P1.12</stp>
        <tr r="O1" s="1"/>
      </tp>
      <tp t="s">
        <v>.00015</v>
        <stp/>
        <stp>ASK</stp>
        <stp>./6EF5P1.13</stp>
        <tr r="O3" s="1"/>
      </tp>
      <tp t="s">
        <v>.00060</v>
        <stp/>
        <stp>ASK</stp>
        <stp>./6EF5P1.18</stp>
        <tr r="O13" s="1"/>
      </tp>
      <tp t="s">
        <v>.00110</v>
        <stp/>
        <stp>ASK</stp>
        <stp>./6EF5P1.19</stp>
        <tr r="O15" s="1"/>
      </tp>
      <tp t="s">
        <v>.05960</v>
        <stp/>
        <stp>BID</stp>
        <stp>./6EF5C1.18</stp>
        <tr r="G13" s="1"/>
      </tp>
      <tp t="s">
        <v>.05010</v>
        <stp/>
        <stp>BID</stp>
        <stp>./6EF5C1.19</stp>
        <tr r="G15" s="1"/>
      </tp>
      <tp t="s">
        <v>.11900</v>
        <stp/>
        <stp>BID</stp>
        <stp>./6EF5C1.12</stp>
        <tr r="G1" s="1"/>
      </tp>
      <tp t="s">
        <v>.10900</v>
        <stp/>
        <stp>BID</stp>
        <stp>./6EF5C1.13</stp>
        <tr r="G3" s="1"/>
      </tp>
      <tp t="s">
        <v>.09900</v>
        <stp/>
        <stp>BID</stp>
        <stp>./6EF5C1.14</stp>
        <tr r="G5" s="1"/>
      </tp>
      <tp t="s">
        <v>.08900</v>
        <stp/>
        <stp>BID</stp>
        <stp>./6EF5C1.15</stp>
        <tr r="G7" s="1"/>
      </tp>
      <tp t="s">
        <v>.07910</v>
        <stp/>
        <stp>BID</stp>
        <stp>./6EF5C1.16</stp>
        <tr r="G9" s="1"/>
      </tp>
      <tp t="s">
        <v>.06930</v>
        <stp/>
        <stp>BID</stp>
        <stp>./6EF5C1.17</stp>
        <tr r="G11" s="1"/>
      </tp>
      <tp t="s">
        <v>.00090</v>
        <stp/>
        <stp>BID</stp>
        <stp>./6EF5P1.19</stp>
        <tr r="M15" s="1"/>
      </tp>
      <tp t="s">
        <v>.00050</v>
        <stp/>
        <stp>BID</stp>
        <stp>./6EF5P1.18</stp>
        <tr r="M13" s="1"/>
      </tp>
      <tp t="s">
        <v>N/A</v>
        <stp/>
        <stp>BID</stp>
        <stp>./6EF5P1.13</stp>
        <tr r="M3" s="1"/>
      </tp>
      <tp t="s">
        <v>N/A</v>
        <stp/>
        <stp>BID</stp>
        <stp>./6EF5P1.12</stp>
        <tr r="M1" s="1"/>
      </tp>
      <tp t="s">
        <v>.00025</v>
        <stp/>
        <stp>BID</stp>
        <stp>./6EF5P1.17</stp>
        <tr r="M11" s="1"/>
      </tp>
      <tp t="s">
        <v>.00010</v>
        <stp/>
        <stp>BID</stp>
        <stp>./6EF5P1.16</stp>
        <tr r="M9" s="1"/>
      </tp>
      <tp t="s">
        <v>.00005</v>
        <stp/>
        <stp>BID</stp>
        <stp>./6EF5P1.15</stp>
        <tr r="M7" s="1"/>
      </tp>
      <tp t="s">
        <v>N/A</v>
        <stp/>
        <stp>BID</stp>
        <stp>./6EF5P1.14</stp>
        <tr r="M5" s="1"/>
      </tp>
      <tp t="s">
        <v>1.135</v>
        <stp/>
        <stp>STRIKE</stp>
        <stp>./6EF5C1.135</stp>
        <tr r="L4" s="1"/>
      </tp>
      <tp t="s">
        <v>1.125</v>
        <stp/>
        <stp>STRIKE</stp>
        <stp>./6EF5C1.125</stp>
        <tr r="L2" s="1"/>
      </tp>
      <tp t="s">
        <v>1.175</v>
        <stp/>
        <stp>STRIKE</stp>
        <stp>./6EF5C1.175</stp>
        <tr r="L12" s="1"/>
      </tp>
      <tp t="s">
        <v>1.165</v>
        <stp/>
        <stp>STRIKE</stp>
        <stp>./6EF5C1.165</stp>
        <tr r="L10" s="1"/>
      </tp>
      <tp t="s">
        <v>1.155</v>
        <stp/>
        <stp>STRIKE</stp>
        <stp>./6EF5C1.155</stp>
        <tr r="L8" s="1"/>
      </tp>
      <tp t="s">
        <v>1.145</v>
        <stp/>
        <stp>STRIKE</stp>
        <stp>./6EF5C1.145</stp>
        <tr r="L6" s="1"/>
      </tp>
      <tp t="s">
        <v>1.195</v>
        <stp/>
        <stp>STRIKE</stp>
        <stp>./6EF5C1.195</stp>
        <tr r="L16" s="1"/>
      </tp>
      <tp t="s">
        <v>1.185</v>
        <stp/>
        <stp>STRIKE</stp>
        <stp>./6EF5C1.185</stp>
        <tr r="L14" s="1"/>
      </tp>
      <tp t="s">
        <v>2015-01-10</v>
        <stp/>
        <stp>EXPIRATION_DAY</stp>
        <stp>./6EF5C1.185</stp>
        <tr r="K14" s="1"/>
      </tp>
      <tp t="s">
        <v>2015-01-10</v>
        <stp/>
        <stp>EXPIRATION_DAY</stp>
        <stp>./6EF5C1.195</stp>
        <tr r="K16" s="1"/>
      </tp>
      <tp t="s">
        <v>2015-01-10</v>
        <stp/>
        <stp>EXPIRATION_DAY</stp>
        <stp>./6EF5C1.145</stp>
        <tr r="K6" s="1"/>
      </tp>
      <tp t="s">
        <v>2015-01-10</v>
        <stp/>
        <stp>EXPIRATION_DAY</stp>
        <stp>./6EF5C1.155</stp>
        <tr r="K8" s="1"/>
      </tp>
      <tp t="s">
        <v>2015-01-10</v>
        <stp/>
        <stp>EXPIRATION_DAY</stp>
        <stp>./6EF5C1.165</stp>
        <tr r="K10" s="1"/>
      </tp>
      <tp t="s">
        <v>2015-01-10</v>
        <stp/>
        <stp>EXPIRATION_DAY</stp>
        <stp>./6EF5C1.175</stp>
        <tr r="K12" s="1"/>
      </tp>
      <tp t="s">
        <v>2015-01-10</v>
        <stp/>
        <stp>EXPIRATION_DAY</stp>
        <stp>./6EF5C1.125</stp>
        <tr r="K2" s="1"/>
      </tp>
      <tp t="s">
        <v>2015-01-10</v>
        <stp/>
        <stp>EXPIRATION_DAY</stp>
        <stp>./6EF5C1.135</stp>
        <tr r="K4" s="1"/>
      </tp>
      <tp>
        <v>2</v>
        <stp/>
        <stp>VOLUME</stp>
        <stp>./6EF5P1.195</stp>
        <tr r="R16" s="1"/>
      </tp>
      <tp>
        <v>0</v>
        <stp/>
        <stp>VOLUME</stp>
        <stp>./6EF5P1.185</stp>
        <tr r="R14" s="1"/>
      </tp>
      <tp>
        <v>0</v>
        <stp/>
        <stp>VOLUME</stp>
        <stp>./6EF5P1.135</stp>
        <tr r="R4" s="1"/>
      </tp>
      <tp>
        <v>0</v>
        <stp/>
        <stp>VOLUME</stp>
        <stp>./6EF5P1.125</stp>
        <tr r="R2" s="1"/>
      </tp>
      <tp>
        <v>0</v>
        <stp/>
        <stp>VOLUME</stp>
        <stp>./6EF5P1.175</stp>
        <tr r="R12" s="1"/>
      </tp>
      <tp>
        <v>0</v>
        <stp/>
        <stp>VOLUME</stp>
        <stp>./6EF5P1.165</stp>
        <tr r="R10" s="1"/>
      </tp>
      <tp>
        <v>0</v>
        <stp/>
        <stp>VOLUME</stp>
        <stp>./6EF5P1.155</stp>
        <tr r="R8" s="1"/>
      </tp>
      <tp>
        <v>0</v>
        <stp/>
        <stp>VOLUME</stp>
        <stp>./6EF5P1.145</stp>
        <tr r="R6" s="1"/>
      </tp>
      <tp>
        <v>0</v>
        <stp/>
        <stp>VOLUME</stp>
        <stp>./6EF5C1.185</stp>
        <tr r="E14" s="1"/>
      </tp>
      <tp>
        <v>0</v>
        <stp/>
        <stp>VOLUME</stp>
        <stp>./6EF5C1.195</stp>
        <tr r="E16" s="1"/>
      </tp>
      <tp>
        <v>0</v>
        <stp/>
        <stp>VOLUME</stp>
        <stp>./6EF5C1.125</stp>
        <tr r="E2" s="1"/>
      </tp>
      <tp>
        <v>0</v>
        <stp/>
        <stp>VOLUME</stp>
        <stp>./6EF5C1.135</stp>
        <tr r="E4" s="1"/>
      </tp>
      <tp>
        <v>0</v>
        <stp/>
        <stp>VOLUME</stp>
        <stp>./6EF5C1.145</stp>
        <tr r="E6" s="1"/>
      </tp>
      <tp>
        <v>0</v>
        <stp/>
        <stp>VOLUME</stp>
        <stp>./6EF5C1.155</stp>
        <tr r="E8" s="1"/>
      </tp>
      <tp>
        <v>0</v>
        <stp/>
        <stp>VOLUME</stp>
        <stp>./6EF5C1.165</stp>
        <tr r="E10" s="1"/>
      </tp>
      <tp>
        <v>0</v>
        <stp/>
        <stp>VOLUME</stp>
        <stp>./6EF5C1.175</stp>
        <tr r="E12" s="1"/>
      </tp>
      <tp t="s">
        <v>G</v>
        <stp/>
        <stp>AX</stp>
        <stp>./6EF5C1.18</stp>
        <tr r="J13" s="1"/>
      </tp>
      <tp t="s">
        <v>G</v>
        <stp/>
        <stp>AX</stp>
        <stp>./6EF5C1.19</stp>
        <tr r="J15" s="1"/>
      </tp>
      <tp t="s">
        <v>G</v>
        <stp/>
        <stp>AX</stp>
        <stp>./6EF5C1.12</stp>
        <tr r="J1" s="1"/>
      </tp>
      <tp t="s">
        <v>G</v>
        <stp/>
        <stp>AX</stp>
        <stp>./6EF5C1.13</stp>
        <tr r="J3" s="1"/>
      </tp>
      <tp t="s">
        <v>G</v>
        <stp/>
        <stp>AX</stp>
        <stp>./6EF5C1.16</stp>
        <tr r="J9" s="1"/>
      </tp>
      <tp t="s">
        <v>G</v>
        <stp/>
        <stp>AX</stp>
        <stp>./6EF5C1.17</stp>
        <tr r="J11" s="1"/>
      </tp>
      <tp t="s">
        <v>G</v>
        <stp/>
        <stp>AX</stp>
        <stp>./6EF5C1.14</stp>
        <tr r="J5" s="1"/>
      </tp>
      <tp t="s">
        <v>G</v>
        <stp/>
        <stp>AX</stp>
        <stp>./6EF5C1.15</stp>
        <tr r="J7" s="1"/>
      </tp>
      <tp t="s">
        <v>G</v>
        <stp/>
        <stp>AX</stp>
        <stp>./6EF5P1.19</stp>
        <tr r="P15" s="1"/>
      </tp>
      <tp t="s">
        <v>G</v>
        <stp/>
        <stp>AX</stp>
        <stp>./6EF5P1.18</stp>
        <tr r="P13" s="1"/>
      </tp>
      <tp t="s">
        <v>G</v>
        <stp/>
        <stp>AX</stp>
        <stp>./6EF5P1.13</stp>
        <tr r="P3" s="1"/>
      </tp>
      <tp t="s">
        <v>G</v>
        <stp/>
        <stp>AX</stp>
        <stp>./6EF5P1.12</stp>
        <tr r="P1" s="1"/>
      </tp>
      <tp t="s">
        <v>G</v>
        <stp/>
        <stp>AX</stp>
        <stp>./6EF5P1.15</stp>
        <tr r="P7" s="1"/>
      </tp>
      <tp t="s">
        <v>G</v>
        <stp/>
        <stp>AX</stp>
        <stp>./6EF5P1.14</stp>
        <tr r="P5" s="1"/>
      </tp>
      <tp t="s">
        <v>G</v>
        <stp/>
        <stp>AX</stp>
        <stp>./6EF5P1.17</stp>
        <tr r="P11" s="1"/>
      </tp>
      <tp t="s">
        <v>G</v>
        <stp/>
        <stp>AX</stp>
        <stp>./6EF5P1.16</stp>
        <tr r="P9" s="1"/>
      </tp>
      <tp t="s">
        <v>G</v>
        <stp/>
        <stp>BX</stp>
        <stp>./6EF5C1.18</stp>
        <tr r="H13" s="1"/>
      </tp>
      <tp t="s">
        <v>G</v>
        <stp/>
        <stp>BX</stp>
        <stp>./6EF5C1.19</stp>
        <tr r="H15" s="1"/>
      </tp>
      <tp t="s">
        <v>G</v>
        <stp/>
        <stp>BX</stp>
        <stp>./6EF5C1.12</stp>
        <tr r="H1" s="1"/>
      </tp>
      <tp t="s">
        <v>G</v>
        <stp/>
        <stp>BX</stp>
        <stp>./6EF5C1.13</stp>
        <tr r="H3" s="1"/>
      </tp>
      <tp t="s">
        <v>G</v>
        <stp/>
        <stp>BX</stp>
        <stp>./6EF5C1.16</stp>
        <tr r="H9" s="1"/>
      </tp>
      <tp t="s">
        <v>G</v>
        <stp/>
        <stp>BX</stp>
        <stp>./6EF5C1.17</stp>
        <tr r="H11" s="1"/>
      </tp>
      <tp t="s">
        <v>G</v>
        <stp/>
        <stp>BX</stp>
        <stp>./6EF5C1.14</stp>
        <tr r="H5" s="1"/>
      </tp>
      <tp t="s">
        <v>G</v>
        <stp/>
        <stp>BX</stp>
        <stp>./6EF5C1.15</stp>
        <tr r="H7" s="1"/>
      </tp>
      <tp t="s">
        <v>G</v>
        <stp/>
        <stp>BX</stp>
        <stp>./6EF5P1.19</stp>
        <tr r="N15" s="1"/>
      </tp>
      <tp t="s">
        <v>G</v>
        <stp/>
        <stp>BX</stp>
        <stp>./6EF5P1.18</stp>
        <tr r="N13" s="1"/>
      </tp>
      <tp t="s">
        <v xml:space="preserve"> </v>
        <stp/>
        <stp>BX</stp>
        <stp>./6EF5P1.13</stp>
        <tr r="N3" s="1"/>
      </tp>
      <tp t="s">
        <v xml:space="preserve"> </v>
        <stp/>
        <stp>BX</stp>
        <stp>./6EF5P1.12</stp>
        <tr r="N1" s="1"/>
      </tp>
      <tp t="s">
        <v>G</v>
        <stp/>
        <stp>BX</stp>
        <stp>./6EF5P1.15</stp>
        <tr r="N7" s="1"/>
      </tp>
      <tp t="s">
        <v xml:space="preserve"> </v>
        <stp/>
        <stp>BX</stp>
        <stp>./6EF5P1.14</stp>
        <tr r="N5" s="1"/>
      </tp>
      <tp t="s">
        <v>G</v>
        <stp/>
        <stp>BX</stp>
        <stp>./6EF5P1.17</stp>
        <tr r="N11" s="1"/>
      </tp>
      <tp t="s">
        <v>G</v>
        <stp/>
        <stp>BX</stp>
        <stp>./6EF5P1.16</stp>
        <tr r="N9" s="1"/>
      </tp>
      <tp t="s">
        <v>.059000</v>
        <stp/>
        <stp>MARK</stp>
        <stp>./6EF5C1.185</stp>
        <tr r="F14" s="1"/>
      </tp>
      <tp t="s">
        <v>.049200</v>
        <stp/>
        <stp>MARK</stp>
        <stp>./6EF5C1.195</stp>
        <tr r="F16" s="1"/>
      </tp>
      <tp t="s">
        <v>.098800</v>
        <stp/>
        <stp>MARK</stp>
        <stp>./6EF5C1.145</stp>
        <tr r="F6" s="1"/>
      </tp>
      <tp t="s">
        <v>.088800</v>
        <stp/>
        <stp>MARK</stp>
        <stp>./6EF5C1.155</stp>
        <tr r="F8" s="1"/>
      </tp>
      <tp t="s">
        <v>.078900</v>
        <stp/>
        <stp>MARK</stp>
        <stp>./6EF5C1.165</stp>
        <tr r="F10" s="1"/>
      </tp>
      <tp t="s">
        <v>.068900</v>
        <stp/>
        <stp>MARK</stp>
        <stp>./6EF5C1.175</stp>
        <tr r="F12" s="1"/>
      </tp>
      <tp t="s">
        <v>.118700</v>
        <stp/>
        <stp>MARK</stp>
        <stp>./6EF5C1.125</stp>
        <tr r="F2" s="1"/>
      </tp>
      <tp t="s">
        <v>.108700</v>
        <stp/>
        <stp>MARK</stp>
        <stp>./6EF5C1.135</stp>
        <tr r="F4" s="1"/>
      </tp>
      <tp t="s">
        <v>.001300</v>
        <stp/>
        <stp>MARK</stp>
        <stp>./6EF5P1.195</stp>
        <tr r="S16" s="1"/>
      </tp>
      <tp t="s">
        <v>.000800</v>
        <stp/>
        <stp>MARK</stp>
        <stp>./6EF5P1.185</stp>
        <tr r="S14" s="1"/>
      </tp>
      <tp t="s">
        <v>.000400</v>
        <stp/>
        <stp>MARK</stp>
        <stp>./6EF5P1.175</stp>
        <tr r="S12" s="1"/>
      </tp>
      <tp t="s">
        <v>.000200</v>
        <stp/>
        <stp>MARK</stp>
        <stp>./6EF5P1.165</stp>
        <tr r="S10" s="1"/>
      </tp>
      <tp t="s">
        <v>.000100</v>
        <stp/>
        <stp>MARK</stp>
        <stp>./6EF5P1.155</stp>
        <tr r="S8" s="1"/>
      </tp>
      <tp t="s">
        <v>.000050</v>
        <stp/>
        <stp>MARK</stp>
        <stp>./6EF5P1.145</stp>
        <tr r="S6" s="1"/>
      </tp>
      <tp t="s">
        <v>.000050</v>
        <stp/>
        <stp>MARK</stp>
        <stp>./6EF5P1.135</stp>
        <tr r="S4" s="1"/>
      </tp>
      <tp t="s">
        <v>.000050</v>
        <stp/>
        <stp>MARK</stp>
        <stp>./6EF5P1.125</stp>
        <tr r="S2" s="1"/>
      </tp>
      <tp t="s">
        <v>-.00010</v>
        <stp/>
        <stp>NET_CHANGE</stp>
        <stp>./6EF5P1.19</stp>
        <tr r="Q15" s="1"/>
      </tp>
      <tp>
        <v>0</v>
        <stp/>
        <stp>NET_CHANGE</stp>
        <stp>./6EF5P1.18</stp>
        <tr r="Q13" s="1"/>
      </tp>
      <tp t="s">
        <v>.00005</v>
        <stp/>
        <stp>NET_CHANGE</stp>
        <stp>./6EF5P1.13</stp>
        <tr r="Q3" s="1"/>
      </tp>
      <tp>
        <v>0</v>
        <stp/>
        <stp>NET_CHANGE</stp>
        <stp>./6EF5P1.12</stp>
        <tr r="Q1" s="1"/>
      </tp>
      <tp>
        <v>0</v>
        <stp/>
        <stp>NET_CHANGE</stp>
        <stp>./6EF5P1.15</stp>
        <tr r="Q7" s="1"/>
      </tp>
      <tp t="s">
        <v>.00025</v>
        <stp/>
        <stp>NET_CHANGE</stp>
        <stp>./6EF5P1.14</stp>
        <tr r="Q5" s="1"/>
      </tp>
      <tp t="s">
        <v>-.00005</v>
        <stp/>
        <stp>NET_CHANGE</stp>
        <stp>./6EF5P1.17</stp>
        <tr r="Q11" s="1"/>
      </tp>
      <tp t="s">
        <v>-.00005</v>
        <stp/>
        <stp>NET_CHANGE</stp>
        <stp>./6EF5P1.16</stp>
        <tr r="Q9" s="1"/>
      </tp>
      <tp>
        <v>0</v>
        <stp/>
        <stp>NET_CHANGE</stp>
        <stp>./6EF5C1.18</stp>
        <tr r="C13" s="1"/>
      </tp>
      <tp>
        <v>0</v>
        <stp/>
        <stp>NET_CHANGE</stp>
        <stp>./6EF5C1.19</stp>
        <tr r="C15" s="1"/>
      </tp>
      <tp>
        <v>0</v>
        <stp/>
        <stp>NET_CHANGE</stp>
        <stp>./6EF5C1.12</stp>
        <tr r="C1" s="1"/>
      </tp>
      <tp>
        <v>0</v>
        <stp/>
        <stp>NET_CHANGE</stp>
        <stp>./6EF5C1.13</stp>
        <tr r="C3" s="1"/>
      </tp>
      <tp>
        <v>0</v>
        <stp/>
        <stp>NET_CHANGE</stp>
        <stp>./6EF5C1.16</stp>
        <tr r="C9" s="1"/>
      </tp>
      <tp>
        <v>0</v>
        <stp/>
        <stp>NET_CHANGE</stp>
        <stp>./6EF5C1.17</stp>
        <tr r="C11" s="1"/>
      </tp>
      <tp>
        <v>0</v>
        <stp/>
        <stp>NET_CHANGE</stp>
        <stp>./6EF5C1.14</stp>
        <tr r="C5" s="1"/>
      </tp>
      <tp>
        <v>0</v>
        <stp/>
        <stp>NET_CHANGE</stp>
        <stp>./6EF5C1.15</stp>
        <tr r="C7" s="1"/>
      </tp>
      <tp t="s">
        <v>.06690</v>
        <stp/>
        <stp>ASK</stp>
        <stp>./6EF5C1.175</stp>
        <tr r="I12" s="1"/>
      </tp>
      <tp t="s">
        <v>.07670</v>
        <stp/>
        <stp>ASK</stp>
        <stp>./6EF5C1.165</stp>
        <tr r="I10" s="1"/>
      </tp>
      <tp t="s">
        <v>.08660</v>
        <stp/>
        <stp>ASK</stp>
        <stp>./6EF5C1.155</stp>
        <tr r="I8" s="1"/>
      </tp>
      <tp t="s">
        <v>.09660</v>
        <stp/>
        <stp>ASK</stp>
        <stp>./6EF5C1.145</stp>
        <tr r="I6" s="1"/>
      </tp>
      <tp t="s">
        <v>.10660</v>
        <stp/>
        <stp>ASK</stp>
        <stp>./6EF5C1.135</stp>
        <tr r="I4" s="1"/>
      </tp>
      <tp t="s">
        <v>.11650</v>
        <stp/>
        <stp>ASK</stp>
        <stp>./6EF5C1.125</stp>
        <tr r="I2" s="1"/>
      </tp>
      <tp t="s">
        <v>.04780</v>
        <stp/>
        <stp>ASK</stp>
        <stp>./6EF5C1.195</stp>
        <tr r="I16" s="1"/>
      </tp>
      <tp t="s">
        <v>.05720</v>
        <stp/>
        <stp>ASK</stp>
        <stp>./6EF5C1.185</stp>
        <tr r="I14" s="1"/>
      </tp>
      <tp t="s">
        <v>.00015</v>
        <stp/>
        <stp>ASK</stp>
        <stp>./6EF5P1.145</stp>
        <tr r="O6" s="1"/>
      </tp>
      <tp t="s">
        <v>.00020</v>
        <stp/>
        <stp>ASK</stp>
        <stp>./6EF5P1.155</stp>
        <tr r="O8" s="1"/>
      </tp>
      <tp t="s">
        <v>.00025</v>
        <stp/>
        <stp>ASK</stp>
        <stp>./6EF5P1.165</stp>
        <tr r="O10" s="1"/>
      </tp>
      <tp t="s">
        <v>.00045</v>
        <stp/>
        <stp>ASK</stp>
        <stp>./6EF5P1.175</stp>
        <tr r="O12" s="1"/>
      </tp>
      <tp t="s">
        <v>.00010</v>
        <stp/>
        <stp>ASK</stp>
        <stp>./6EF5P1.125</stp>
        <tr r="O2" s="1"/>
      </tp>
      <tp t="s">
        <v>.00015</v>
        <stp/>
        <stp>ASK</stp>
        <stp>./6EF5P1.135</stp>
        <tr r="O4" s="1"/>
      </tp>
      <tp t="s">
        <v>.00080</v>
        <stp/>
        <stp>ASK</stp>
        <stp>./6EF5P1.185</stp>
        <tr r="O14" s="1"/>
      </tp>
      <tp t="s">
        <v>.00140</v>
        <stp/>
        <stp>ASK</stp>
        <stp>./6EF5P1.195</stp>
        <tr r="O16" s="1"/>
      </tp>
      <tp t="s">
        <v>G</v>
        <stp/>
        <stp>AX</stp>
        <stp>./6EF5C1.185</stp>
        <tr r="J14" s="1"/>
      </tp>
      <tp t="s">
        <v>G</v>
        <stp/>
        <stp>AX</stp>
        <stp>./6EF5C1.195</stp>
        <tr r="J16" s="1"/>
      </tp>
      <tp t="s">
        <v>G</v>
        <stp/>
        <stp>AX</stp>
        <stp>./6EF5C1.125</stp>
        <tr r="J2" s="1"/>
      </tp>
      <tp t="s">
        <v>G</v>
        <stp/>
        <stp>AX</stp>
        <stp>./6EF5C1.135</stp>
        <tr r="J4" s="1"/>
      </tp>
      <tp t="s">
        <v>G</v>
        <stp/>
        <stp>AX</stp>
        <stp>./6EF5C1.165</stp>
        <tr r="J10" s="1"/>
      </tp>
      <tp t="s">
        <v>G</v>
        <stp/>
        <stp>AX</stp>
        <stp>./6EF5C1.175</stp>
        <tr r="J12" s="1"/>
      </tp>
      <tp t="s">
        <v>G</v>
        <stp/>
        <stp>AX</stp>
        <stp>./6EF5C1.145</stp>
        <tr r="J6" s="1"/>
      </tp>
      <tp t="s">
        <v>G</v>
        <stp/>
        <stp>AX</stp>
        <stp>./6EF5C1.155</stp>
        <tr r="J8" s="1"/>
      </tp>
      <tp t="s">
        <v>G</v>
        <stp/>
        <stp>AX</stp>
        <stp>./6EF5P1.195</stp>
        <tr r="P16" s="1"/>
      </tp>
      <tp t="s">
        <v>G</v>
        <stp/>
        <stp>AX</stp>
        <stp>./6EF5P1.185</stp>
        <tr r="P14" s="1"/>
      </tp>
      <tp t="s">
        <v>G</v>
        <stp/>
        <stp>AX</stp>
        <stp>./6EF5P1.135</stp>
        <tr r="P4" s="1"/>
      </tp>
      <tp t="s">
        <v>G</v>
        <stp/>
        <stp>AX</stp>
        <stp>./6EF5P1.125</stp>
        <tr r="P2" s="1"/>
      </tp>
      <tp t="s">
        <v>G</v>
        <stp/>
        <stp>AX</stp>
        <stp>./6EF5P1.155</stp>
        <tr r="P8" s="1"/>
      </tp>
      <tp t="s">
        <v>G</v>
        <stp/>
        <stp>AX</stp>
        <stp>./6EF5P1.145</stp>
        <tr r="P6" s="1"/>
      </tp>
      <tp t="s">
        <v>G</v>
        <stp/>
        <stp>AX</stp>
        <stp>./6EF5P1.175</stp>
        <tr r="P12" s="1"/>
      </tp>
      <tp t="s">
        <v>G</v>
        <stp/>
        <stp>AX</stp>
        <stp>./6EF5P1.165</stp>
        <tr r="P10" s="1"/>
      </tp>
      <tp t="s">
        <v>G</v>
        <stp/>
        <stp>BX</stp>
        <stp>./6EF5C1.185</stp>
        <tr r="H14" s="1"/>
      </tp>
      <tp t="s">
        <v>G</v>
        <stp/>
        <stp>BX</stp>
        <stp>./6EF5C1.195</stp>
        <tr r="H16" s="1"/>
      </tp>
      <tp t="s">
        <v>G</v>
        <stp/>
        <stp>BX</stp>
        <stp>./6EF5C1.125</stp>
        <tr r="H2" s="1"/>
      </tp>
      <tp t="s">
        <v>G</v>
        <stp/>
        <stp>BX</stp>
        <stp>./6EF5C1.135</stp>
        <tr r="H4" s="1"/>
      </tp>
      <tp t="s">
        <v>G</v>
        <stp/>
        <stp>BX</stp>
        <stp>./6EF5C1.165</stp>
        <tr r="H10" s="1"/>
      </tp>
      <tp t="s">
        <v>G</v>
        <stp/>
        <stp>BX</stp>
        <stp>./6EF5C1.175</stp>
        <tr r="H12" s="1"/>
      </tp>
      <tp t="s">
        <v>G</v>
        <stp/>
        <stp>BX</stp>
        <stp>./6EF5C1.145</stp>
        <tr r="H6" s="1"/>
      </tp>
      <tp t="s">
        <v>G</v>
        <stp/>
        <stp>BX</stp>
        <stp>./6EF5C1.155</stp>
        <tr r="H8" s="1"/>
      </tp>
      <tp t="s">
        <v>G</v>
        <stp/>
        <stp>BX</stp>
        <stp>./6EF5P1.195</stp>
        <tr r="N16" s="1"/>
      </tp>
      <tp t="s">
        <v>G</v>
        <stp/>
        <stp>BX</stp>
        <stp>./6EF5P1.185</stp>
        <tr r="N14" s="1"/>
      </tp>
      <tp t="s">
        <v xml:space="preserve"> </v>
        <stp/>
        <stp>BX</stp>
        <stp>./6EF5P1.135</stp>
        <tr r="N4" s="1"/>
      </tp>
      <tp t="s">
        <v xml:space="preserve"> </v>
        <stp/>
        <stp>BX</stp>
        <stp>./6EF5P1.125</stp>
        <tr r="N2" s="1"/>
      </tp>
      <tp t="s">
        <v>G</v>
        <stp/>
        <stp>BX</stp>
        <stp>./6EF5P1.155</stp>
        <tr r="N8" s="1"/>
      </tp>
      <tp t="s">
        <v>G</v>
        <stp/>
        <stp>BX</stp>
        <stp>./6EF5P1.145</stp>
        <tr r="N6" s="1"/>
      </tp>
      <tp t="s">
        <v>G</v>
        <stp/>
        <stp>BX</stp>
        <stp>./6EF5P1.175</stp>
        <tr r="N12" s="1"/>
      </tp>
      <tp t="s">
        <v>G</v>
        <stp/>
        <stp>BX</stp>
        <stp>./6EF5P1.165</stp>
        <tr r="N10" s="1"/>
      </tp>
      <tp t="s">
        <v>.05480</v>
        <stp/>
        <stp>BID</stp>
        <stp>./6EF5C1.185</stp>
        <tr r="G14" s="1"/>
      </tp>
      <tp t="s">
        <v>.04550</v>
        <stp/>
        <stp>BID</stp>
        <stp>./6EF5C1.195</stp>
        <tr r="G16" s="1"/>
      </tp>
      <tp t="s">
        <v>.11400</v>
        <stp/>
        <stp>BID</stp>
        <stp>./6EF5C1.125</stp>
        <tr r="G2" s="1"/>
      </tp>
      <tp t="s">
        <v>.10400</v>
        <stp/>
        <stp>BID</stp>
        <stp>./6EF5C1.135</stp>
        <tr r="G4" s="1"/>
      </tp>
      <tp t="s">
        <v>.09400</v>
        <stp/>
        <stp>BID</stp>
        <stp>./6EF5C1.145</stp>
        <tr r="G6" s="1"/>
      </tp>
      <tp t="s">
        <v>.08410</v>
        <stp/>
        <stp>BID</stp>
        <stp>./6EF5C1.155</stp>
        <tr r="G8" s="1"/>
      </tp>
      <tp t="s">
        <v>.07420</v>
        <stp/>
        <stp>BID</stp>
        <stp>./6EF5C1.165</stp>
        <tr r="G10" s="1"/>
      </tp>
      <tp t="s">
        <v>.06440</v>
        <stp/>
        <stp>BID</stp>
        <stp>./6EF5C1.175</stp>
        <tr r="G12" s="1"/>
      </tp>
      <tp t="s">
        <v>.00130</v>
        <stp/>
        <stp>BID</stp>
        <stp>./6EF5P1.195</stp>
        <tr r="M16" s="1"/>
      </tp>
      <tp t="s">
        <v>.00070</v>
        <stp/>
        <stp>BID</stp>
        <stp>./6EF5P1.185</stp>
        <tr r="M14" s="1"/>
      </tp>
      <tp t="s">
        <v>N/A</v>
        <stp/>
        <stp>BID</stp>
        <stp>./6EF5P1.135</stp>
        <tr r="M4" s="1"/>
      </tp>
      <tp t="s">
        <v>N/A</v>
        <stp/>
        <stp>BID</stp>
        <stp>./6EF5P1.125</stp>
        <tr r="M2" s="1"/>
      </tp>
      <tp t="s">
        <v>.00035</v>
        <stp/>
        <stp>BID</stp>
        <stp>./6EF5P1.175</stp>
        <tr r="M12" s="1"/>
      </tp>
      <tp t="s">
        <v>.00015</v>
        <stp/>
        <stp>BID</stp>
        <stp>./6EF5P1.165</stp>
        <tr r="M10" s="1"/>
      </tp>
      <tp t="s">
        <v>.00005</v>
        <stp/>
        <stp>BID</stp>
        <stp>./6EF5P1.155</stp>
        <tr r="M8" s="1"/>
      </tp>
      <tp t="s">
        <v>.00005</v>
        <stp/>
        <stp>BID</stp>
        <stp>./6EF5P1.145</stp>
        <tr r="M6" s="1"/>
      </tp>
      <tp t="s">
        <v>-.00020</v>
        <stp/>
        <stp>NET_CHANGE</stp>
        <stp>./6EF5P1.195</stp>
        <tr r="Q16" s="1"/>
      </tp>
      <tp t="s">
        <v>.00010</v>
        <stp/>
        <stp>NET_CHANGE</stp>
        <stp>./6EF5P1.185</stp>
        <tr r="Q14" s="1"/>
      </tp>
      <tp t="s">
        <v>.00010</v>
        <stp/>
        <stp>NET_CHANGE</stp>
        <stp>./6EF5P1.135</stp>
        <tr r="Q4" s="1"/>
      </tp>
      <tp t="s">
        <v>.00010</v>
        <stp/>
        <stp>NET_CHANGE</stp>
        <stp>./6EF5P1.125</stp>
        <tr r="Q2" s="1"/>
      </tp>
      <tp>
        <v>0</v>
        <stp/>
        <stp>NET_CHANGE</stp>
        <stp>./6EF5P1.155</stp>
        <tr r="Q8" s="1"/>
      </tp>
      <tp t="s">
        <v>.00020</v>
        <stp/>
        <stp>NET_CHANGE</stp>
        <stp>./6EF5P1.145</stp>
        <tr r="Q6" s="1"/>
      </tp>
      <tp t="s">
        <v>-.00010</v>
        <stp/>
        <stp>NET_CHANGE</stp>
        <stp>./6EF5P1.175</stp>
        <tr r="Q12" s="1"/>
      </tp>
      <tp t="s">
        <v>-.00005</v>
        <stp/>
        <stp>NET_CHANGE</stp>
        <stp>./6EF5P1.165</stp>
        <tr r="Q10" s="1"/>
      </tp>
      <tp>
        <v>0</v>
        <stp/>
        <stp>NET_CHANGE</stp>
        <stp>./6EF5C1.185</stp>
        <tr r="C14" s="1"/>
      </tp>
      <tp>
        <v>0</v>
        <stp/>
        <stp>NET_CHANGE</stp>
        <stp>./6EF5C1.195</stp>
        <tr r="C16" s="1"/>
      </tp>
      <tp>
        <v>0</v>
        <stp/>
        <stp>NET_CHANGE</stp>
        <stp>./6EF5C1.125</stp>
        <tr r="C2" s="1"/>
      </tp>
      <tp>
        <v>0</v>
        <stp/>
        <stp>NET_CHANGE</stp>
        <stp>./6EF5C1.135</stp>
        <tr r="C4" s="1"/>
      </tp>
      <tp>
        <v>0</v>
        <stp/>
        <stp>NET_CHANGE</stp>
        <stp>./6EF5C1.165</stp>
        <tr r="C10" s="1"/>
      </tp>
      <tp>
        <v>0</v>
        <stp/>
        <stp>NET_CHANGE</stp>
        <stp>./6EF5C1.175</stp>
        <tr r="C12" s="1"/>
      </tp>
      <tp>
        <v>0</v>
        <stp/>
        <stp>NET_CHANGE</stp>
        <stp>./6EF5C1.145</stp>
        <tr r="C6" s="1"/>
      </tp>
      <tp>
        <v>0</v>
        <stp/>
        <stp>NET_CHANGE</stp>
        <stp>./6EF5C1.155</stp>
        <tr r="C8" s="1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C1:V16"/>
  <sheetViews>
    <sheetView tabSelected="1" workbookViewId="0">
      <selection activeCell="V8" sqref="V8"/>
    </sheetView>
  </sheetViews>
  <sheetFormatPr defaultRowHeight="15"/>
  <cols>
    <col min="11" max="11" width="13.42578125" customWidth="1"/>
  </cols>
  <sheetData>
    <row r="1" spans="3:22">
      <c r="C1">
        <f>RTD("tos.rtd", , "NET_CHANGE", "./6EF5C1.12")</f>
        <v>0</v>
      </c>
      <c r="E1">
        <f>RTD("tos.rtd", , "VOLUME", "./6EF5C1.12")</f>
        <v>0</v>
      </c>
      <c r="F1" t="str">
        <f>RTD("tos.rtd", , "MARK", "./6EF5C1.12")</f>
        <v>.123700</v>
      </c>
      <c r="G1" t="str">
        <f>RTD("tos.rtd", , "BID", "./6EF5C1.12")</f>
        <v>.11900</v>
      </c>
      <c r="H1" t="str">
        <f>RTD("tos.rtd", , "BX", "./6EF5C1.12")</f>
        <v>G</v>
      </c>
      <c r="I1" t="str">
        <f>RTD("tos.rtd", , "ASK", "./6EF5C1.12")</f>
        <v>.12150</v>
      </c>
      <c r="J1" t="str">
        <f>RTD("tos.rtd", , "AX", "./6EF5C1.12")</f>
        <v>G</v>
      </c>
      <c r="K1" t="str">
        <f>RTD("tos.rtd", , "EXPIRATION_DAY", "./6EF5C1.12")</f>
        <v>2015-01-10</v>
      </c>
      <c r="L1" t="str">
        <f>RTD("tos.rtd", , "STRIKE", "./6EF5C1.12")</f>
        <v>1.12</v>
      </c>
      <c r="M1" t="str">
        <f>RTD("tos.rtd", , "BID", "./6EF5P1.12")</f>
        <v>N/A</v>
      </c>
      <c r="N1" t="str">
        <f>RTD("tos.rtd", , "BX", "./6EF5P1.12")</f>
        <v xml:space="preserve"> </v>
      </c>
      <c r="O1" t="str">
        <f>RTD("tos.rtd", , "ASK", "./6EF5P1.12")</f>
        <v>.00010</v>
      </c>
      <c r="P1" t="str">
        <f>RTD("tos.rtd", , "AX", "./6EF5P1.12")</f>
        <v>G</v>
      </c>
      <c r="Q1">
        <f>RTD("tos.rtd", , "NET_CHANGE", "./6EF5P1.12")</f>
        <v>0</v>
      </c>
      <c r="R1">
        <f>RTD("tos.rtd", , "VOLUME", "./6EF5P1.12")</f>
        <v>0</v>
      </c>
      <c r="S1" t="str">
        <f>RTD("tos.rtd", , "MARK", "./6EF5P1.12")</f>
        <v>.000050</v>
      </c>
    </row>
    <row r="2" spans="3:22">
      <c r="C2">
        <f>RTD("tos.rtd", , "NET_CHANGE", "./6EF5C1.125")</f>
        <v>0</v>
      </c>
      <c r="E2">
        <f>RTD("tos.rtd", , "VOLUME", "./6EF5C1.125")</f>
        <v>0</v>
      </c>
      <c r="F2" t="str">
        <f>RTD("tos.rtd", , "MARK", "./6EF5C1.125")</f>
        <v>.118700</v>
      </c>
      <c r="G2" t="str">
        <f>RTD("tos.rtd", , "BID", "./6EF5C1.125")</f>
        <v>.11400</v>
      </c>
      <c r="H2" t="str">
        <f>RTD("tos.rtd", , "BX", "./6EF5C1.125")</f>
        <v>G</v>
      </c>
      <c r="I2" t="str">
        <f>RTD("tos.rtd", , "ASK", "./6EF5C1.125")</f>
        <v>.11650</v>
      </c>
      <c r="J2" t="str">
        <f>RTD("tos.rtd", , "AX", "./6EF5C1.125")</f>
        <v>G</v>
      </c>
      <c r="K2" t="str">
        <f>RTD("tos.rtd", , "EXPIRATION_DAY", "./6EF5C1.125")</f>
        <v>2015-01-10</v>
      </c>
      <c r="L2" t="str">
        <f>RTD("tos.rtd", , "STRIKE", "./6EF5C1.125")</f>
        <v>1.125</v>
      </c>
      <c r="M2" t="str">
        <f>RTD("tos.rtd", , "BID", "./6EF5P1.125")</f>
        <v>N/A</v>
      </c>
      <c r="N2" t="str">
        <f>RTD("tos.rtd", , "BX", "./6EF5P1.125")</f>
        <v xml:space="preserve"> </v>
      </c>
      <c r="O2" t="str">
        <f>RTD("tos.rtd", , "ASK", "./6EF5P1.125")</f>
        <v>.00010</v>
      </c>
      <c r="P2" t="str">
        <f>RTD("tos.rtd", , "AX", "./6EF5P1.125")</f>
        <v>G</v>
      </c>
      <c r="Q2" t="str">
        <f>RTD("tos.rtd", , "NET_CHANGE", "./6EF5P1.125")</f>
        <v>.00010</v>
      </c>
      <c r="R2">
        <f>RTD("tos.rtd", , "VOLUME", "./6EF5P1.125")</f>
        <v>0</v>
      </c>
      <c r="S2" t="str">
        <f>RTD("tos.rtd", , "MARK", "./6EF5P1.125")</f>
        <v>.000050</v>
      </c>
    </row>
    <row r="3" spans="3:22">
      <c r="C3">
        <f>RTD("tos.rtd", , "NET_CHANGE", "./6EF5C1.13")</f>
        <v>0</v>
      </c>
      <c r="E3">
        <f>RTD("tos.rtd", , "VOLUME", "./6EF5C1.13")</f>
        <v>0</v>
      </c>
      <c r="F3" t="str">
        <f>RTD("tos.rtd", , "MARK", "./6EF5C1.13")</f>
        <v>.113700</v>
      </c>
      <c r="G3" t="str">
        <f>RTD("tos.rtd", , "BID", "./6EF5C1.13")</f>
        <v>.10900</v>
      </c>
      <c r="H3" t="str">
        <f>RTD("tos.rtd", , "BX", "./6EF5C1.13")</f>
        <v>G</v>
      </c>
      <c r="I3" t="str">
        <f>RTD("tos.rtd", , "ASK", "./6EF5C1.13")</f>
        <v>.11150</v>
      </c>
      <c r="J3" t="str">
        <f>RTD("tos.rtd", , "AX", "./6EF5C1.13")</f>
        <v>G</v>
      </c>
      <c r="K3" t="str">
        <f>RTD("tos.rtd", , "EXPIRATION_DAY", "./6EF5C1.13")</f>
        <v>2015-01-10</v>
      </c>
      <c r="L3" t="str">
        <f>RTD("tos.rtd", , "STRIKE", "./6EF5C1.13")</f>
        <v>1.13</v>
      </c>
      <c r="M3" t="str">
        <f>RTD("tos.rtd", , "BID", "./6EF5P1.13")</f>
        <v>N/A</v>
      </c>
      <c r="N3" t="str">
        <f>RTD("tos.rtd", , "BX", "./6EF5P1.13")</f>
        <v xml:space="preserve"> </v>
      </c>
      <c r="O3" t="str">
        <f>RTD("tos.rtd", , "ASK", "./6EF5P1.13")</f>
        <v>.00015</v>
      </c>
      <c r="P3" t="str">
        <f>RTD("tos.rtd", , "AX", "./6EF5P1.13")</f>
        <v>G</v>
      </c>
      <c r="Q3" t="str">
        <f>RTD("tos.rtd", , "NET_CHANGE", "./6EF5P1.13")</f>
        <v>.00005</v>
      </c>
      <c r="R3">
        <f>RTD("tos.rtd", , "VOLUME", "./6EF5P1.13")</f>
        <v>0</v>
      </c>
      <c r="S3" t="str">
        <f>RTD("tos.rtd", , "MARK", "./6EF5P1.13")</f>
        <v>.000050</v>
      </c>
    </row>
    <row r="4" spans="3:22">
      <c r="C4">
        <f>RTD("tos.rtd", , "NET_CHANGE", "./6EF5C1.135")</f>
        <v>0</v>
      </c>
      <c r="E4">
        <f>RTD("tos.rtd", , "VOLUME", "./6EF5C1.135")</f>
        <v>0</v>
      </c>
      <c r="F4" t="str">
        <f>RTD("tos.rtd", , "MARK", "./6EF5C1.135")</f>
        <v>.108700</v>
      </c>
      <c r="G4" t="str">
        <f>RTD("tos.rtd", , "BID", "./6EF5C1.135")</f>
        <v>.10400</v>
      </c>
      <c r="H4" t="str">
        <f>RTD("tos.rtd", , "BX", "./6EF5C1.135")</f>
        <v>G</v>
      </c>
      <c r="I4" t="str">
        <f>RTD("tos.rtd", , "ASK", "./6EF5C1.135")</f>
        <v>.10660</v>
      </c>
      <c r="J4" t="str">
        <f>RTD("tos.rtd", , "AX", "./6EF5C1.135")</f>
        <v>G</v>
      </c>
      <c r="K4" t="str">
        <f>RTD("tos.rtd", , "EXPIRATION_DAY", "./6EF5C1.135")</f>
        <v>2015-01-10</v>
      </c>
      <c r="L4" t="str">
        <f>RTD("tos.rtd", , "STRIKE", "./6EF5C1.135")</f>
        <v>1.135</v>
      </c>
      <c r="M4" t="str">
        <f>RTD("tos.rtd", , "BID", "./6EF5P1.135")</f>
        <v>N/A</v>
      </c>
      <c r="N4" t="str">
        <f>RTD("tos.rtd", , "BX", "./6EF5P1.135")</f>
        <v xml:space="preserve"> </v>
      </c>
      <c r="O4" t="str">
        <f>RTD("tos.rtd", , "ASK", "./6EF5P1.135")</f>
        <v>.00015</v>
      </c>
      <c r="P4" t="str">
        <f>RTD("tos.rtd", , "AX", "./6EF5P1.135")</f>
        <v>G</v>
      </c>
      <c r="Q4" t="str">
        <f>RTD("tos.rtd", , "NET_CHANGE", "./6EF5P1.135")</f>
        <v>.00010</v>
      </c>
      <c r="R4">
        <f>RTD("tos.rtd", , "VOLUME", "./6EF5P1.135")</f>
        <v>0</v>
      </c>
      <c r="S4" t="str">
        <f>RTD("tos.rtd", , "MARK", "./6EF5P1.135")</f>
        <v>.000050</v>
      </c>
    </row>
    <row r="5" spans="3:22">
      <c r="C5">
        <f>RTD("tos.rtd", , "NET_CHANGE", "./6EF5C1.14")</f>
        <v>0</v>
      </c>
      <c r="E5">
        <f>RTD("tos.rtd", , "VOLUME", "./6EF5C1.14")</f>
        <v>0</v>
      </c>
      <c r="F5" t="str">
        <f>RTD("tos.rtd", , "MARK", "./6EF5C1.14")</f>
        <v>.103700</v>
      </c>
      <c r="G5" t="str">
        <f>RTD("tos.rtd", , "BID", "./6EF5C1.14")</f>
        <v>.09900</v>
      </c>
      <c r="H5" t="str">
        <f>RTD("tos.rtd", , "BX", "./6EF5C1.14")</f>
        <v>G</v>
      </c>
      <c r="I5" t="str">
        <f>RTD("tos.rtd", , "ASK", "./6EF5C1.14")</f>
        <v>.10160</v>
      </c>
      <c r="J5" t="str">
        <f>RTD("tos.rtd", , "AX", "./6EF5C1.14")</f>
        <v>G</v>
      </c>
      <c r="K5" t="str">
        <f>RTD("tos.rtd", , "EXPIRATION_DAY", "./6EF5C1.14")</f>
        <v>2015-01-10</v>
      </c>
      <c r="L5" t="str">
        <f>RTD("tos.rtd", , "STRIKE", "./6EF5C1.14")</f>
        <v>1.14</v>
      </c>
      <c r="M5" t="str">
        <f>RTD("tos.rtd", , "BID", "./6EF5P1.14")</f>
        <v>N/A</v>
      </c>
      <c r="N5" t="str">
        <f>RTD("tos.rtd", , "BX", "./6EF5P1.14")</f>
        <v xml:space="preserve"> </v>
      </c>
      <c r="O5" t="str">
        <f>RTD("tos.rtd", , "ASK", "./6EF5P1.14")</f>
        <v>.00015</v>
      </c>
      <c r="P5" t="str">
        <f>RTD("tos.rtd", , "AX", "./6EF5P1.14")</f>
        <v>G</v>
      </c>
      <c r="Q5" t="str">
        <f>RTD("tos.rtd", , "NET_CHANGE", "./6EF5P1.14")</f>
        <v>.00025</v>
      </c>
      <c r="R5">
        <f>RTD("tos.rtd", , "VOLUME", "./6EF5P1.14")</f>
        <v>0</v>
      </c>
      <c r="S5" t="str">
        <f>RTD("tos.rtd", , "MARK", "./6EF5P1.14")</f>
        <v>.000050</v>
      </c>
    </row>
    <row r="6" spans="3:22">
      <c r="C6">
        <f>RTD("tos.rtd", , "NET_CHANGE", "./6EF5C1.145")</f>
        <v>0</v>
      </c>
      <c r="E6">
        <f>RTD("tos.rtd", , "VOLUME", "./6EF5C1.145")</f>
        <v>0</v>
      </c>
      <c r="F6" t="str">
        <f>RTD("tos.rtd", , "MARK", "./6EF5C1.145")</f>
        <v>.098800</v>
      </c>
      <c r="G6" t="str">
        <f>RTD("tos.rtd", , "BID", "./6EF5C1.145")</f>
        <v>.09400</v>
      </c>
      <c r="H6" t="str">
        <f>RTD("tos.rtd", , "BX", "./6EF5C1.145")</f>
        <v>G</v>
      </c>
      <c r="I6" t="str">
        <f>RTD("tos.rtd", , "ASK", "./6EF5C1.145")</f>
        <v>.09660</v>
      </c>
      <c r="J6" t="str">
        <f>RTD("tos.rtd", , "AX", "./6EF5C1.145")</f>
        <v>G</v>
      </c>
      <c r="K6" t="str">
        <f>RTD("tos.rtd", , "EXPIRATION_DAY", "./6EF5C1.145")</f>
        <v>2015-01-10</v>
      </c>
      <c r="L6" t="str">
        <f>RTD("tos.rtd", , "STRIKE", "./6EF5C1.145")</f>
        <v>1.145</v>
      </c>
      <c r="M6" t="str">
        <f>RTD("tos.rtd", , "BID", "./6EF5P1.145")</f>
        <v>.00005</v>
      </c>
      <c r="N6" t="str">
        <f>RTD("tos.rtd", , "BX", "./6EF5P1.145")</f>
        <v>G</v>
      </c>
      <c r="O6" t="str">
        <f>RTD("tos.rtd", , "ASK", "./6EF5P1.145")</f>
        <v>.00015</v>
      </c>
      <c r="P6" t="str">
        <f>RTD("tos.rtd", , "AX", "./6EF5P1.145")</f>
        <v>G</v>
      </c>
      <c r="Q6" t="str">
        <f>RTD("tos.rtd", , "NET_CHANGE", "./6EF5P1.145")</f>
        <v>.00020</v>
      </c>
      <c r="R6">
        <f>RTD("tos.rtd", , "VOLUME", "./6EF5P1.145")</f>
        <v>0</v>
      </c>
      <c r="S6" t="str">
        <f>RTD("tos.rtd", , "MARK", "./6EF5P1.145")</f>
        <v>.000050</v>
      </c>
      <c r="V6" t="s">
        <v>0</v>
      </c>
    </row>
    <row r="7" spans="3:22">
      <c r="C7">
        <f>RTD("tos.rtd", , "NET_CHANGE", "./6EF5C1.15")</f>
        <v>0</v>
      </c>
      <c r="E7">
        <f>RTD("tos.rtd", , "VOLUME", "./6EF5C1.15")</f>
        <v>0</v>
      </c>
      <c r="F7" t="str">
        <f>RTD("tos.rtd", , "MARK", "./6EF5C1.15")</f>
        <v>.093800</v>
      </c>
      <c r="G7" t="str">
        <f>RTD("tos.rtd", , "BID", "./6EF5C1.15")</f>
        <v>.08900</v>
      </c>
      <c r="H7" t="str">
        <f>RTD("tos.rtd", , "BX", "./6EF5C1.15")</f>
        <v>G</v>
      </c>
      <c r="I7" t="str">
        <f>RTD("tos.rtd", , "ASK", "./6EF5C1.15")</f>
        <v>.09160</v>
      </c>
      <c r="J7" t="str">
        <f>RTD("tos.rtd", , "AX", "./6EF5C1.15")</f>
        <v>G</v>
      </c>
      <c r="K7" t="str">
        <f>RTD("tos.rtd", , "EXPIRATION_DAY", "./6EF5C1.15")</f>
        <v>2015-01-10</v>
      </c>
      <c r="L7" t="str">
        <f>RTD("tos.rtd", , "STRIKE", "./6EF5C1.15")</f>
        <v>1.15</v>
      </c>
      <c r="M7" t="str">
        <f>RTD("tos.rtd", , "BID", "./6EF5P1.15")</f>
        <v>.00005</v>
      </c>
      <c r="N7" t="str">
        <f>RTD("tos.rtd", , "BX", "./6EF5P1.15")</f>
        <v>G</v>
      </c>
      <c r="O7" t="str">
        <f>RTD("tos.rtd", , "ASK", "./6EF5P1.15")</f>
        <v>.00020</v>
      </c>
      <c r="P7" t="str">
        <f>RTD("tos.rtd", , "AX", "./6EF5P1.15")</f>
        <v>G</v>
      </c>
      <c r="Q7">
        <f>RTD("tos.rtd", , "NET_CHANGE", "./6EF5P1.15")</f>
        <v>0</v>
      </c>
      <c r="R7">
        <f>RTD("tos.rtd", , "VOLUME", "./6EF5P1.15")</f>
        <v>0</v>
      </c>
      <c r="S7" t="str">
        <f>RTD("tos.rtd", , "MARK", "./6EF5P1.15")</f>
        <v>.000050</v>
      </c>
    </row>
    <row r="8" spans="3:22">
      <c r="C8">
        <f>RTD("tos.rtd", , "NET_CHANGE", "./6EF5C1.155")</f>
        <v>0</v>
      </c>
      <c r="E8">
        <f>RTD("tos.rtd", , "VOLUME", "./6EF5C1.155")</f>
        <v>0</v>
      </c>
      <c r="F8" t="str">
        <f>RTD("tos.rtd", , "MARK", "./6EF5C1.155")</f>
        <v>.088800</v>
      </c>
      <c r="G8" t="str">
        <f>RTD("tos.rtd", , "BID", "./6EF5C1.155")</f>
        <v>.08410</v>
      </c>
      <c r="H8" t="str">
        <f>RTD("tos.rtd", , "BX", "./6EF5C1.155")</f>
        <v>G</v>
      </c>
      <c r="I8" t="str">
        <f>RTD("tos.rtd", , "ASK", "./6EF5C1.155")</f>
        <v>.08660</v>
      </c>
      <c r="J8" t="str">
        <f>RTD("tos.rtd", , "AX", "./6EF5C1.155")</f>
        <v>G</v>
      </c>
      <c r="K8" t="str">
        <f>RTD("tos.rtd", , "EXPIRATION_DAY", "./6EF5C1.155")</f>
        <v>2015-01-10</v>
      </c>
      <c r="L8" t="str">
        <f>RTD("tos.rtd", , "STRIKE", "./6EF5C1.155")</f>
        <v>1.155</v>
      </c>
      <c r="M8" t="str">
        <f>RTD("tos.rtd", , "BID", "./6EF5P1.155")</f>
        <v>.00005</v>
      </c>
      <c r="N8" t="str">
        <f>RTD("tos.rtd", , "BX", "./6EF5P1.155")</f>
        <v>G</v>
      </c>
      <c r="O8" t="str">
        <f>RTD("tos.rtd", , "ASK", "./6EF5P1.155")</f>
        <v>.00020</v>
      </c>
      <c r="P8" t="str">
        <f>RTD("tos.rtd", , "AX", "./6EF5P1.155")</f>
        <v>G</v>
      </c>
      <c r="Q8">
        <f>RTD("tos.rtd", , "NET_CHANGE", "./6EF5P1.155")</f>
        <v>0</v>
      </c>
      <c r="R8">
        <f>RTD("tos.rtd", , "VOLUME", "./6EF5P1.155")</f>
        <v>0</v>
      </c>
      <c r="S8" t="str">
        <f>RTD("tos.rtd", , "MARK", "./6EF5P1.155")</f>
        <v>.000100</v>
      </c>
    </row>
    <row r="9" spans="3:22">
      <c r="C9">
        <f>RTD("tos.rtd", , "NET_CHANGE", "./6EF5C1.16")</f>
        <v>0</v>
      </c>
      <c r="E9">
        <f>RTD("tos.rtd", , "VOLUME", "./6EF5C1.16")</f>
        <v>0</v>
      </c>
      <c r="F9" t="str">
        <f>RTD("tos.rtd", , "MARK", "./6EF5C1.16")</f>
        <v>.083800</v>
      </c>
      <c r="G9" t="str">
        <f>RTD("tos.rtd", , "BID", "./6EF5C1.16")</f>
        <v>.07910</v>
      </c>
      <c r="H9" t="str">
        <f>RTD("tos.rtd", , "BX", "./6EF5C1.16")</f>
        <v>G</v>
      </c>
      <c r="I9" t="str">
        <f>RTD("tos.rtd", , "ASK", "./6EF5C1.16")</f>
        <v>.08170</v>
      </c>
      <c r="J9" t="str">
        <f>RTD("tos.rtd", , "AX", "./6EF5C1.16")</f>
        <v>G</v>
      </c>
      <c r="K9" t="str">
        <f>RTD("tos.rtd", , "EXPIRATION_DAY", "./6EF5C1.16")</f>
        <v>2015-01-10</v>
      </c>
      <c r="L9" t="str">
        <f>RTD("tos.rtd", , "STRIKE", "./6EF5C1.16")</f>
        <v>1.16</v>
      </c>
      <c r="M9" t="str">
        <f>RTD("tos.rtd", , "BID", "./6EF5P1.16")</f>
        <v>.00010</v>
      </c>
      <c r="N9" t="str">
        <f>RTD("tos.rtd", , "BX", "./6EF5P1.16")</f>
        <v>G</v>
      </c>
      <c r="O9" t="str">
        <f>RTD("tos.rtd", , "ASK", "./6EF5P1.16")</f>
        <v>.00020</v>
      </c>
      <c r="P9" t="str">
        <f>RTD("tos.rtd", , "AX", "./6EF5P1.16")</f>
        <v>G</v>
      </c>
      <c r="Q9" t="str">
        <f>RTD("tos.rtd", , "NET_CHANGE", "./6EF5P1.16")</f>
        <v>-.00005</v>
      </c>
      <c r="R9">
        <f>RTD("tos.rtd", , "VOLUME", "./6EF5P1.16")</f>
        <v>0</v>
      </c>
      <c r="S9" t="str">
        <f>RTD("tos.rtd", , "MARK", "./6EF5P1.16")</f>
        <v>.000150</v>
      </c>
    </row>
    <row r="10" spans="3:22">
      <c r="C10">
        <f>RTD("tos.rtd", , "NET_CHANGE", "./6EF5C1.165")</f>
        <v>0</v>
      </c>
      <c r="E10">
        <f>RTD("tos.rtd", , "VOLUME", "./6EF5C1.165")</f>
        <v>0</v>
      </c>
      <c r="F10" t="str">
        <f>RTD("tos.rtd", , "MARK", "./6EF5C1.165")</f>
        <v>.078900</v>
      </c>
      <c r="G10" t="str">
        <f>RTD("tos.rtd", , "BID", "./6EF5C1.165")</f>
        <v>.07420</v>
      </c>
      <c r="H10" t="str">
        <f>RTD("tos.rtd", , "BX", "./6EF5C1.165")</f>
        <v>G</v>
      </c>
      <c r="I10" t="str">
        <f>RTD("tos.rtd", , "ASK", "./6EF5C1.165")</f>
        <v>.07670</v>
      </c>
      <c r="J10" t="str">
        <f>RTD("tos.rtd", , "AX", "./6EF5C1.165")</f>
        <v>G</v>
      </c>
      <c r="K10" t="str">
        <f>RTD("tos.rtd", , "EXPIRATION_DAY", "./6EF5C1.165")</f>
        <v>2015-01-10</v>
      </c>
      <c r="L10" t="str">
        <f>RTD("tos.rtd", , "STRIKE", "./6EF5C1.165")</f>
        <v>1.165</v>
      </c>
      <c r="M10" t="str">
        <f>RTD("tos.rtd", , "BID", "./6EF5P1.165")</f>
        <v>.00015</v>
      </c>
      <c r="N10" t="str">
        <f>RTD("tos.rtd", , "BX", "./6EF5P1.165")</f>
        <v>G</v>
      </c>
      <c r="O10" t="str">
        <f>RTD("tos.rtd", , "ASK", "./6EF5P1.165")</f>
        <v>.00025</v>
      </c>
      <c r="P10" t="str">
        <f>RTD("tos.rtd", , "AX", "./6EF5P1.165")</f>
        <v>G</v>
      </c>
      <c r="Q10" t="str">
        <f>RTD("tos.rtd", , "NET_CHANGE", "./6EF5P1.165")</f>
        <v>-.00005</v>
      </c>
      <c r="R10">
        <f>RTD("tos.rtd", , "VOLUME", "./6EF5P1.165")</f>
        <v>0</v>
      </c>
      <c r="S10" t="str">
        <f>RTD("tos.rtd", , "MARK", "./6EF5P1.165")</f>
        <v>.000200</v>
      </c>
    </row>
    <row r="11" spans="3:22">
      <c r="C11">
        <f>RTD("tos.rtd", , "NET_CHANGE", "./6EF5C1.17")</f>
        <v>0</v>
      </c>
      <c r="E11">
        <f>RTD("tos.rtd", , "VOLUME", "./6EF5C1.17")</f>
        <v>0</v>
      </c>
      <c r="F11" t="str">
        <f>RTD("tos.rtd", , "MARK", "./6EF5C1.17")</f>
        <v>.073900</v>
      </c>
      <c r="G11" t="str">
        <f>RTD("tos.rtd", , "BID", "./6EF5C1.17")</f>
        <v>.06930</v>
      </c>
      <c r="H11" t="str">
        <f>RTD("tos.rtd", , "BX", "./6EF5C1.17")</f>
        <v>G</v>
      </c>
      <c r="I11" t="str">
        <f>RTD("tos.rtd", , "ASK", "./6EF5C1.17")</f>
        <v>.07180</v>
      </c>
      <c r="J11" t="str">
        <f>RTD("tos.rtd", , "AX", "./6EF5C1.17")</f>
        <v>G</v>
      </c>
      <c r="K11" t="str">
        <f>RTD("tos.rtd", , "EXPIRATION_DAY", "./6EF5C1.17")</f>
        <v>2015-01-10</v>
      </c>
      <c r="L11" t="str">
        <f>RTD("tos.rtd", , "STRIKE", "./6EF5C1.17")</f>
        <v>1.17</v>
      </c>
      <c r="M11" t="str">
        <f>RTD("tos.rtd", , "BID", "./6EF5P1.17")</f>
        <v>.00025</v>
      </c>
      <c r="N11" t="str">
        <f>RTD("tos.rtd", , "BX", "./6EF5P1.17")</f>
        <v>G</v>
      </c>
      <c r="O11" t="str">
        <f>RTD("tos.rtd", , "ASK", "./6EF5P1.17")</f>
        <v>.00035</v>
      </c>
      <c r="P11" t="str">
        <f>RTD("tos.rtd", , "AX", "./6EF5P1.17")</f>
        <v>G</v>
      </c>
      <c r="Q11" t="str">
        <f>RTD("tos.rtd", , "NET_CHANGE", "./6EF5P1.17")</f>
        <v>-.00005</v>
      </c>
      <c r="R11">
        <f>RTD("tos.rtd", , "VOLUME", "./6EF5P1.17")</f>
        <v>0</v>
      </c>
      <c r="S11" t="str">
        <f>RTD("tos.rtd", , "MARK", "./6EF5P1.17")</f>
        <v>.000250</v>
      </c>
    </row>
    <row r="12" spans="3:22">
      <c r="C12">
        <f>RTD("tos.rtd", , "NET_CHANGE", "./6EF5C1.175")</f>
        <v>0</v>
      </c>
      <c r="E12">
        <f>RTD("tos.rtd", , "VOLUME", "./6EF5C1.175")</f>
        <v>0</v>
      </c>
      <c r="F12" t="str">
        <f>RTD("tos.rtd", , "MARK", "./6EF5C1.175")</f>
        <v>.068900</v>
      </c>
      <c r="G12" t="str">
        <f>RTD("tos.rtd", , "BID", "./6EF5C1.175")</f>
        <v>.06440</v>
      </c>
      <c r="H12" t="str">
        <f>RTD("tos.rtd", , "BX", "./6EF5C1.175")</f>
        <v>G</v>
      </c>
      <c r="I12" t="str">
        <f>RTD("tos.rtd", , "ASK", "./6EF5C1.175")</f>
        <v>.06690</v>
      </c>
      <c r="J12" t="str">
        <f>RTD("tos.rtd", , "AX", "./6EF5C1.175")</f>
        <v>G</v>
      </c>
      <c r="K12" t="str">
        <f>RTD("tos.rtd", , "EXPIRATION_DAY", "./6EF5C1.175")</f>
        <v>2015-01-10</v>
      </c>
      <c r="L12" t="str">
        <f>RTD("tos.rtd", , "STRIKE", "./6EF5C1.175")</f>
        <v>1.175</v>
      </c>
      <c r="M12" t="str">
        <f>RTD("tos.rtd", , "BID", "./6EF5P1.175")</f>
        <v>.00035</v>
      </c>
      <c r="N12" t="str">
        <f>RTD("tos.rtd", , "BX", "./6EF5P1.175")</f>
        <v>G</v>
      </c>
      <c r="O12" t="str">
        <f>RTD("tos.rtd", , "ASK", "./6EF5P1.175")</f>
        <v>.00045</v>
      </c>
      <c r="P12" t="str">
        <f>RTD("tos.rtd", , "AX", "./6EF5P1.175")</f>
        <v>G</v>
      </c>
      <c r="Q12" t="str">
        <f>RTD("tos.rtd", , "NET_CHANGE", "./6EF5P1.175")</f>
        <v>-.00010</v>
      </c>
      <c r="R12">
        <f>RTD("tos.rtd", , "VOLUME", "./6EF5P1.175")</f>
        <v>0</v>
      </c>
      <c r="S12" t="str">
        <f>RTD("tos.rtd", , "MARK", "./6EF5P1.175")</f>
        <v>.000400</v>
      </c>
    </row>
    <row r="13" spans="3:22">
      <c r="C13">
        <f>RTD("tos.rtd", , "NET_CHANGE", "./6EF5C1.18")</f>
        <v>0</v>
      </c>
      <c r="E13">
        <f>RTD("tos.rtd", , "VOLUME", "./6EF5C1.18")</f>
        <v>0</v>
      </c>
      <c r="F13" t="str">
        <f>RTD("tos.rtd", , "MARK", "./6EF5C1.18")</f>
        <v>.064000</v>
      </c>
      <c r="G13" t="str">
        <f>RTD("tos.rtd", , "BID", "./6EF5C1.18")</f>
        <v>.05960</v>
      </c>
      <c r="H13" t="str">
        <f>RTD("tos.rtd", , "BX", "./6EF5C1.18")</f>
        <v>G</v>
      </c>
      <c r="I13" t="str">
        <f>RTD("tos.rtd", , "ASK", "./6EF5C1.18")</f>
        <v>.06200</v>
      </c>
      <c r="J13" t="str">
        <f>RTD("tos.rtd", , "AX", "./6EF5C1.18")</f>
        <v>G</v>
      </c>
      <c r="K13" t="str">
        <f>RTD("tos.rtd", , "EXPIRATION_DAY", "./6EF5C1.18")</f>
        <v>2015-01-10</v>
      </c>
      <c r="L13" t="str">
        <f>RTD("tos.rtd", , "STRIKE", "./6EF5C1.18")</f>
        <v>1.18</v>
      </c>
      <c r="M13" t="str">
        <f>RTD("tos.rtd", , "BID", "./6EF5P1.18")</f>
        <v>.00050</v>
      </c>
      <c r="N13" t="str">
        <f>RTD("tos.rtd", , "BX", "./6EF5P1.18")</f>
        <v>G</v>
      </c>
      <c r="O13" t="str">
        <f>RTD("tos.rtd", , "ASK", "./6EF5P1.18")</f>
        <v>.00060</v>
      </c>
      <c r="P13" t="str">
        <f>RTD("tos.rtd", , "AX", "./6EF5P1.18")</f>
        <v>G</v>
      </c>
      <c r="Q13">
        <f>RTD("tos.rtd", , "NET_CHANGE", "./6EF5P1.18")</f>
        <v>0</v>
      </c>
      <c r="R13">
        <f>RTD("tos.rtd", , "VOLUME", "./6EF5P1.18")</f>
        <v>0</v>
      </c>
      <c r="S13" t="str">
        <f>RTD("tos.rtd", , "MARK", "./6EF5P1.18")</f>
        <v>.000600</v>
      </c>
    </row>
    <row r="14" spans="3:22">
      <c r="C14">
        <f>RTD("tos.rtd", , "NET_CHANGE", "./6EF5C1.185")</f>
        <v>0</v>
      </c>
      <c r="E14">
        <f>RTD("tos.rtd", , "VOLUME", "./6EF5C1.185")</f>
        <v>0</v>
      </c>
      <c r="F14" t="str">
        <f>RTD("tos.rtd", , "MARK", "./6EF5C1.185")</f>
        <v>.059000</v>
      </c>
      <c r="G14" t="str">
        <f>RTD("tos.rtd", , "BID", "./6EF5C1.185")</f>
        <v>.05480</v>
      </c>
      <c r="H14" t="str">
        <f>RTD("tos.rtd", , "BX", "./6EF5C1.185")</f>
        <v>G</v>
      </c>
      <c r="I14" t="str">
        <f>RTD("tos.rtd", , "ASK", "./6EF5C1.185")</f>
        <v>.05720</v>
      </c>
      <c r="J14" t="str">
        <f>RTD("tos.rtd", , "AX", "./6EF5C1.185")</f>
        <v>G</v>
      </c>
      <c r="K14" t="str">
        <f>RTD("tos.rtd", , "EXPIRATION_DAY", "./6EF5C1.185")</f>
        <v>2015-01-10</v>
      </c>
      <c r="L14" t="str">
        <f>RTD("tos.rtd", , "STRIKE", "./6EF5C1.185")</f>
        <v>1.185</v>
      </c>
      <c r="M14" t="str">
        <f>RTD("tos.rtd", , "BID", "./6EF5P1.185")</f>
        <v>.00070</v>
      </c>
      <c r="N14" t="str">
        <f>RTD("tos.rtd", , "BX", "./6EF5P1.185")</f>
        <v>G</v>
      </c>
      <c r="O14" t="str">
        <f>RTD("tos.rtd", , "ASK", "./6EF5P1.185")</f>
        <v>.00080</v>
      </c>
      <c r="P14" t="str">
        <f>RTD("tos.rtd", , "AX", "./6EF5P1.185")</f>
        <v>G</v>
      </c>
      <c r="Q14" t="str">
        <f>RTD("tos.rtd", , "NET_CHANGE", "./6EF5P1.185")</f>
        <v>.00010</v>
      </c>
      <c r="R14">
        <f>RTD("tos.rtd", , "VOLUME", "./6EF5P1.185")</f>
        <v>0</v>
      </c>
      <c r="S14" t="str">
        <f>RTD("tos.rtd", , "MARK", "./6EF5P1.185")</f>
        <v>.000800</v>
      </c>
    </row>
    <row r="15" spans="3:22">
      <c r="C15">
        <f>RTD("tos.rtd", , "NET_CHANGE", "./6EF5C1.19")</f>
        <v>0</v>
      </c>
      <c r="E15">
        <f>RTD("tos.rtd", , "VOLUME", "./6EF5C1.19")</f>
        <v>0</v>
      </c>
      <c r="F15" t="str">
        <f>RTD("tos.rtd", , "MARK", "./6EF5C1.19")</f>
        <v>.054100</v>
      </c>
      <c r="G15" t="str">
        <f>RTD("tos.rtd", , "BID", "./6EF5C1.19")</f>
        <v>.05010</v>
      </c>
      <c r="H15" t="str">
        <f>RTD("tos.rtd", , "BX", "./6EF5C1.19")</f>
        <v>G</v>
      </c>
      <c r="I15" t="str">
        <f>RTD("tos.rtd", , "ASK", "./6EF5C1.19")</f>
        <v>.05250</v>
      </c>
      <c r="J15" t="str">
        <f>RTD("tos.rtd", , "AX", "./6EF5C1.19")</f>
        <v>G</v>
      </c>
      <c r="K15" t="str">
        <f>RTD("tos.rtd", , "EXPIRATION_DAY", "./6EF5C1.19")</f>
        <v>2015-01-10</v>
      </c>
      <c r="L15" t="str">
        <f>RTD("tos.rtd", , "STRIKE", "./6EF5C1.19")</f>
        <v>1.19</v>
      </c>
      <c r="M15" t="str">
        <f>RTD("tos.rtd", , "BID", "./6EF5P1.19")</f>
        <v>.00090</v>
      </c>
      <c r="N15" t="str">
        <f>RTD("tos.rtd", , "BX", "./6EF5P1.19")</f>
        <v>G</v>
      </c>
      <c r="O15" t="str">
        <f>RTD("tos.rtd", , "ASK", "./6EF5P1.19")</f>
        <v>.00110</v>
      </c>
      <c r="P15" t="str">
        <f>RTD("tos.rtd", , "AX", "./6EF5P1.19")</f>
        <v>G</v>
      </c>
      <c r="Q15" t="str">
        <f>RTD("tos.rtd", , "NET_CHANGE", "./6EF5P1.19")</f>
        <v>-.00010</v>
      </c>
      <c r="R15">
        <f>RTD("tos.rtd", , "VOLUME", "./6EF5P1.19")</f>
        <v>1</v>
      </c>
      <c r="S15" t="str">
        <f>RTD("tos.rtd", , "MARK", "./6EF5P1.19")</f>
        <v>.001000</v>
      </c>
    </row>
    <row r="16" spans="3:22">
      <c r="C16">
        <f>RTD("tos.rtd", , "NET_CHANGE", "./6EF5C1.195")</f>
        <v>0</v>
      </c>
      <c r="E16">
        <f>RTD("tos.rtd", , "VOLUME", "./6EF5C1.195")</f>
        <v>0</v>
      </c>
      <c r="F16" t="str">
        <f>RTD("tos.rtd", , "MARK", "./6EF5C1.195")</f>
        <v>.049200</v>
      </c>
      <c r="G16" t="str">
        <f>RTD("tos.rtd", , "BID", "./6EF5C1.195")</f>
        <v>.04550</v>
      </c>
      <c r="H16" t="str">
        <f>RTD("tos.rtd", , "BX", "./6EF5C1.195")</f>
        <v>G</v>
      </c>
      <c r="I16" t="str">
        <f>RTD("tos.rtd", , "ASK", "./6EF5C1.195")</f>
        <v>.04780</v>
      </c>
      <c r="J16" t="str">
        <f>RTD("tos.rtd", , "AX", "./6EF5C1.195")</f>
        <v>G</v>
      </c>
      <c r="K16" t="str">
        <f>RTD("tos.rtd", , "EXPIRATION_DAY", "./6EF5C1.195")</f>
        <v>2015-01-10</v>
      </c>
      <c r="L16" t="str">
        <f>RTD("tos.rtd", , "STRIKE", "./6EF5C1.195")</f>
        <v>1.195</v>
      </c>
      <c r="M16" t="str">
        <f>RTD("tos.rtd", , "BID", "./6EF5P1.195")</f>
        <v>.00130</v>
      </c>
      <c r="N16" t="str">
        <f>RTD("tos.rtd", , "BX", "./6EF5P1.195")</f>
        <v>G</v>
      </c>
      <c r="O16" t="str">
        <f>RTD("tos.rtd", , "ASK", "./6EF5P1.195")</f>
        <v>.00140</v>
      </c>
      <c r="P16" t="str">
        <f>RTD("tos.rtd", , "AX", "./6EF5P1.195")</f>
        <v>G</v>
      </c>
      <c r="Q16" t="str">
        <f>RTD("tos.rtd", , "NET_CHANGE", "./6EF5P1.195")</f>
        <v>-.00020</v>
      </c>
      <c r="R16">
        <f>RTD("tos.rtd", , "VOLUME", "./6EF5P1.195")</f>
        <v>2</v>
      </c>
      <c r="S16" t="str">
        <f>RTD("tos.rtd", , "MARK", "./6EF5P1.195")</f>
        <v>.001300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К1</dc:creator>
  <cp:lastModifiedBy>К1</cp:lastModifiedBy>
  <dcterms:created xsi:type="dcterms:W3CDTF">2014-12-12T13:46:57Z</dcterms:created>
  <dcterms:modified xsi:type="dcterms:W3CDTF">2014-12-12T13:56:19Z</dcterms:modified>
</cp:coreProperties>
</file>