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<sst xmlns="http://schemas.openxmlformats.org/spreadsheetml/2006/main" count="64" uniqueCount="22">
  <si>
    <t>Дата</t>
  </si>
  <si>
    <t>Сумма</t>
  </si>
  <si>
    <t>Выдано</t>
  </si>
  <si>
    <t>ИТОГО</t>
  </si>
  <si>
    <t>План</t>
  </si>
  <si>
    <t>Факт</t>
  </si>
  <si>
    <t>Микрозаймы</t>
  </si>
  <si>
    <t>Бобынцева А.И.</t>
  </si>
  <si>
    <t>Менеджер</t>
  </si>
  <si>
    <t>Количество</t>
  </si>
  <si>
    <t>Сумма выданных</t>
  </si>
  <si>
    <t>Чуйкова Т.Д.</t>
  </si>
  <si>
    <t>ОФИС</t>
  </si>
  <si>
    <t>Прогноз</t>
  </si>
  <si>
    <t>%</t>
  </si>
  <si>
    <t>Шт.</t>
  </si>
  <si>
    <t>Дата отчета:</t>
  </si>
  <si>
    <t>Кол-во</t>
  </si>
  <si>
    <t>Выполнение плана</t>
  </si>
  <si>
    <t>Гончаров С.И.</t>
  </si>
  <si>
    <t>Займы</t>
  </si>
  <si>
    <t>Отказов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</si>
</sst>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[$-FC19]d\ mmmm\ yyyy\ &quot;г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0&quot;р.&quot;"/>
    <numFmt numFmtId="170" formatCode="#,##0.0&quot;р.&quot;"/>
    <numFmt numFmtId="171" formatCode="#,##0&quot;р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9]mmmm\ yyyy;@"/>
    <numFmt numFmtId="180" formatCode="_-* #,##0.0_р_._-;\-* #,##0.0_р_._-;_-* &quot;-&quot;??_р_._-;_-@_-"/>
    <numFmt numFmtId="181" formatCode="_-* #,##0_р_._-;\-* #,##0_р_._-;_-* &quot;-&quot;??_р_._-;_-@_-"/>
    <numFmt numFmtId="182" formatCode="0.0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1" xfId="0" applyNumberFormat="1" applyFont="1" applyFill="1" applyBorder="1" applyAlignment="1" applyProtection="1">
      <alignment vertical="center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171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18" xfId="0" applyNumberFormat="1" applyFont="1" applyFill="1" applyBorder="1" applyAlignment="1" applyProtection="1">
      <alignment horizontal="center" vertical="center" wrapText="1"/>
      <protection/>
    </xf>
    <xf numFmtId="1" fontId="2" fillId="34" borderId="18" xfId="0" applyNumberFormat="1" applyFont="1" applyFill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81" fontId="2" fillId="34" borderId="19" xfId="58" applyNumberFormat="1" applyFont="1" applyFill="1" applyBorder="1" applyAlignment="1" applyProtection="1">
      <alignment horizontal="center" vertical="center" wrapText="1"/>
      <protection/>
    </xf>
    <xf numFmtId="181" fontId="2" fillId="34" borderId="18" xfId="58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81" fontId="0" fillId="34" borderId="21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1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3" xfId="58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0" fontId="0" fillId="34" borderId="22" xfId="0" applyNumberFormat="1" applyFont="1" applyFill="1" applyBorder="1" applyAlignment="1" applyProtection="1">
      <alignment horizontal="center" vertical="center" wrapText="1"/>
      <protection/>
    </xf>
    <xf numFmtId="181" fontId="0" fillId="34" borderId="22" xfId="58" applyNumberFormat="1" applyFont="1" applyFill="1" applyBorder="1" applyAlignment="1" applyProtection="1">
      <alignment horizontal="center" vertical="center" wrapText="1"/>
      <protection/>
    </xf>
    <xf numFmtId="181" fontId="0" fillId="0" borderId="18" xfId="58" applyNumberFormat="1" applyFont="1" applyBorder="1" applyAlignment="1" applyProtection="1">
      <alignment horizontal="center" vertical="center" wrapText="1"/>
      <protection locked="0"/>
    </xf>
    <xf numFmtId="181" fontId="0" fillId="0" borderId="17" xfId="58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10" fontId="0" fillId="0" borderId="18" xfId="0" applyNumberFormat="1" applyBorder="1" applyAlignment="1" applyProtection="1">
      <alignment horizontal="center" vertical="center" wrapText="1"/>
      <protection/>
    </xf>
    <xf numFmtId="10" fontId="0" fillId="0" borderId="20" xfId="0" applyNumberFormat="1" applyBorder="1" applyAlignment="1" applyProtection="1">
      <alignment horizontal="center" vertical="center" wrapText="1"/>
      <protection/>
    </xf>
    <xf numFmtId="10" fontId="0" fillId="0" borderId="25" xfId="0" applyNumberFormat="1" applyBorder="1" applyAlignment="1" applyProtection="1">
      <alignment horizontal="center" vertical="center" wrapText="1"/>
      <protection/>
    </xf>
    <xf numFmtId="14" fontId="41" fillId="0" borderId="0" xfId="0" applyNumberFormat="1" applyFont="1" applyBorder="1" applyAlignment="1" applyProtection="1">
      <alignment horizontal="left" vertical="center" wrapText="1"/>
      <protection locked="0"/>
    </xf>
    <xf numFmtId="14" fontId="42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179" fontId="4" fillId="0" borderId="26" xfId="0" applyNumberFormat="1" applyFont="1" applyBorder="1" applyAlignment="1" applyProtection="1">
      <alignment horizontal="center" vertical="center" wrapText="1"/>
      <protection/>
    </xf>
    <xf numFmtId="179" fontId="4" fillId="0" borderId="27" xfId="0" applyNumberFormat="1" applyFont="1" applyBorder="1" applyAlignment="1" applyProtection="1">
      <alignment horizontal="center" vertical="center" wrapText="1"/>
      <protection/>
    </xf>
    <xf numFmtId="179" fontId="4" fillId="0" borderId="28" xfId="0" applyNumberFormat="1" applyFont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8.00390625" style="13" customWidth="1"/>
    <col min="2" max="2" width="14.625" style="1" customWidth="1"/>
    <col min="3" max="11" width="10.75390625" style="1" customWidth="1"/>
    <col min="12" max="12" width="9.125" style="1" customWidth="1"/>
    <col min="13" max="13" width="11.625" style="1" bestFit="1" customWidth="1"/>
    <col min="14" max="16384" width="9.125" style="1" customWidth="1"/>
  </cols>
  <sheetData>
    <row r="1" spans="1:11" ht="27.75" customHeight="1" thickBot="1">
      <c r="A1" s="9"/>
      <c r="B1" s="55">
        <v>41974</v>
      </c>
      <c r="C1" s="56"/>
      <c r="D1" s="56"/>
      <c r="E1" s="56"/>
      <c r="F1" s="56"/>
      <c r="G1" s="56"/>
      <c r="H1" s="56"/>
      <c r="I1" s="56"/>
      <c r="J1" s="56"/>
      <c r="K1" s="57"/>
    </row>
    <row r="2" spans="1:11" ht="19.5" customHeight="1" thickBot="1">
      <c r="A2" s="20" t="s">
        <v>16</v>
      </c>
      <c r="B2" s="58" t="s">
        <v>20</v>
      </c>
      <c r="C2" s="59"/>
      <c r="D2" s="59"/>
      <c r="E2" s="59"/>
      <c r="F2" s="59"/>
      <c r="G2" s="59"/>
      <c r="H2" s="59"/>
      <c r="I2" s="59"/>
      <c r="J2" s="59"/>
      <c r="K2" s="60"/>
    </row>
    <row r="3" spans="1:11" ht="19.5" customHeight="1">
      <c r="A3" s="51">
        <v>41983</v>
      </c>
      <c r="B3" s="78" t="s">
        <v>9</v>
      </c>
      <c r="C3" s="79"/>
      <c r="D3" s="79"/>
      <c r="E3" s="79"/>
      <c r="F3" s="80"/>
      <c r="G3" s="84" t="s">
        <v>1</v>
      </c>
      <c r="H3" s="79"/>
      <c r="I3" s="79"/>
      <c r="J3" s="79"/>
      <c r="K3" s="80"/>
    </row>
    <row r="4" spans="1:11" ht="17.25" customHeight="1">
      <c r="A4" s="9"/>
      <c r="B4" s="82" t="s">
        <v>4</v>
      </c>
      <c r="C4" s="77" t="s">
        <v>5</v>
      </c>
      <c r="D4" s="77"/>
      <c r="E4" s="77" t="s">
        <v>13</v>
      </c>
      <c r="F4" s="81"/>
      <c r="G4" s="85" t="s">
        <v>4</v>
      </c>
      <c r="H4" s="77" t="s">
        <v>5</v>
      </c>
      <c r="I4" s="77"/>
      <c r="J4" s="77" t="s">
        <v>13</v>
      </c>
      <c r="K4" s="81"/>
    </row>
    <row r="5" spans="1:11" ht="14.25" customHeight="1" thickBot="1">
      <c r="A5" s="9"/>
      <c r="B5" s="83"/>
      <c r="C5" s="45" t="s">
        <v>15</v>
      </c>
      <c r="D5" s="45" t="s">
        <v>14</v>
      </c>
      <c r="E5" s="45" t="s">
        <v>15</v>
      </c>
      <c r="F5" s="46" t="s">
        <v>14</v>
      </c>
      <c r="G5" s="86"/>
      <c r="H5" s="45" t="s">
        <v>2</v>
      </c>
      <c r="I5" s="45" t="s">
        <v>14</v>
      </c>
      <c r="J5" s="45" t="s">
        <v>2</v>
      </c>
      <c r="K5" s="46" t="s">
        <v>14</v>
      </c>
    </row>
    <row r="6" spans="1:11" ht="23.25" customHeight="1">
      <c r="A6" s="16" t="s">
        <v>12</v>
      </c>
      <c r="B6" s="22">
        <f>DAY(_XLL.КОНМЕСЯЦА(B1,0))*3</f>
        <v>93</v>
      </c>
      <c r="C6" s="23">
        <f>D46</f>
        <v>14</v>
      </c>
      <c r="D6" s="24">
        <f>C6/B6</f>
        <v>0.15053763440860216</v>
      </c>
      <c r="E6" s="25">
        <f>C6/(DAY(A3))*DAY(_XLL.КОНМЕСЯЦА(B1,0))</f>
        <v>43.4</v>
      </c>
      <c r="F6" s="26">
        <f>D6/(DAY(A3))*DAY(_XLL.КОНМЕСЯЦА(B1,0))</f>
        <v>0.4666666666666667</v>
      </c>
      <c r="G6" s="27">
        <v>350000</v>
      </c>
      <c r="H6" s="28">
        <f>E46</f>
        <v>84000</v>
      </c>
      <c r="I6" s="24">
        <f>H6/G6</f>
        <v>0.24</v>
      </c>
      <c r="J6" s="28">
        <f>H6/(DAY(A3))*DAY(_XLL.КОНМЕСЯЦА(B1,0))</f>
        <v>260400</v>
      </c>
      <c r="K6" s="26">
        <f>I6/(DAY(A3))*DAY(_XLL.КОНМЕСЯЦА(B1,0))</f>
        <v>0.744</v>
      </c>
    </row>
    <row r="7" spans="1:11" ht="21" customHeight="1">
      <c r="A7" s="21" t="s">
        <v>7</v>
      </c>
      <c r="B7" s="29">
        <f>COUNTIF(B15:B45,A7)*3</f>
        <v>54</v>
      </c>
      <c r="C7" s="30">
        <f>SUMIF(B15:B45,A7,$D$15:$D$45)</f>
        <v>13</v>
      </c>
      <c r="D7" s="31">
        <f>C7/B7</f>
        <v>0.24074074074074073</v>
      </c>
      <c r="E7" s="32">
        <f>_xlfn.IFERROR($C7/(_xlfn.COUNTIFS($B$15:$B$45,$A7,$A$15:$A$45,"&lt;="&amp;$A$3))*(COUNTIF($B$15:$B$45,$A7)),0)</f>
        <v>33.42857142857143</v>
      </c>
      <c r="F7" s="26">
        <f>E7/B7</f>
        <v>0.6190476190476191</v>
      </c>
      <c r="G7" s="33">
        <f>COUNTIF(B15:B45,"=Бобынцева А.И.")*(G6/(DAY(_XLL.КОНМЕСЯЦА(B1,0))))</f>
        <v>203225.8064516129</v>
      </c>
      <c r="H7" s="34">
        <f>SUMIF(B15:B45,A7,$E$15:$E$45)</f>
        <v>78000</v>
      </c>
      <c r="I7" s="31">
        <f>H7/G7</f>
        <v>0.3838095238095238</v>
      </c>
      <c r="J7" s="35">
        <f>_xlfn.IFERROR($H7/(_xlfn.COUNTIFS($B$15:$B$45,$A7,$A$15:$A$45,"&lt;="&amp;$A$3))*(COUNTIF($B$15:$B$45,$A7)),0)</f>
        <v>200571.42857142858</v>
      </c>
      <c r="K7" s="26">
        <f>J7/G7</f>
        <v>0.9869387755102041</v>
      </c>
    </row>
    <row r="8" spans="1:13" ht="21" customHeight="1">
      <c r="A8" s="21" t="s">
        <v>11</v>
      </c>
      <c r="B8" s="29">
        <f>COUNTIF(B16:B46,"=Чуйкова Т.Д.")*3</f>
        <v>33</v>
      </c>
      <c r="C8" s="36">
        <f>SUMIF(B15:B45,A8,$D$15:$D$45)</f>
        <v>1</v>
      </c>
      <c r="D8" s="31">
        <f>C8/B8</f>
        <v>0.030303030303030304</v>
      </c>
      <c r="E8" s="37">
        <f>_xlfn.IFERROR($C8/(_xlfn.COUNTIFS($B$15:$B$45,$A8,$A$15:$A$45,"&lt;="&amp;$A$3))*(COUNTIF($B$15:$B$45,$A8)),0)</f>
        <v>11</v>
      </c>
      <c r="F8" s="26">
        <f>E8/B8</f>
        <v>0.3333333333333333</v>
      </c>
      <c r="G8" s="38">
        <f>COUNTIF(B16:B46,"=Чуйкова Т.Д.")*(G6/(DAY(_XLL.КОНМЕСЯЦА(B1,0))))</f>
        <v>124193.54838709677</v>
      </c>
      <c r="H8" s="39">
        <f>SUMIF(B15:B45,A8,$E$15:$E$45)</f>
        <v>6000</v>
      </c>
      <c r="I8" s="40">
        <f>H8/G8</f>
        <v>0.04831168831168831</v>
      </c>
      <c r="J8" s="41">
        <f>_xlfn.IFERROR($H8/(_xlfn.COUNTIFS($B$15:$B$45,$A8,$A$15:$A$45,"&lt;="&amp;$A$3))*(COUNTIF($B$15:$B$45,$A8)),0)</f>
        <v>66000</v>
      </c>
      <c r="K8" s="26">
        <f>J8/G8</f>
        <v>0.5314285714285715</v>
      </c>
      <c r="M8" s="44"/>
    </row>
    <row r="9" spans="1:11" ht="21" customHeight="1" thickBot="1">
      <c r="A9" s="54" t="s">
        <v>19</v>
      </c>
      <c r="B9" s="53"/>
      <c r="C9" s="6"/>
      <c r="D9" s="6"/>
      <c r="E9" s="6"/>
      <c r="F9" s="7"/>
      <c r="G9" s="8"/>
      <c r="H9" s="6"/>
      <c r="I9" s="6"/>
      <c r="J9" s="6"/>
      <c r="K9" s="7"/>
    </row>
    <row r="10" spans="1:5" ht="12.75" customHeight="1" thickBot="1">
      <c r="A10" s="10"/>
      <c r="B10" s="2"/>
      <c r="C10" s="2"/>
      <c r="D10" s="2"/>
      <c r="E10" s="2"/>
    </row>
    <row r="11" spans="1:7" ht="12.75" customHeight="1">
      <c r="A11" s="65" t="s">
        <v>0</v>
      </c>
      <c r="B11" s="71" t="s">
        <v>6</v>
      </c>
      <c r="C11" s="72"/>
      <c r="D11" s="72"/>
      <c r="E11" s="72"/>
      <c r="F11" s="72"/>
      <c r="G11" s="73"/>
    </row>
    <row r="12" spans="1:7" ht="12.75">
      <c r="A12" s="66"/>
      <c r="B12" s="74"/>
      <c r="C12" s="75"/>
      <c r="D12" s="75"/>
      <c r="E12" s="75"/>
      <c r="F12" s="75"/>
      <c r="G12" s="76"/>
    </row>
    <row r="13" spans="1:7" ht="20.25" customHeight="1">
      <c r="A13" s="66"/>
      <c r="B13" s="63" t="s">
        <v>8</v>
      </c>
      <c r="C13" s="61" t="s">
        <v>9</v>
      </c>
      <c r="D13" s="62"/>
      <c r="E13" s="68" t="s">
        <v>10</v>
      </c>
      <c r="F13" s="61" t="s">
        <v>18</v>
      </c>
      <c r="G13" s="70"/>
    </row>
    <row r="14" spans="1:7" ht="16.5" customHeight="1" thickBot="1">
      <c r="A14" s="67"/>
      <c r="B14" s="64"/>
      <c r="C14" s="14" t="s">
        <v>21</v>
      </c>
      <c r="D14" s="14" t="s">
        <v>2</v>
      </c>
      <c r="E14" s="69"/>
      <c r="F14" s="14" t="s">
        <v>17</v>
      </c>
      <c r="G14" s="15" t="s">
        <v>1</v>
      </c>
    </row>
    <row r="15" spans="1:7" ht="12.75">
      <c r="A15" s="11">
        <v>41974</v>
      </c>
      <c r="B15" s="47" t="s">
        <v>7</v>
      </c>
      <c r="C15" s="19"/>
      <c r="D15" s="19">
        <v>1</v>
      </c>
      <c r="E15" s="42">
        <v>5000</v>
      </c>
      <c r="F15" s="48">
        <f>D15/3</f>
        <v>0.3333333333333333</v>
      </c>
      <c r="G15" s="49">
        <f>E15/(G6/(DAY(_XLL.КОНМЕСЯЦА(B1,0))))</f>
        <v>0.4428571428571429</v>
      </c>
    </row>
    <row r="16" spans="1:7" ht="12.75">
      <c r="A16" s="11">
        <v>41975</v>
      </c>
      <c r="B16" s="47" t="s">
        <v>19</v>
      </c>
      <c r="C16" s="17"/>
      <c r="D16" s="17">
        <v>0</v>
      </c>
      <c r="E16" s="43">
        <v>0</v>
      </c>
      <c r="F16" s="48">
        <f aca="true" t="shared" si="0" ref="F16:F45">D16/3</f>
        <v>0</v>
      </c>
      <c r="G16" s="50">
        <f>E16/(G6/(DAY(_XLL.КОНМЕСЯЦА(B1,0))))</f>
        <v>0</v>
      </c>
    </row>
    <row r="17" spans="1:7" ht="12.75">
      <c r="A17" s="11">
        <v>41976</v>
      </c>
      <c r="B17" s="47" t="s">
        <v>7</v>
      </c>
      <c r="C17" s="17"/>
      <c r="D17" s="17">
        <v>0</v>
      </c>
      <c r="E17" s="43">
        <v>0</v>
      </c>
      <c r="F17" s="48">
        <f t="shared" si="0"/>
        <v>0</v>
      </c>
      <c r="G17" s="50">
        <f>E17/(G6/(DAY(_XLL.КОНМЕСЯЦА(B1,0))))</f>
        <v>0</v>
      </c>
    </row>
    <row r="18" spans="1:7" ht="12.75">
      <c r="A18" s="11">
        <v>41977</v>
      </c>
      <c r="B18" s="47" t="s">
        <v>7</v>
      </c>
      <c r="C18" s="17"/>
      <c r="D18" s="17">
        <v>4</v>
      </c>
      <c r="E18" s="43">
        <v>19500</v>
      </c>
      <c r="F18" s="48">
        <f t="shared" si="0"/>
        <v>1.3333333333333333</v>
      </c>
      <c r="G18" s="50">
        <f>E18/(G6/(DAY(_XLL.КОНМЕСЯЦА(B1,0))))</f>
        <v>1.727142857142857</v>
      </c>
    </row>
    <row r="19" spans="1:7" ht="12.75">
      <c r="A19" s="11">
        <v>41978</v>
      </c>
      <c r="B19" s="47" t="s">
        <v>19</v>
      </c>
      <c r="C19" s="17"/>
      <c r="D19" s="17">
        <v>0</v>
      </c>
      <c r="E19" s="43">
        <v>0</v>
      </c>
      <c r="F19" s="48">
        <f t="shared" si="0"/>
        <v>0</v>
      </c>
      <c r="G19" s="50">
        <f>E19/(G6/(DAY(_XLL.КОНМЕСЯЦА(B1,0))))</f>
        <v>0</v>
      </c>
    </row>
    <row r="20" spans="1:7" ht="12.75">
      <c r="A20" s="52">
        <v>41979</v>
      </c>
      <c r="B20" s="47" t="s">
        <v>7</v>
      </c>
      <c r="C20" s="17"/>
      <c r="D20" s="17">
        <v>0</v>
      </c>
      <c r="E20" s="43">
        <v>0</v>
      </c>
      <c r="F20" s="48">
        <f t="shared" si="0"/>
        <v>0</v>
      </c>
      <c r="G20" s="50">
        <f>E20/(G6/(DAY(_XLL.КОНМЕСЯЦА(B1,0))))</f>
        <v>0</v>
      </c>
    </row>
    <row r="21" spans="1:7" ht="12.75">
      <c r="A21" s="52">
        <v>41980</v>
      </c>
      <c r="B21" s="47" t="s">
        <v>7</v>
      </c>
      <c r="C21" s="17"/>
      <c r="D21" s="17">
        <v>1</v>
      </c>
      <c r="E21" s="43">
        <v>3000</v>
      </c>
      <c r="F21" s="48">
        <f t="shared" si="0"/>
        <v>0.3333333333333333</v>
      </c>
      <c r="G21" s="50">
        <f>E21/(G6/(DAY(_XLL.КОНМЕСЯЦА(B1,0))))</f>
        <v>0.26571428571428574</v>
      </c>
    </row>
    <row r="22" spans="1:7" ht="12.75">
      <c r="A22" s="11">
        <v>41981</v>
      </c>
      <c r="B22" s="47" t="s">
        <v>7</v>
      </c>
      <c r="C22" s="17"/>
      <c r="D22" s="17">
        <v>5</v>
      </c>
      <c r="E22" s="43">
        <v>37500</v>
      </c>
      <c r="F22" s="48">
        <f t="shared" si="0"/>
        <v>1.6666666666666667</v>
      </c>
      <c r="G22" s="50">
        <f>E22/(G6/(DAY(_XLL.КОНМЕСЯЦА(B1,0))))</f>
        <v>3.3214285714285716</v>
      </c>
    </row>
    <row r="23" spans="1:7" ht="12.75">
      <c r="A23" s="11">
        <v>41982</v>
      </c>
      <c r="B23" s="47" t="s">
        <v>7</v>
      </c>
      <c r="C23" s="17"/>
      <c r="D23" s="17">
        <v>2</v>
      </c>
      <c r="E23" s="43">
        <v>13000</v>
      </c>
      <c r="F23" s="48">
        <f t="shared" si="0"/>
        <v>0.6666666666666666</v>
      </c>
      <c r="G23" s="50">
        <f>E23/(G6/(DAY(_XLL.КОНМЕСЯЦА(B1,0))))</f>
        <v>1.1514285714285715</v>
      </c>
    </row>
    <row r="24" spans="1:7" ht="12.75">
      <c r="A24" s="11">
        <v>41983</v>
      </c>
      <c r="B24" s="47" t="s">
        <v>11</v>
      </c>
      <c r="C24" s="17"/>
      <c r="D24" s="17">
        <v>1</v>
      </c>
      <c r="E24" s="43">
        <v>6000</v>
      </c>
      <c r="F24" s="48">
        <f t="shared" si="0"/>
        <v>0.3333333333333333</v>
      </c>
      <c r="G24" s="50">
        <f>E24/(G6/(DAY(_XLL.КОНМЕСЯЦА(B1,0))))</f>
        <v>0.5314285714285715</v>
      </c>
    </row>
    <row r="25" spans="1:7" ht="12.75">
      <c r="A25" s="11">
        <v>41984</v>
      </c>
      <c r="B25" s="47" t="s">
        <v>7</v>
      </c>
      <c r="C25" s="17"/>
      <c r="D25" s="17"/>
      <c r="E25" s="43"/>
      <c r="F25" s="48">
        <f t="shared" si="0"/>
        <v>0</v>
      </c>
      <c r="G25" s="50">
        <f>E25/(G6/(DAY(_XLL.КОНМЕСЯЦА(B1,0))))</f>
        <v>0</v>
      </c>
    </row>
    <row r="26" spans="1:7" ht="12.75">
      <c r="A26" s="11">
        <v>41985</v>
      </c>
      <c r="B26" s="47" t="s">
        <v>7</v>
      </c>
      <c r="C26" s="17"/>
      <c r="D26" s="17"/>
      <c r="E26" s="43"/>
      <c r="F26" s="48">
        <f t="shared" si="0"/>
        <v>0</v>
      </c>
      <c r="G26" s="50">
        <f>E26/(G6/(DAY(_XLL.КОНМЕСЯЦА(B1,0))))</f>
        <v>0</v>
      </c>
    </row>
    <row r="27" spans="1:7" ht="12.75">
      <c r="A27" s="52">
        <v>41986</v>
      </c>
      <c r="B27" s="47" t="s">
        <v>11</v>
      </c>
      <c r="C27" s="17"/>
      <c r="D27" s="17"/>
      <c r="E27" s="43"/>
      <c r="F27" s="48">
        <f t="shared" si="0"/>
        <v>0</v>
      </c>
      <c r="G27" s="50">
        <f>E27/(G6/(DAY(_XLL.КОНМЕСЯЦА(B1,0))))</f>
        <v>0</v>
      </c>
    </row>
    <row r="28" spans="1:7" ht="12.75">
      <c r="A28" s="52">
        <v>41987</v>
      </c>
      <c r="B28" s="47" t="s">
        <v>11</v>
      </c>
      <c r="C28" s="17"/>
      <c r="D28" s="17"/>
      <c r="E28" s="43"/>
      <c r="F28" s="48">
        <f t="shared" si="0"/>
        <v>0</v>
      </c>
      <c r="G28" s="50">
        <f>E28/(G6/(DAY(_XLL.КОНМЕСЯЦА(B1,0))))</f>
        <v>0</v>
      </c>
    </row>
    <row r="29" spans="1:7" ht="12.75">
      <c r="A29" s="11">
        <v>41988</v>
      </c>
      <c r="B29" s="47" t="s">
        <v>7</v>
      </c>
      <c r="C29" s="17"/>
      <c r="D29" s="17"/>
      <c r="E29" s="43"/>
      <c r="F29" s="48">
        <f t="shared" si="0"/>
        <v>0</v>
      </c>
      <c r="G29" s="50">
        <f>E29/(G6/(DAY(_XLL.КОНМЕСЯЦА(B1,0))))</f>
        <v>0</v>
      </c>
    </row>
    <row r="30" spans="1:7" ht="12.75">
      <c r="A30" s="11">
        <v>41989</v>
      </c>
      <c r="B30" s="47" t="s">
        <v>7</v>
      </c>
      <c r="C30" s="17"/>
      <c r="D30" s="17"/>
      <c r="E30" s="43"/>
      <c r="F30" s="48">
        <f t="shared" si="0"/>
        <v>0</v>
      </c>
      <c r="G30" s="50">
        <f>E30/(G6/(DAY(_XLL.КОНМЕСЯЦА(B1,0))))</f>
        <v>0</v>
      </c>
    </row>
    <row r="31" spans="1:7" ht="12.75">
      <c r="A31" s="11">
        <v>41990</v>
      </c>
      <c r="B31" s="47" t="s">
        <v>11</v>
      </c>
      <c r="C31" s="17"/>
      <c r="D31" s="17"/>
      <c r="E31" s="43"/>
      <c r="F31" s="48">
        <f t="shared" si="0"/>
        <v>0</v>
      </c>
      <c r="G31" s="50">
        <f>E31/(G6/(DAY(_XLL.КОНМЕСЯЦА(B1,0))))</f>
        <v>0</v>
      </c>
    </row>
    <row r="32" spans="1:7" ht="12.75">
      <c r="A32" s="11">
        <v>41991</v>
      </c>
      <c r="B32" s="47" t="s">
        <v>11</v>
      </c>
      <c r="C32" s="17"/>
      <c r="D32" s="17"/>
      <c r="E32" s="43"/>
      <c r="F32" s="48">
        <f t="shared" si="0"/>
        <v>0</v>
      </c>
      <c r="G32" s="50">
        <f>E32/(G6/(DAY(_XLL.КОНМЕСЯЦА(B1,0))))</f>
        <v>0</v>
      </c>
    </row>
    <row r="33" spans="1:7" ht="12.75">
      <c r="A33" s="11">
        <v>41992</v>
      </c>
      <c r="B33" s="47" t="s">
        <v>7</v>
      </c>
      <c r="C33" s="17"/>
      <c r="D33" s="17"/>
      <c r="E33" s="43"/>
      <c r="F33" s="48">
        <f t="shared" si="0"/>
        <v>0</v>
      </c>
      <c r="G33" s="50">
        <f>E33/(G6/(DAY(_XLL.КОНМЕСЯЦА(B1,0))))</f>
        <v>0</v>
      </c>
    </row>
    <row r="34" spans="1:7" ht="12.75">
      <c r="A34" s="52">
        <v>41993</v>
      </c>
      <c r="B34" s="47" t="s">
        <v>7</v>
      </c>
      <c r="C34" s="17"/>
      <c r="D34" s="17"/>
      <c r="E34" s="43"/>
      <c r="F34" s="48">
        <f t="shared" si="0"/>
        <v>0</v>
      </c>
      <c r="G34" s="50">
        <f>E34/(G6/(DAY(_XLL.КОНМЕСЯЦА(B1,0))))</f>
        <v>0</v>
      </c>
    </row>
    <row r="35" spans="1:7" ht="12.75">
      <c r="A35" s="52">
        <v>41994</v>
      </c>
      <c r="B35" s="47" t="s">
        <v>11</v>
      </c>
      <c r="C35" s="17"/>
      <c r="D35" s="17"/>
      <c r="E35" s="43"/>
      <c r="F35" s="48">
        <f t="shared" si="0"/>
        <v>0</v>
      </c>
      <c r="G35" s="50">
        <f>E35/(G6/(DAY(_XLL.КОНМЕСЯЦА(B1,0))))</f>
        <v>0</v>
      </c>
    </row>
    <row r="36" spans="1:7" ht="12.75">
      <c r="A36" s="11">
        <v>41995</v>
      </c>
      <c r="B36" s="47" t="s">
        <v>11</v>
      </c>
      <c r="C36" s="17"/>
      <c r="D36" s="17"/>
      <c r="E36" s="43"/>
      <c r="F36" s="48">
        <f t="shared" si="0"/>
        <v>0</v>
      </c>
      <c r="G36" s="50">
        <f>E36/(G6/(DAY(_XLL.КОНМЕСЯЦА(B1,0))))</f>
        <v>0</v>
      </c>
    </row>
    <row r="37" spans="1:7" ht="12.75">
      <c r="A37" s="11">
        <v>41996</v>
      </c>
      <c r="B37" s="47" t="s">
        <v>7</v>
      </c>
      <c r="C37" s="17"/>
      <c r="D37" s="17"/>
      <c r="E37" s="43"/>
      <c r="F37" s="48">
        <f t="shared" si="0"/>
        <v>0</v>
      </c>
      <c r="G37" s="50">
        <f>E37/(G6/(DAY(_XLL.КОНМЕСЯЦА(B1,0))))</f>
        <v>0</v>
      </c>
    </row>
    <row r="38" spans="1:7" ht="12.75">
      <c r="A38" s="11">
        <v>41997</v>
      </c>
      <c r="B38" s="47" t="s">
        <v>7</v>
      </c>
      <c r="C38" s="17"/>
      <c r="D38" s="17"/>
      <c r="E38" s="43"/>
      <c r="F38" s="48">
        <f t="shared" si="0"/>
        <v>0</v>
      </c>
      <c r="G38" s="50">
        <f>E38/(G6/(DAY(_XLL.КОНМЕСЯЦА(B1,0))))</f>
        <v>0</v>
      </c>
    </row>
    <row r="39" spans="1:7" ht="12.75">
      <c r="A39" s="11">
        <v>41998</v>
      </c>
      <c r="B39" s="47" t="s">
        <v>11</v>
      </c>
      <c r="C39" s="17"/>
      <c r="D39" s="17"/>
      <c r="E39" s="43"/>
      <c r="F39" s="48">
        <f t="shared" si="0"/>
        <v>0</v>
      </c>
      <c r="G39" s="50">
        <f>E39/(G6/(DAY(_XLL.КОНМЕСЯЦА(B1,0))))</f>
        <v>0</v>
      </c>
    </row>
    <row r="40" spans="1:7" ht="12.75">
      <c r="A40" s="11">
        <v>41999</v>
      </c>
      <c r="B40" s="47" t="s">
        <v>11</v>
      </c>
      <c r="C40" s="17"/>
      <c r="D40" s="17"/>
      <c r="E40" s="43"/>
      <c r="F40" s="48">
        <f t="shared" si="0"/>
        <v>0</v>
      </c>
      <c r="G40" s="50">
        <f>E40/(G6/(DAY(_XLL.КОНМЕСЯЦА(B1,0))))</f>
        <v>0</v>
      </c>
    </row>
    <row r="41" spans="1:7" ht="12.75">
      <c r="A41" s="52">
        <v>42000</v>
      </c>
      <c r="B41" s="47" t="s">
        <v>7</v>
      </c>
      <c r="C41" s="17"/>
      <c r="D41" s="17"/>
      <c r="E41" s="43"/>
      <c r="F41" s="48">
        <f t="shared" si="0"/>
        <v>0</v>
      </c>
      <c r="G41" s="50">
        <f>E41/(G6/(DAY(_XLL.КОНМЕСЯЦА(B1,0))))</f>
        <v>0</v>
      </c>
    </row>
    <row r="42" spans="1:7" ht="12.75">
      <c r="A42" s="52">
        <v>42001</v>
      </c>
      <c r="B42" s="47" t="s">
        <v>7</v>
      </c>
      <c r="C42" s="17"/>
      <c r="D42" s="17"/>
      <c r="E42" s="43"/>
      <c r="F42" s="48">
        <f t="shared" si="0"/>
        <v>0</v>
      </c>
      <c r="G42" s="50">
        <f>E42/(G6/(DAY(_XLL.КОНМЕСЯЦА(B1,0))))</f>
        <v>0</v>
      </c>
    </row>
    <row r="43" spans="1:7" ht="12.75">
      <c r="A43" s="11">
        <v>42002</v>
      </c>
      <c r="B43" s="47" t="s">
        <v>11</v>
      </c>
      <c r="C43" s="17"/>
      <c r="D43" s="17"/>
      <c r="E43" s="43"/>
      <c r="F43" s="48">
        <f t="shared" si="0"/>
        <v>0</v>
      </c>
      <c r="G43" s="50">
        <f>E43/(G6/(DAY(_XLL.КОНМЕСЯЦА(B1,0))))</f>
        <v>0</v>
      </c>
    </row>
    <row r="44" spans="1:7" ht="12.75">
      <c r="A44" s="11">
        <v>42003</v>
      </c>
      <c r="B44" s="47" t="s">
        <v>11</v>
      </c>
      <c r="C44" s="17"/>
      <c r="D44" s="17"/>
      <c r="E44" s="43"/>
      <c r="F44" s="48">
        <f t="shared" si="0"/>
        <v>0</v>
      </c>
      <c r="G44" s="50">
        <f>E44/(G6/(DAY(_XLL.КОНМЕСЯЦА(B1,0))))</f>
        <v>0</v>
      </c>
    </row>
    <row r="45" spans="1:7" ht="12.75">
      <c r="A45" s="11">
        <v>42004</v>
      </c>
      <c r="B45" s="47" t="s">
        <v>7</v>
      </c>
      <c r="C45" s="17"/>
      <c r="D45" s="17"/>
      <c r="E45" s="43"/>
      <c r="F45" s="48">
        <f t="shared" si="0"/>
        <v>0</v>
      </c>
      <c r="G45" s="50">
        <f>E45/(G6/(DAY(_XLL.КОНМЕСЯЦА(B1,0))))</f>
        <v>0</v>
      </c>
    </row>
    <row r="46" spans="1:7" ht="13.5" thickBot="1">
      <c r="A46" s="12" t="s">
        <v>3</v>
      </c>
      <c r="B46" s="3"/>
      <c r="C46" s="5">
        <f>SUM(C15:C45)</f>
        <v>0</v>
      </c>
      <c r="D46" s="5">
        <f>SUM(D15:D45)</f>
        <v>14</v>
      </c>
      <c r="E46" s="5">
        <f>SUM(E15:E45)</f>
        <v>84000</v>
      </c>
      <c r="F46" s="4"/>
      <c r="G46" s="18"/>
    </row>
  </sheetData>
  <sheetProtection/>
  <protectedRanges>
    <protectedRange password="8B7B" sqref="B1:K9" name="Диапазон1"/>
  </protectedRanges>
  <mergeCells count="16">
    <mergeCell ref="E4:F4"/>
    <mergeCell ref="B4:B5"/>
    <mergeCell ref="G3:K3"/>
    <mergeCell ref="G4:G5"/>
    <mergeCell ref="H4:I4"/>
    <mergeCell ref="J4:K4"/>
    <mergeCell ref="B1:K1"/>
    <mergeCell ref="B2:K2"/>
    <mergeCell ref="C13:D13"/>
    <mergeCell ref="B13:B14"/>
    <mergeCell ref="A11:A14"/>
    <mergeCell ref="E13:E14"/>
    <mergeCell ref="F13:G13"/>
    <mergeCell ref="B11:G12"/>
    <mergeCell ref="C4:D4"/>
    <mergeCell ref="B3:F3"/>
  </mergeCells>
  <printOptions/>
  <pageMargins left="0.75" right="0.75" top="1" bottom="1" header="0.5" footer="0.5"/>
  <pageSetup horizontalDpi="600" verticalDpi="600" orientation="portrait" paperSize="9" r:id="rId1"/>
  <ignoredErrors>
    <ignoredError sqref="F15:F16 G15:G16 F17:G17 F18:G23 F24: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Mikhno_Viktor_SNGA</cp:lastModifiedBy>
  <dcterms:created xsi:type="dcterms:W3CDTF">2013-08-23T06:51:58Z</dcterms:created>
  <dcterms:modified xsi:type="dcterms:W3CDTF">2014-12-10T11:46:08Z</dcterms:modified>
  <cp:category/>
  <cp:version/>
  <cp:contentType/>
  <cp:contentStatus/>
</cp:coreProperties>
</file>