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52511"/>
</workbook>
</file>

<file path=xl/calcChain.xml><?xml version="1.0" encoding="utf-8"?>
<calcChain xmlns="http://schemas.openxmlformats.org/spreadsheetml/2006/main">
  <c r="G4" i="1" l="1"/>
  <c r="D20" i="1"/>
  <c r="D11" i="1"/>
  <c r="D1" i="1"/>
  <c r="C21" i="1" l="1"/>
  <c r="C23" i="1"/>
  <c r="C25" i="1"/>
  <c r="C22" i="1"/>
  <c r="H13" i="1" s="1"/>
  <c r="C24" i="1"/>
  <c r="C26" i="1"/>
  <c r="C27" i="1"/>
  <c r="C2" i="1"/>
  <c r="C8" i="1"/>
  <c r="C3" i="1"/>
  <c r="C5" i="1"/>
  <c r="H7" i="1" s="1"/>
  <c r="C7" i="1"/>
  <c r="H9" i="1" s="1"/>
  <c r="C9" i="1"/>
  <c r="C4" i="1"/>
  <c r="C6" i="1"/>
  <c r="H8" i="1" s="1"/>
  <c r="C12" i="1"/>
  <c r="C14" i="1"/>
  <c r="C16" i="1"/>
  <c r="C18" i="1"/>
  <c r="C13" i="1"/>
  <c r="C15" i="1"/>
  <c r="C17" i="1"/>
  <c r="H10" i="1"/>
  <c r="H11" i="1"/>
  <c r="H12" i="1"/>
  <c r="H6" i="1"/>
  <c r="G5" i="1"/>
  <c r="H4" i="1" l="1"/>
  <c r="H5" i="1"/>
  <c r="G6" i="1"/>
  <c r="G7" i="1" l="1"/>
  <c r="G8" i="1" l="1"/>
  <c r="G9" i="1" l="1"/>
  <c r="G10" i="1" l="1"/>
  <c r="G11" i="1" l="1"/>
</calcChain>
</file>

<file path=xl/sharedStrings.xml><?xml version="1.0" encoding="utf-8"?>
<sst xmlns="http://schemas.openxmlformats.org/spreadsheetml/2006/main" count="33" uniqueCount="19">
  <si>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</si>
  <si>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</si>
  <si>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</si>
  <si>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</si>
  <si>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</si>
  <si>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</si>
  <si>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</si>
  <si>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</si>
  <si>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</si>
  <si>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</si>
  <si>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</si>
  <si>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</si>
  <si>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</si>
  <si>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</si>
  <si>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</si>
  <si>
    <t>Луч</t>
  </si>
  <si>
    <t>Муфта</t>
  </si>
  <si>
    <t>Хомут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</si>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</sst>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ill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3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9" xfId="0" applyNumberFormat="1" applyFont="1" applyFill="1" applyBorder="1"/>
    <xf numFmtId="164" fontId="3" fillId="2" borderId="5" xfId="0" applyNumberFormat="1" applyFont="1" applyFill="1" applyBorder="1"/>
    <xf numFmtId="0" fontId="0" fillId="4" borderId="0" xfId="0" applyFill="1"/>
    <xf numFmtId="0" fontId="4" fillId="3" borderId="8" xfId="0" applyFont="1" applyFill="1" applyBorder="1" applyAlignment="1"/>
    <xf numFmtId="0" fontId="4" fillId="0" borderId="0" xfId="0" applyFont="1" applyAlignment="1">
      <alignment horizontal="center" vertical="center"/>
    </xf>
    <xf numFmtId="0" fontId="4" fillId="3" borderId="8" xfId="0" applyFont="1" applyFill="1" applyBorder="1"/>
    <xf numFmtId="0" fontId="0" fillId="0" borderId="0" xfId="0" applyAlignment="1">
      <alignment horizontal="center"/>
    </xf>
    <xf numFmtId="0" fontId="0" fillId="5" borderId="0" xfId="0" applyFill="1"/>
  </cellXfs>
  <cellStyles count="2">
    <cellStyle name="Обычный" xfId="0" builtinId="0"/>
    <cellStyle name="Обычный 2" xfId="1"/>
  </cellStyles>
  <dxfs count="3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C9" totalsRowShown="0" headerRowDxfId="30" headerRowBorderDxfId="29" tableBorderDxfId="28" totalsRowBorderDxfId="27">
  <tableColumns count="3">
    <tableColumn id="1" name="Шкаф" dataDxfId="26"/>
    <tableColumn id="2" name="кол-во фитингов" dataDxfId="25"/>
    <tableColumn id="3" name="Столбец1" dataDxfId="1">
      <calculatedColumnFormula>IFERROR(Шкаф[[#This Row],[кол-во фитингов]]*$D$1,0)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C18" totalsRowShown="0" headerRowDxfId="24" dataDxfId="22" headerRowBorderDxfId="23" tableBorderDxfId="21" totalsRowBorderDxfId="20">
  <tableColumns count="3">
    <tableColumn id="1" name="Опуск" dataDxfId="19"/>
    <tableColumn id="2" name="кол-во фитингов" dataDxfId="18"/>
    <tableColumn id="3" name="Столбец1" dataDxfId="2">
      <calculatedColumnFormula>IFERROR(Опуск[[#This Row],[кол-во фитингов]]*$D$11,0)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Опуск5" displayName="Опуск5" ref="A20:C27" totalsRowShown="0" headerRowDxfId="17" dataDxfId="15" headerRowBorderDxfId="16" tableBorderDxfId="14" totalsRowBorderDxfId="13">
  <tableColumns count="3">
    <tableColumn id="1" name="Луч" dataDxfId="12"/>
    <tableColumn id="2" name="кол-во фитингов" dataDxfId="11"/>
    <tableColumn id="3" name="Столбец1" dataDxfId="0">
      <calculatedColumnFormula>IFERROR(Опуск5[[#This Row],[кол-во фитингов]]*$D$20,0)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E3:H13" totalsRowShown="0" headerRowDxfId="10" headerRowBorderDxfId="9" tableBorderDxfId="8" totalsRowBorderDxfId="7">
  <tableColumns count="4">
    <tableColumn id="1" name="Назв." dataDxfId="6"/>
    <tableColumn id="2" name="кол-во" dataDxfId="5"/>
    <tableColumn id="3" name="Оборудоание" dataDxfId="4">
      <calculatedColumnFormula>IF(G3="",0,INDEX(A:A,MATCH(E$4,A:A,)+ROW(A1)))</calculatedColumnFormula>
    </tableColumn>
    <tableColumn id="4" name="Итого" dataDxfId="3">
      <calculatedColumnFormula>SUMIF(A:A,Таблица3[[#This Row],[Оборудоание]],C:C)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6" sqref="E6"/>
    </sheetView>
  </sheetViews>
  <sheetFormatPr defaultRowHeight="15" x14ac:dyDescent="0.25"/>
  <cols>
    <col min="1" max="2" width="15.7109375" customWidth="1"/>
    <col min="3" max="3" width="11" customWidth="1"/>
    <col min="4" max="4" width="6" customWidth="1"/>
    <col min="5" max="8" width="15.7109375" customWidth="1"/>
    <col min="9" max="11" width="12.7109375" customWidth="1"/>
    <col min="12" max="12" width="11.7109375" customWidth="1"/>
    <col min="13" max="13" width="11.5703125" customWidth="1"/>
    <col min="14" max="14" width="8.7109375" customWidth="1"/>
    <col min="15" max="15" width="16" customWidth="1"/>
    <col min="16" max="16" width="8.7109375" customWidth="1"/>
    <col min="17" max="17" width="20.28515625" customWidth="1"/>
    <col min="18" max="18" width="16.85546875" customWidth="1"/>
    <col min="22" max="22" width="15.42578125" customWidth="1"/>
  </cols>
  <sheetData>
    <row r="1" spans="1:15" x14ac:dyDescent="0.25">
      <c r="A1" s="14" t="s">
        <v>9</v>
      </c>
      <c r="B1" s="13" t="s">
        <v>2</v>
      </c>
      <c r="C1" s="25" t="s">
        <v>18</v>
      </c>
      <c r="D1" s="24">
        <f>VLOOKUP(Шкаф[[#Headers],[Шкаф]],Таблица3[[Назв.]:[кол-во]],2,0)</f>
        <v>2</v>
      </c>
      <c r="O1" s="12"/>
    </row>
    <row r="2" spans="1:15" x14ac:dyDescent="0.25">
      <c r="A2" s="10" t="s">
        <v>1</v>
      </c>
      <c r="B2" s="9">
        <v>1</v>
      </c>
      <c r="C2" s="28">
        <f>IFERROR(Шкаф[[#This Row],[кол-во фитингов]]*$D$1,0)</f>
        <v>2</v>
      </c>
      <c r="O2" s="12"/>
    </row>
    <row r="3" spans="1:15" x14ac:dyDescent="0.25">
      <c r="A3" s="10" t="s">
        <v>0</v>
      </c>
      <c r="B3" s="9">
        <v>2</v>
      </c>
      <c r="C3" s="28">
        <f>IFERROR(Шкаф[[#This Row],[кол-во фитингов]]*$D$1,0)</f>
        <v>4</v>
      </c>
      <c r="E3" s="18" t="s">
        <v>14</v>
      </c>
      <c r="F3" s="19" t="s">
        <v>13</v>
      </c>
      <c r="G3" s="19" t="s">
        <v>12</v>
      </c>
      <c r="H3" s="20" t="s">
        <v>11</v>
      </c>
      <c r="J3" t="s">
        <v>9</v>
      </c>
      <c r="O3" s="12"/>
    </row>
    <row r="4" spans="1:15" x14ac:dyDescent="0.25">
      <c r="A4" s="11" t="s">
        <v>10</v>
      </c>
      <c r="B4" s="9">
        <v>1</v>
      </c>
      <c r="C4" s="28">
        <f>IFERROR(Шкаф[[#This Row],[кол-во фитингов]]*$D$1,0)</f>
        <v>2</v>
      </c>
      <c r="E4" s="10" t="s">
        <v>9</v>
      </c>
      <c r="F4" s="15">
        <v>2</v>
      </c>
      <c r="G4" s="16" t="str">
        <f>IF(G3="",0,INDEX(A:A,MATCH(E$4,A:A,)+ROW(A1)))</f>
        <v>Тройник</v>
      </c>
      <c r="H4" s="17">
        <f>SUMIF(A:A,Таблица3[[#This Row],[Оборудоание]],C:C)</f>
        <v>6</v>
      </c>
      <c r="J4" t="s">
        <v>3</v>
      </c>
      <c r="K4">
        <v>6</v>
      </c>
    </row>
    <row r="5" spans="1:15" x14ac:dyDescent="0.25">
      <c r="A5" s="10" t="s">
        <v>8</v>
      </c>
      <c r="B5" s="9">
        <v>1</v>
      </c>
      <c r="C5" s="28">
        <f>IFERROR(Шкаф[[#This Row],[кол-во фитингов]]*$D$1,0)</f>
        <v>2</v>
      </c>
      <c r="E5" s="10" t="s">
        <v>15</v>
      </c>
      <c r="F5" s="15">
        <v>2</v>
      </c>
      <c r="G5" s="16" t="str">
        <f>IF(G4="",0,INDEX(A:A,MATCH(E$4,A:A,)+ROW(A2)))</f>
        <v>Отвод</v>
      </c>
      <c r="H5" s="17">
        <f>SUMIF(A:A,Таблица3[[#This Row],[Оборудоание]],C:C)</f>
        <v>8</v>
      </c>
      <c r="J5" t="s">
        <v>15</v>
      </c>
      <c r="K5" s="29">
        <v>6</v>
      </c>
    </row>
    <row r="6" spans="1:15" x14ac:dyDescent="0.25">
      <c r="A6" s="10" t="s">
        <v>7</v>
      </c>
      <c r="B6" s="9">
        <v>1</v>
      </c>
      <c r="C6" s="28">
        <f>IFERROR(Шкаф[[#This Row],[кол-во фитингов]]*$D$1,0)</f>
        <v>2</v>
      </c>
      <c r="E6" s="10" t="s">
        <v>3</v>
      </c>
      <c r="F6" s="15">
        <v>2</v>
      </c>
      <c r="G6" s="16" t="str">
        <f t="shared" ref="G6:G11" si="0">IF(G5="",0,INDEX(A:A,MATCH(E$4,A:A,)+ROW(A3)))</f>
        <v>Резьба</v>
      </c>
      <c r="H6" s="17">
        <f>SUMIF(A:A,Таблица3[[#This Row],[Оборудоание]],C:C)</f>
        <v>2</v>
      </c>
      <c r="K6">
        <v>2</v>
      </c>
    </row>
    <row r="7" spans="1:15" x14ac:dyDescent="0.25">
      <c r="A7" s="10" t="s">
        <v>6</v>
      </c>
      <c r="B7" s="9">
        <v>1</v>
      </c>
      <c r="C7" s="28">
        <f>IFERROR(Шкаф[[#This Row],[кол-во фитингов]]*$D$1,0)</f>
        <v>2</v>
      </c>
      <c r="E7" s="10"/>
      <c r="F7" s="15"/>
      <c r="G7" s="16" t="str">
        <f t="shared" si="0"/>
        <v>Кран</v>
      </c>
      <c r="H7" s="17">
        <f>SUMIF(A:A,Таблица3[[#This Row],[Оборудоание]],C:C)</f>
        <v>2</v>
      </c>
      <c r="K7">
        <v>2</v>
      </c>
    </row>
    <row r="8" spans="1:15" x14ac:dyDescent="0.25">
      <c r="A8" s="10" t="s">
        <v>5</v>
      </c>
      <c r="B8" s="9">
        <v>1</v>
      </c>
      <c r="C8" s="28">
        <f>IFERROR(Шкаф[[#This Row],[кол-во фитингов]]*$D$1,0)</f>
        <v>2</v>
      </c>
      <c r="E8" s="10"/>
      <c r="F8" s="15"/>
      <c r="G8" s="16" t="str">
        <f t="shared" si="0"/>
        <v>Гайка</v>
      </c>
      <c r="H8" s="17">
        <f>SUMIF(A:A,Таблица3[[#This Row],[Оборудоание]],C:C)</f>
        <v>2</v>
      </c>
      <c r="K8">
        <v>2</v>
      </c>
    </row>
    <row r="9" spans="1:15" x14ac:dyDescent="0.25">
      <c r="A9" s="8" t="s">
        <v>4</v>
      </c>
      <c r="B9" s="7">
        <v>1</v>
      </c>
      <c r="C9" s="28">
        <f>IFERROR(Шкаф[[#This Row],[кол-во фитингов]]*$D$1,0)</f>
        <v>2</v>
      </c>
      <c r="E9" s="10"/>
      <c r="F9" s="15"/>
      <c r="G9" s="16" t="str">
        <f t="shared" si="0"/>
        <v>Рукав</v>
      </c>
      <c r="H9" s="17">
        <f>SUMIF(A:A,Таблица3[[#This Row],[Оборудоание]],C:C)</f>
        <v>2</v>
      </c>
      <c r="K9">
        <v>2</v>
      </c>
    </row>
    <row r="10" spans="1:15" x14ac:dyDescent="0.25">
      <c r="E10" s="10"/>
      <c r="F10" s="15"/>
      <c r="G10" s="16" t="str">
        <f t="shared" si="0"/>
        <v>Ствол</v>
      </c>
      <c r="H10" s="17">
        <f>SUMIF(A:A,Таблица3[[#This Row],[Оборудоание]],C:C)</f>
        <v>2</v>
      </c>
      <c r="K10">
        <v>2</v>
      </c>
    </row>
    <row r="11" spans="1:15" x14ac:dyDescent="0.25">
      <c r="A11" s="6" t="s">
        <v>3</v>
      </c>
      <c r="B11" s="5" t="s">
        <v>2</v>
      </c>
      <c r="C11" s="27" t="s">
        <v>18</v>
      </c>
      <c r="D11" s="24">
        <f>VLOOKUP(Опуск[[#Headers],[Опуск]],Таблица3[[Назв.]:[кол-во]],2,0)</f>
        <v>2</v>
      </c>
      <c r="E11" s="10"/>
      <c r="F11" s="15"/>
      <c r="G11" s="16" t="str">
        <f t="shared" si="0"/>
        <v>Диафрагма</v>
      </c>
      <c r="H11" s="17">
        <f>SUMIF(A:A,Таблица3[[#This Row],[Оборудоание]],C:C)</f>
        <v>2</v>
      </c>
      <c r="K11">
        <v>2</v>
      </c>
    </row>
    <row r="12" spans="1:15" x14ac:dyDescent="0.25">
      <c r="A12" s="4" t="s">
        <v>1</v>
      </c>
      <c r="B12" s="3">
        <v>2</v>
      </c>
      <c r="C12" s="26">
        <f>IFERROR(Опуск[[#This Row],[кол-во фитингов]]*$D$11,0)</f>
        <v>4</v>
      </c>
      <c r="E12" s="8"/>
      <c r="F12" s="21"/>
      <c r="G12" s="22" t="s">
        <v>16</v>
      </c>
      <c r="H12" s="17">
        <f>SUMIF(A:A,Таблица3[[#This Row],[Оборудоание]],C:C)</f>
        <v>4</v>
      </c>
      <c r="K12">
        <v>4</v>
      </c>
    </row>
    <row r="13" spans="1:15" x14ac:dyDescent="0.25">
      <c r="A13" s="4" t="s">
        <v>0</v>
      </c>
      <c r="B13" s="3">
        <v>2</v>
      </c>
      <c r="C13" s="26">
        <f>IFERROR(Опуск[[#This Row],[кол-во фитингов]]*$D$11,0)</f>
        <v>4</v>
      </c>
      <c r="E13" s="10"/>
      <c r="F13" s="15"/>
      <c r="G13" s="23" t="s">
        <v>17</v>
      </c>
      <c r="H13" s="17">
        <f>SUMIF(A:A,Таблица3[[#This Row],[Оборудоание]],C:C)</f>
        <v>4</v>
      </c>
      <c r="K13">
        <v>4</v>
      </c>
    </row>
    <row r="14" spans="1:15" x14ac:dyDescent="0.25">
      <c r="A14" s="4"/>
      <c r="B14" s="3"/>
      <c r="C14" s="26">
        <f>IFERROR(Опуск[[#This Row],[кол-во фитингов]]*$D$11,0)</f>
        <v>0</v>
      </c>
    </row>
    <row r="15" spans="1:15" x14ac:dyDescent="0.25">
      <c r="A15" s="4"/>
      <c r="B15" s="3"/>
      <c r="C15" s="26">
        <f>IFERROR(Опуск[[#This Row],[кол-во фитингов]]*$D$11,0)</f>
        <v>0</v>
      </c>
    </row>
    <row r="16" spans="1:15" x14ac:dyDescent="0.25">
      <c r="A16" s="4"/>
      <c r="B16" s="3"/>
      <c r="C16" s="26">
        <f>IFERROR(Опуск[[#This Row],[кол-во фитингов]]*$D$11,0)</f>
        <v>0</v>
      </c>
    </row>
    <row r="17" spans="1:4" x14ac:dyDescent="0.25">
      <c r="A17" s="4"/>
      <c r="B17" s="3"/>
      <c r="C17" s="26">
        <f>IFERROR(Опуск[[#This Row],[кол-во фитингов]]*$D$11,0)</f>
        <v>0</v>
      </c>
    </row>
    <row r="18" spans="1:4" x14ac:dyDescent="0.25">
      <c r="A18" s="2"/>
      <c r="B18" s="1"/>
      <c r="C18" s="26">
        <f>IFERROR(Опуск[[#This Row],[кол-во фитингов]]*$D$11,0)</f>
        <v>0</v>
      </c>
    </row>
    <row r="20" spans="1:4" x14ac:dyDescent="0.25">
      <c r="A20" s="6" t="s">
        <v>15</v>
      </c>
      <c r="B20" s="5" t="s">
        <v>2</v>
      </c>
      <c r="C20" s="27" t="s">
        <v>18</v>
      </c>
      <c r="D20" s="24">
        <f>VLOOKUP(Опуск5[[#Headers],[Луч]],Таблица3[[Назв.]:[кол-во]],2,0)</f>
        <v>2</v>
      </c>
    </row>
    <row r="21" spans="1:4" x14ac:dyDescent="0.25">
      <c r="A21" s="4" t="s">
        <v>16</v>
      </c>
      <c r="B21" s="3">
        <v>2</v>
      </c>
      <c r="C21" s="26">
        <f>IFERROR(Опуск5[[#This Row],[кол-во фитингов]]*$D$20,0)</f>
        <v>4</v>
      </c>
    </row>
    <row r="22" spans="1:4" x14ac:dyDescent="0.25">
      <c r="A22" s="4" t="s">
        <v>17</v>
      </c>
      <c r="B22" s="3">
        <v>2</v>
      </c>
      <c r="C22" s="26">
        <f>IFERROR(Опуск5[[#This Row],[кол-во фитингов]]*$D$20,0)</f>
        <v>4</v>
      </c>
    </row>
    <row r="23" spans="1:4" x14ac:dyDescent="0.25">
      <c r="A23" s="4"/>
      <c r="B23" s="3"/>
      <c r="C23" s="26">
        <f>IFERROR(Опуск5[[#This Row],[кол-во фитингов]]*$D$20,0)</f>
        <v>0</v>
      </c>
    </row>
    <row r="24" spans="1:4" x14ac:dyDescent="0.25">
      <c r="A24" s="4"/>
      <c r="B24" s="3"/>
      <c r="C24" s="26">
        <f>IFERROR(Опуск5[[#This Row],[кол-во фитингов]]*$D$20,0)</f>
        <v>0</v>
      </c>
    </row>
    <row r="25" spans="1:4" x14ac:dyDescent="0.25">
      <c r="A25" s="4"/>
      <c r="B25" s="3"/>
      <c r="C25" s="26">
        <f>IFERROR(Опуск5[[#This Row],[кол-во фитингов]]*$D$20,0)</f>
        <v>0</v>
      </c>
    </row>
    <row r="26" spans="1:4" x14ac:dyDescent="0.25">
      <c r="A26" s="4"/>
      <c r="B26" s="3"/>
      <c r="C26" s="26">
        <f>IFERROR(Опуск5[[#This Row],[кол-во фитингов]]*$D$20,0)</f>
        <v>0</v>
      </c>
    </row>
    <row r="27" spans="1:4" x14ac:dyDescent="0.25">
      <c r="A27" s="2"/>
      <c r="B27" s="1"/>
      <c r="C27" s="26">
        <f>IFERROR(Опуск5[[#This Row],[кол-во фитингов]]*$D$20,0)</f>
        <v>0</v>
      </c>
    </row>
  </sheetData>
  <dataValidations count="1">
    <dataValidation type="list" allowBlank="1" showInputMessage="1" showErrorMessage="1" sqref="E4:E13">
      <formula1>$J$3:$J$5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admin</cp:lastModifiedBy>
  <dcterms:created xsi:type="dcterms:W3CDTF">2014-12-10T15:18:52Z</dcterms:created>
  <dcterms:modified xsi:type="dcterms:W3CDTF">2014-12-25T15:57:24Z</dcterms:modified>
</cp:coreProperties>
</file>