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январь" sheetId="3" r:id="rId1"/>
    <sheet name="февраль" sheetId="8" r:id="rId2"/>
    <sheet name="март" sheetId="9" r:id="rId3"/>
    <sheet name="Стажи сотрудников" sheetId="4" r:id="rId4"/>
    <sheet name="доход" sheetId="5" r:id="rId5"/>
    <sheet name="налог" sheetId="7" r:id="rId6"/>
    <sheet name="дни" sheetId="11" r:id="rId7"/>
  </sheets>
  <calcPr calcId="124519"/>
</workbook>
</file>

<file path=xl/calcChain.xml><?xml version="1.0" encoding="utf-8"?>
<calcChain xmlns="http://schemas.openxmlformats.org/spreadsheetml/2006/main">
  <c r="F32" i="5"/>
  <c r="G32"/>
  <c r="H32"/>
  <c r="I32"/>
  <c r="J32"/>
  <c r="K32"/>
  <c r="L32"/>
  <c r="M32"/>
  <c r="N32"/>
  <c r="F33"/>
  <c r="G33"/>
  <c r="H33"/>
  <c r="I33"/>
  <c r="J33"/>
  <c r="K33"/>
  <c r="L33"/>
  <c r="M33"/>
  <c r="N33"/>
  <c r="F34"/>
  <c r="G34"/>
  <c r="H34"/>
  <c r="I34"/>
  <c r="J34"/>
  <c r="K34"/>
  <c r="L34"/>
  <c r="M34"/>
  <c r="N34"/>
  <c r="F35"/>
  <c r="G35"/>
  <c r="H35"/>
  <c r="I35"/>
  <c r="J35"/>
  <c r="K35"/>
  <c r="L35"/>
  <c r="M35"/>
  <c r="N35"/>
  <c r="F36"/>
  <c r="G36"/>
  <c r="H36"/>
  <c r="I36"/>
  <c r="J36"/>
  <c r="K36"/>
  <c r="L36"/>
  <c r="M36"/>
  <c r="N36"/>
  <c r="F37"/>
  <c r="G37"/>
  <c r="H37"/>
  <c r="I37"/>
  <c r="J37"/>
  <c r="K37"/>
  <c r="L37"/>
  <c r="M37"/>
  <c r="N37"/>
  <c r="F38"/>
  <c r="G38"/>
  <c r="H38"/>
  <c r="I38"/>
  <c r="J38"/>
  <c r="K38"/>
  <c r="L38"/>
  <c r="M38"/>
  <c r="N38"/>
  <c r="F39"/>
  <c r="G39"/>
  <c r="H39"/>
  <c r="I39"/>
  <c r="J39"/>
  <c r="K39"/>
  <c r="L39"/>
  <c r="M39"/>
  <c r="N39"/>
  <c r="F40"/>
  <c r="G40"/>
  <c r="H40"/>
  <c r="I40"/>
  <c r="J40"/>
  <c r="K40"/>
  <c r="L40"/>
  <c r="M40"/>
  <c r="N40"/>
  <c r="F41"/>
  <c r="G41"/>
  <c r="H41"/>
  <c r="I41"/>
  <c r="J41"/>
  <c r="K41"/>
  <c r="L41"/>
  <c r="M41"/>
  <c r="N41"/>
  <c r="N71" l="1"/>
  <c r="M71"/>
  <c r="L71"/>
  <c r="K71"/>
  <c r="J71"/>
  <c r="I71"/>
  <c r="H71"/>
  <c r="N70"/>
  <c r="M70"/>
  <c r="L70"/>
  <c r="K70"/>
  <c r="J70"/>
  <c r="I70"/>
  <c r="H70"/>
  <c r="N69"/>
  <c r="M69"/>
  <c r="L69"/>
  <c r="K69"/>
  <c r="J69"/>
  <c r="I69"/>
  <c r="H69"/>
  <c r="N68"/>
  <c r="M68"/>
  <c r="L68"/>
  <c r="K68"/>
  <c r="J68"/>
  <c r="I68"/>
  <c r="H68"/>
  <c r="N67"/>
  <c r="M67"/>
  <c r="L67"/>
  <c r="K67"/>
  <c r="J67"/>
  <c r="I67"/>
  <c r="H67"/>
  <c r="N66"/>
  <c r="M66"/>
  <c r="L66"/>
  <c r="K66"/>
  <c r="J66"/>
  <c r="I66"/>
  <c r="H66"/>
  <c r="N65"/>
  <c r="M65"/>
  <c r="L65"/>
  <c r="K65"/>
  <c r="J65"/>
  <c r="I65"/>
  <c r="H65"/>
  <c r="N64"/>
  <c r="M64"/>
  <c r="L64"/>
  <c r="K64"/>
  <c r="J64"/>
  <c r="I64"/>
  <c r="H64"/>
  <c r="N63"/>
  <c r="M63"/>
  <c r="L63"/>
  <c r="K63"/>
  <c r="J63"/>
  <c r="I63"/>
  <c r="H63"/>
  <c r="N62"/>
  <c r="M62"/>
  <c r="L62"/>
  <c r="K62"/>
  <c r="J62"/>
  <c r="I62"/>
  <c r="H62"/>
  <c r="E3" i="11"/>
  <c r="E4"/>
  <c r="E5"/>
  <c r="E6"/>
  <c r="E7"/>
  <c r="E8"/>
  <c r="E9"/>
  <c r="E10"/>
  <c r="E11"/>
  <c r="E12"/>
  <c r="D3"/>
  <c r="F3"/>
  <c r="G3"/>
  <c r="H3"/>
  <c r="I3"/>
  <c r="J3"/>
  <c r="K3"/>
  <c r="L3"/>
  <c r="M3"/>
  <c r="N3"/>
  <c r="D4"/>
  <c r="F4"/>
  <c r="G4"/>
  <c r="H4"/>
  <c r="I4"/>
  <c r="J4"/>
  <c r="K4"/>
  <c r="L4"/>
  <c r="M4"/>
  <c r="N4"/>
  <c r="D5"/>
  <c r="F5"/>
  <c r="G5"/>
  <c r="H5"/>
  <c r="I5"/>
  <c r="J5"/>
  <c r="K5"/>
  <c r="L5"/>
  <c r="M5"/>
  <c r="N5"/>
  <c r="D6"/>
  <c r="F6"/>
  <c r="G6"/>
  <c r="H6"/>
  <c r="I6"/>
  <c r="J6"/>
  <c r="K6"/>
  <c r="L6"/>
  <c r="M6"/>
  <c r="N6"/>
  <c r="D7"/>
  <c r="F7"/>
  <c r="G7"/>
  <c r="H7"/>
  <c r="I7"/>
  <c r="J7"/>
  <c r="K7"/>
  <c r="L7"/>
  <c r="M7"/>
  <c r="N7"/>
  <c r="D8"/>
  <c r="F8"/>
  <c r="G8"/>
  <c r="H8"/>
  <c r="I8"/>
  <c r="J8"/>
  <c r="K8"/>
  <c r="L8"/>
  <c r="M8"/>
  <c r="N8"/>
  <c r="D9"/>
  <c r="F9"/>
  <c r="G9"/>
  <c r="H9"/>
  <c r="I9"/>
  <c r="J9"/>
  <c r="K9"/>
  <c r="L9"/>
  <c r="M9"/>
  <c r="N9"/>
  <c r="D10"/>
  <c r="F10"/>
  <c r="G10"/>
  <c r="H10"/>
  <c r="I10"/>
  <c r="J10"/>
  <c r="K10"/>
  <c r="L10"/>
  <c r="M10"/>
  <c r="N10"/>
  <c r="D11"/>
  <c r="F11"/>
  <c r="G11"/>
  <c r="H11"/>
  <c r="I11"/>
  <c r="J11"/>
  <c r="K11"/>
  <c r="L11"/>
  <c r="M11"/>
  <c r="N11"/>
  <c r="D12"/>
  <c r="F12"/>
  <c r="G12"/>
  <c r="H12"/>
  <c r="I12"/>
  <c r="J12"/>
  <c r="K12"/>
  <c r="L12"/>
  <c r="M12"/>
  <c r="N12"/>
  <c r="C5"/>
  <c r="C6"/>
  <c r="C7"/>
  <c r="C8"/>
  <c r="C9"/>
  <c r="C10"/>
  <c r="C11"/>
  <c r="C12"/>
  <c r="C3"/>
  <c r="N42" l="1"/>
  <c r="M42"/>
  <c r="L42"/>
  <c r="K42"/>
  <c r="J42"/>
  <c r="I42"/>
  <c r="H42"/>
  <c r="F42"/>
  <c r="N41"/>
  <c r="M41"/>
  <c r="L41"/>
  <c r="K41"/>
  <c r="J41"/>
  <c r="I41"/>
  <c r="H41"/>
  <c r="F41"/>
  <c r="N40"/>
  <c r="M40"/>
  <c r="L40"/>
  <c r="K40"/>
  <c r="J40"/>
  <c r="I40"/>
  <c r="H40"/>
  <c r="F40"/>
  <c r="N39"/>
  <c r="M39"/>
  <c r="L39"/>
  <c r="K39"/>
  <c r="J39"/>
  <c r="I39"/>
  <c r="H39"/>
  <c r="F39"/>
  <c r="N38"/>
  <c r="M38"/>
  <c r="L38"/>
  <c r="K38"/>
  <c r="J38"/>
  <c r="I38"/>
  <c r="H38"/>
  <c r="F38"/>
  <c r="N37"/>
  <c r="M37"/>
  <c r="L37"/>
  <c r="K37"/>
  <c r="J37"/>
  <c r="I37"/>
  <c r="H37"/>
  <c r="F37"/>
  <c r="N36"/>
  <c r="M36"/>
  <c r="L36"/>
  <c r="K36"/>
  <c r="J36"/>
  <c r="I36"/>
  <c r="H36"/>
  <c r="F36"/>
  <c r="N35"/>
  <c r="M35"/>
  <c r="L35"/>
  <c r="K35"/>
  <c r="J35"/>
  <c r="I35"/>
  <c r="H35"/>
  <c r="F35"/>
  <c r="N34"/>
  <c r="M34"/>
  <c r="L34"/>
  <c r="K34"/>
  <c r="J34"/>
  <c r="I34"/>
  <c r="H34"/>
  <c r="F34"/>
  <c r="N33"/>
  <c r="M33"/>
  <c r="L33"/>
  <c r="K33"/>
  <c r="J33"/>
  <c r="I33"/>
  <c r="H33"/>
  <c r="F33"/>
  <c r="G42"/>
  <c r="G41"/>
  <c r="G40"/>
  <c r="G39"/>
  <c r="G38"/>
  <c r="G37"/>
  <c r="G36"/>
  <c r="G35"/>
  <c r="G34"/>
  <c r="G33"/>
  <c r="E42"/>
  <c r="E41"/>
  <c r="E40"/>
  <c r="E39"/>
  <c r="E38"/>
  <c r="E37"/>
  <c r="E36"/>
  <c r="E35"/>
  <c r="E33"/>
  <c r="D3" i="4"/>
  <c r="G14" i="3" s="1"/>
  <c r="D4" i="4"/>
  <c r="G15" i="3" s="1"/>
  <c r="D5" i="4"/>
  <c r="G16" i="3" s="1"/>
  <c r="D6" i="4"/>
  <c r="G17" i="3" s="1"/>
  <c r="D7" i="4"/>
  <c r="G18" i="3" s="1"/>
  <c r="D8" i="4"/>
  <c r="G19" i="3" s="1"/>
  <c r="D9" i="4"/>
  <c r="G20" i="3" s="1"/>
  <c r="D10" i="4"/>
  <c r="G21" i="3" s="1"/>
  <c r="D11" i="4"/>
  <c r="G22" i="3" s="1"/>
  <c r="D2" i="4"/>
  <c r="G13" i="3" s="1"/>
  <c r="F2" i="4"/>
  <c r="C4" i="11"/>
  <c r="E34" l="1"/>
  <c r="Y23" i="9" l="1"/>
  <c r="V23"/>
  <c r="S23"/>
  <c r="N23"/>
  <c r="I23"/>
  <c r="H23"/>
  <c r="G23"/>
  <c r="F23"/>
  <c r="C23"/>
  <c r="T22"/>
  <c r="J22"/>
  <c r="D22"/>
  <c r="E22" s="1"/>
  <c r="J21"/>
  <c r="D21"/>
  <c r="E21" s="1"/>
  <c r="J20"/>
  <c r="D20"/>
  <c r="E20" s="1"/>
  <c r="T19"/>
  <c r="J19"/>
  <c r="D19"/>
  <c r="E19" s="1"/>
  <c r="J18"/>
  <c r="D18"/>
  <c r="E18" s="1"/>
  <c r="J17"/>
  <c r="D17"/>
  <c r="E17" s="1"/>
  <c r="T16"/>
  <c r="J16"/>
  <c r="D16"/>
  <c r="E16" s="1"/>
  <c r="J15"/>
  <c r="D15"/>
  <c r="E15" s="1"/>
  <c r="J14"/>
  <c r="D14"/>
  <c r="E14" s="1"/>
  <c r="J13"/>
  <c r="D13"/>
  <c r="E13" s="1"/>
  <c r="Y23" i="8"/>
  <c r="V23"/>
  <c r="S23"/>
  <c r="N23"/>
  <c r="I23"/>
  <c r="H23"/>
  <c r="G23"/>
  <c r="F23"/>
  <c r="C23"/>
  <c r="T22"/>
  <c r="J22"/>
  <c r="D22"/>
  <c r="E22" s="1"/>
  <c r="J21"/>
  <c r="D21"/>
  <c r="E21" s="1"/>
  <c r="J20"/>
  <c r="D20"/>
  <c r="E20" s="1"/>
  <c r="T19"/>
  <c r="J19"/>
  <c r="D19"/>
  <c r="E19" s="1"/>
  <c r="J18"/>
  <c r="D18"/>
  <c r="E18" s="1"/>
  <c r="J17"/>
  <c r="D17"/>
  <c r="E17" s="1"/>
  <c r="T16"/>
  <c r="J16"/>
  <c r="D16"/>
  <c r="E16" s="1"/>
  <c r="J15"/>
  <c r="D15"/>
  <c r="E15" s="1"/>
  <c r="J14"/>
  <c r="D14"/>
  <c r="E14" s="1"/>
  <c r="J13"/>
  <c r="D13"/>
  <c r="E13" s="1"/>
  <c r="J23" l="1"/>
  <c r="J23" i="9"/>
  <c r="U14"/>
  <c r="K14"/>
  <c r="U16"/>
  <c r="K16"/>
  <c r="U17"/>
  <c r="K17"/>
  <c r="L17"/>
  <c r="M17" s="1"/>
  <c r="U19"/>
  <c r="K19"/>
  <c r="L19" s="1"/>
  <c r="M19" s="1"/>
  <c r="U20"/>
  <c r="K20"/>
  <c r="L20" s="1"/>
  <c r="M20" s="1"/>
  <c r="U22"/>
  <c r="K22"/>
  <c r="L22" s="1"/>
  <c r="M22" s="1"/>
  <c r="E23"/>
  <c r="U13"/>
  <c r="K13"/>
  <c r="U15"/>
  <c r="K15"/>
  <c r="U18"/>
  <c r="K18"/>
  <c r="U21"/>
  <c r="K21"/>
  <c r="L21" s="1"/>
  <c r="M21" s="1"/>
  <c r="U15" i="8"/>
  <c r="K15"/>
  <c r="L15" s="1"/>
  <c r="U18"/>
  <c r="K18"/>
  <c r="L18" s="1"/>
  <c r="U21"/>
  <c r="K21"/>
  <c r="L21" s="1"/>
  <c r="M21" s="1"/>
  <c r="E23"/>
  <c r="U13"/>
  <c r="K13"/>
  <c r="L13" s="1"/>
  <c r="U14"/>
  <c r="K14"/>
  <c r="L14" s="1"/>
  <c r="U16"/>
  <c r="K16"/>
  <c r="L16" s="1"/>
  <c r="U17"/>
  <c r="K17"/>
  <c r="L17" s="1"/>
  <c r="M17" s="1"/>
  <c r="U19"/>
  <c r="K19"/>
  <c r="L19" s="1"/>
  <c r="U20"/>
  <c r="K20"/>
  <c r="L20" s="1"/>
  <c r="U22"/>
  <c r="K22"/>
  <c r="L22" s="1"/>
  <c r="E40" i="5"/>
  <c r="D40"/>
  <c r="E36"/>
  <c r="E38"/>
  <c r="E39"/>
  <c r="E41"/>
  <c r="D36"/>
  <c r="F66" l="1"/>
  <c r="G71"/>
  <c r="G69"/>
  <c r="G68"/>
  <c r="G66"/>
  <c r="F70"/>
  <c r="G70"/>
  <c r="M22" i="8"/>
  <c r="M20"/>
  <c r="M19"/>
  <c r="L18" i="9"/>
  <c r="M18" s="1"/>
  <c r="L16"/>
  <c r="M16" s="1"/>
  <c r="L15"/>
  <c r="M15" s="1"/>
  <c r="L13"/>
  <c r="K23"/>
  <c r="U23"/>
  <c r="L14"/>
  <c r="M14" s="1"/>
  <c r="L23" i="8"/>
  <c r="M13"/>
  <c r="M18"/>
  <c r="M15"/>
  <c r="M16"/>
  <c r="M14"/>
  <c r="K23"/>
  <c r="U23"/>
  <c r="T16" i="3"/>
  <c r="T19"/>
  <c r="T22"/>
  <c r="U22"/>
  <c r="U21"/>
  <c r="U20"/>
  <c r="U19"/>
  <c r="U18"/>
  <c r="U17"/>
  <c r="U16"/>
  <c r="U15"/>
  <c r="U14"/>
  <c r="U13"/>
  <c r="E22"/>
  <c r="E21"/>
  <c r="E20"/>
  <c r="E19"/>
  <c r="E18"/>
  <c r="E17"/>
  <c r="E16"/>
  <c r="E15"/>
  <c r="E14"/>
  <c r="E13"/>
  <c r="D22"/>
  <c r="D21"/>
  <c r="D20"/>
  <c r="D19"/>
  <c r="D18"/>
  <c r="D17"/>
  <c r="D16"/>
  <c r="D15"/>
  <c r="D14"/>
  <c r="D13"/>
  <c r="K13"/>
  <c r="K18"/>
  <c r="L18" s="1"/>
  <c r="Y23"/>
  <c r="V23"/>
  <c r="U23"/>
  <c r="S23"/>
  <c r="N23"/>
  <c r="I23"/>
  <c r="H23"/>
  <c r="F23"/>
  <c r="C23"/>
  <c r="J22"/>
  <c r="J21"/>
  <c r="J20"/>
  <c r="J19"/>
  <c r="J18"/>
  <c r="J17"/>
  <c r="J16"/>
  <c r="J15"/>
  <c r="J14"/>
  <c r="J13"/>
  <c r="K15"/>
  <c r="L15" s="1"/>
  <c r="K14"/>
  <c r="L14" s="1"/>
  <c r="K20"/>
  <c r="K19"/>
  <c r="L19" s="1"/>
  <c r="M19" s="1"/>
  <c r="K17"/>
  <c r="K16"/>
  <c r="L16" s="1"/>
  <c r="J23"/>
  <c r="K22"/>
  <c r="L22" s="1"/>
  <c r="K21"/>
  <c r="L21" s="1"/>
  <c r="M21" s="1"/>
  <c r="L17"/>
  <c r="E23"/>
  <c r="M17"/>
  <c r="L20"/>
  <c r="D39" i="5"/>
  <c r="E37"/>
  <c r="E34"/>
  <c r="E33"/>
  <c r="D34"/>
  <c r="D33"/>
  <c r="D41"/>
  <c r="D38"/>
  <c r="E35"/>
  <c r="D37"/>
  <c r="D35"/>
  <c r="D32"/>
  <c r="C38"/>
  <c r="C36"/>
  <c r="C40"/>
  <c r="C7"/>
  <c r="C9"/>
  <c r="C11"/>
  <c r="D7"/>
  <c r="D9"/>
  <c r="D11"/>
  <c r="E7"/>
  <c r="E9"/>
  <c r="E11"/>
  <c r="F7"/>
  <c r="G7" s="1"/>
  <c r="H7" s="1"/>
  <c r="I7" s="1"/>
  <c r="J7" s="1"/>
  <c r="K7" s="1"/>
  <c r="L7" s="1"/>
  <c r="M7" s="1"/>
  <c r="N7" s="1"/>
  <c r="F9"/>
  <c r="G9" s="1"/>
  <c r="H9" s="1"/>
  <c r="I9" s="1"/>
  <c r="J9" s="1"/>
  <c r="K9" s="1"/>
  <c r="L9" s="1"/>
  <c r="M9" s="1"/>
  <c r="N9" s="1"/>
  <c r="F11"/>
  <c r="G11" s="1"/>
  <c r="H11" s="1"/>
  <c r="I11" s="1"/>
  <c r="J11" s="1"/>
  <c r="K11" s="1"/>
  <c r="L11" s="1"/>
  <c r="M11" s="1"/>
  <c r="N11" s="1"/>
  <c r="F65" l="1"/>
  <c r="F67"/>
  <c r="G65"/>
  <c r="F68"/>
  <c r="F71"/>
  <c r="F63"/>
  <c r="F64"/>
  <c r="G63"/>
  <c r="G64"/>
  <c r="G67"/>
  <c r="F69"/>
  <c r="M22" i="3"/>
  <c r="E70" i="5"/>
  <c r="E66"/>
  <c r="E68"/>
  <c r="W21" i="9"/>
  <c r="O21" s="1"/>
  <c r="P21" s="1"/>
  <c r="Q21" s="1"/>
  <c r="W19"/>
  <c r="O19" s="1"/>
  <c r="P19" s="1"/>
  <c r="Q19" s="1"/>
  <c r="W17"/>
  <c r="O17" s="1"/>
  <c r="P17" s="1"/>
  <c r="W21" i="8"/>
  <c r="O21" s="1"/>
  <c r="P21" s="1"/>
  <c r="Q21" s="1"/>
  <c r="W19"/>
  <c r="O19" s="1"/>
  <c r="P19" s="1"/>
  <c r="Q19" s="1"/>
  <c r="W17"/>
  <c r="O17" s="1"/>
  <c r="P17" s="1"/>
  <c r="Q17" s="1"/>
  <c r="W21" i="3"/>
  <c r="O21" s="1"/>
  <c r="P21" s="1"/>
  <c r="Q21" s="1"/>
  <c r="W19"/>
  <c r="O19" s="1"/>
  <c r="P19" s="1"/>
  <c r="Q19" s="1"/>
  <c r="W17"/>
  <c r="O17" s="1"/>
  <c r="P17" s="1"/>
  <c r="Q17" s="1"/>
  <c r="M15"/>
  <c r="M14"/>
  <c r="M16"/>
  <c r="M18"/>
  <c r="M20"/>
  <c r="L23" i="9"/>
  <c r="Q17"/>
  <c r="M13"/>
  <c r="M23" i="8"/>
  <c r="K23" i="3"/>
  <c r="C12" i="5"/>
  <c r="C41"/>
  <c r="E32"/>
  <c r="C33"/>
  <c r="C37"/>
  <c r="C34"/>
  <c r="C35"/>
  <c r="C39"/>
  <c r="C5"/>
  <c r="C9" i="7"/>
  <c r="C6" i="5"/>
  <c r="C10"/>
  <c r="D9" i="7"/>
  <c r="C11"/>
  <c r="C7"/>
  <c r="C4" i="5"/>
  <c r="C8"/>
  <c r="D11" i="7"/>
  <c r="D7"/>
  <c r="E11"/>
  <c r="E7"/>
  <c r="F11"/>
  <c r="G11" s="1"/>
  <c r="H11" s="1"/>
  <c r="I11" s="1"/>
  <c r="J11" s="1"/>
  <c r="K11" s="1"/>
  <c r="L11" s="1"/>
  <c r="M11" s="1"/>
  <c r="N11" s="1"/>
  <c r="F7"/>
  <c r="G7" s="1"/>
  <c r="H7" s="1"/>
  <c r="I7" s="1"/>
  <c r="J7" s="1"/>
  <c r="K7" s="1"/>
  <c r="L7" s="1"/>
  <c r="M7" s="1"/>
  <c r="N7" s="1"/>
  <c r="D5" i="5"/>
  <c r="D6"/>
  <c r="D10"/>
  <c r="E9" i="7"/>
  <c r="D4" i="5"/>
  <c r="D8"/>
  <c r="E5"/>
  <c r="E6"/>
  <c r="E10"/>
  <c r="F9" i="7"/>
  <c r="G9" s="1"/>
  <c r="H9" s="1"/>
  <c r="I9" s="1"/>
  <c r="J9" s="1"/>
  <c r="K9" s="1"/>
  <c r="L9" s="1"/>
  <c r="M9" s="1"/>
  <c r="N9" s="1"/>
  <c r="E4" i="5"/>
  <c r="E8"/>
  <c r="F5"/>
  <c r="G5" s="1"/>
  <c r="H5" s="1"/>
  <c r="I5" s="1"/>
  <c r="J5" s="1"/>
  <c r="K5" s="1"/>
  <c r="L5" s="1"/>
  <c r="M5" s="1"/>
  <c r="N5" s="1"/>
  <c r="F6"/>
  <c r="G6" s="1"/>
  <c r="H6" s="1"/>
  <c r="I6" s="1"/>
  <c r="J6" s="1"/>
  <c r="K6" s="1"/>
  <c r="L6" s="1"/>
  <c r="M6" s="1"/>
  <c r="N6" s="1"/>
  <c r="F10"/>
  <c r="G10" s="1"/>
  <c r="H10" s="1"/>
  <c r="I10" s="1"/>
  <c r="J10" s="1"/>
  <c r="K10" s="1"/>
  <c r="L10" s="1"/>
  <c r="M10" s="1"/>
  <c r="N10" s="1"/>
  <c r="F4"/>
  <c r="G4" s="1"/>
  <c r="H4" s="1"/>
  <c r="I4" s="1"/>
  <c r="J4" s="1"/>
  <c r="K4" s="1"/>
  <c r="L4" s="1"/>
  <c r="M4" s="1"/>
  <c r="N4" s="1"/>
  <c r="F8"/>
  <c r="G8" s="1"/>
  <c r="H8" s="1"/>
  <c r="I8" s="1"/>
  <c r="J8" s="1"/>
  <c r="K8" s="1"/>
  <c r="L8" s="1"/>
  <c r="M8" s="1"/>
  <c r="N8" s="1"/>
  <c r="D12"/>
  <c r="E12"/>
  <c r="F12"/>
  <c r="G12" s="1"/>
  <c r="H12" s="1"/>
  <c r="I12" s="1"/>
  <c r="J12" s="1"/>
  <c r="K12" s="1"/>
  <c r="L12" s="1"/>
  <c r="M12" s="1"/>
  <c r="N12" s="1"/>
  <c r="W22" i="9" l="1"/>
  <c r="O22" s="1"/>
  <c r="P22" s="1"/>
  <c r="Q22" s="1"/>
  <c r="W22" i="8"/>
  <c r="O22" s="1"/>
  <c r="P22" s="1"/>
  <c r="Q22" s="1"/>
  <c r="E71" i="5"/>
  <c r="W22" i="3"/>
  <c r="O22" s="1"/>
  <c r="P22" s="1"/>
  <c r="Q22" s="1"/>
  <c r="G62" i="5"/>
  <c r="F62"/>
  <c r="E69"/>
  <c r="E65"/>
  <c r="E64"/>
  <c r="E67"/>
  <c r="E63"/>
  <c r="R22" i="8"/>
  <c r="R22" i="9"/>
  <c r="R17"/>
  <c r="T17" s="1"/>
  <c r="R21"/>
  <c r="T21" s="1"/>
  <c r="R19" i="3"/>
  <c r="R21"/>
  <c r="T21" s="1"/>
  <c r="R17"/>
  <c r="T17" s="1"/>
  <c r="W18" i="9"/>
  <c r="O18" s="1"/>
  <c r="P18" s="1"/>
  <c r="Q18" s="1"/>
  <c r="W14"/>
  <c r="O14" s="1"/>
  <c r="P14" s="1"/>
  <c r="Q14" s="1"/>
  <c r="W20"/>
  <c r="O20" s="1"/>
  <c r="P20" s="1"/>
  <c r="Q20" s="1"/>
  <c r="W16"/>
  <c r="O16" s="1"/>
  <c r="P16" s="1"/>
  <c r="Q16" s="1"/>
  <c r="W15"/>
  <c r="O15" s="1"/>
  <c r="P15" s="1"/>
  <c r="Q15" s="1"/>
  <c r="W18" i="8"/>
  <c r="O18" s="1"/>
  <c r="P18" s="1"/>
  <c r="Q18" s="1"/>
  <c r="W14"/>
  <c r="X19" i="9"/>
  <c r="W20" i="8"/>
  <c r="O20" s="1"/>
  <c r="P20" s="1"/>
  <c r="Q20" s="1"/>
  <c r="W16"/>
  <c r="O16" s="1"/>
  <c r="P16" s="1"/>
  <c r="Q16" s="1"/>
  <c r="W15"/>
  <c r="O15" s="1"/>
  <c r="P15" s="1"/>
  <c r="Q15" s="1"/>
  <c r="W18" i="3"/>
  <c r="O18" s="1"/>
  <c r="P18" s="1"/>
  <c r="Q18" s="1"/>
  <c r="W14"/>
  <c r="O14" s="1"/>
  <c r="P14" s="1"/>
  <c r="Q14" s="1"/>
  <c r="X17"/>
  <c r="X21"/>
  <c r="X19" i="8"/>
  <c r="W20" i="3"/>
  <c r="O20" s="1"/>
  <c r="P20" s="1"/>
  <c r="Q20" s="1"/>
  <c r="W16"/>
  <c r="O16" s="1"/>
  <c r="P16" s="1"/>
  <c r="Q16" s="1"/>
  <c r="W15"/>
  <c r="O15" s="1"/>
  <c r="P15" s="1"/>
  <c r="X19"/>
  <c r="R19" i="8"/>
  <c r="R19" i="9"/>
  <c r="X17"/>
  <c r="X21"/>
  <c r="M23"/>
  <c r="X17" i="8"/>
  <c r="X21"/>
  <c r="R17"/>
  <c r="T17" s="1"/>
  <c r="R21"/>
  <c r="T21" s="1"/>
  <c r="R22" i="3"/>
  <c r="R16"/>
  <c r="C12" i="7"/>
  <c r="C4"/>
  <c r="C10"/>
  <c r="D10"/>
  <c r="C8"/>
  <c r="C6"/>
  <c r="D8"/>
  <c r="E8"/>
  <c r="F8"/>
  <c r="G8" s="1"/>
  <c r="H8" s="1"/>
  <c r="I8" s="1"/>
  <c r="J8" s="1"/>
  <c r="K8" s="1"/>
  <c r="L8" s="1"/>
  <c r="M8" s="1"/>
  <c r="N8" s="1"/>
  <c r="E10"/>
  <c r="D6"/>
  <c r="F10"/>
  <c r="G10" s="1"/>
  <c r="H10" s="1"/>
  <c r="I10" s="1"/>
  <c r="J10" s="1"/>
  <c r="K10" s="1"/>
  <c r="L10" s="1"/>
  <c r="M10" s="1"/>
  <c r="N10" s="1"/>
  <c r="E6"/>
  <c r="F6"/>
  <c r="G6" s="1"/>
  <c r="H6" s="1"/>
  <c r="I6" s="1"/>
  <c r="J6" s="1"/>
  <c r="K6" s="1"/>
  <c r="L6" s="1"/>
  <c r="M6" s="1"/>
  <c r="N6" s="1"/>
  <c r="D12"/>
  <c r="E12"/>
  <c r="F12"/>
  <c r="G12" s="1"/>
  <c r="H12" s="1"/>
  <c r="I12" s="1"/>
  <c r="J12" s="1"/>
  <c r="K12" s="1"/>
  <c r="L12" s="1"/>
  <c r="M12" s="1"/>
  <c r="N12" s="1"/>
  <c r="X22" i="9" l="1"/>
  <c r="X22" i="8"/>
  <c r="X22" i="3"/>
  <c r="R18"/>
  <c r="T18" s="1"/>
  <c r="R20"/>
  <c r="T20" s="1"/>
  <c r="R20" i="8"/>
  <c r="T20" s="1"/>
  <c r="R18" i="9"/>
  <c r="T18" s="1"/>
  <c r="R14" i="3"/>
  <c r="X16" i="9"/>
  <c r="X16" i="8"/>
  <c r="X20" i="9"/>
  <c r="X16" i="3"/>
  <c r="X18"/>
  <c r="X20" i="8"/>
  <c r="X20" i="3"/>
  <c r="X14"/>
  <c r="O14" i="8"/>
  <c r="R20" i="9"/>
  <c r="T20" s="1"/>
  <c r="Q15" i="3"/>
  <c r="R16" i="8"/>
  <c r="R16" i="9"/>
  <c r="X18"/>
  <c r="R14"/>
  <c r="T14" s="1"/>
  <c r="R15"/>
  <c r="T15" s="1"/>
  <c r="X18" i="8"/>
  <c r="R18"/>
  <c r="T18" s="1"/>
  <c r="R15"/>
  <c r="T15" s="1"/>
  <c r="T14" i="3"/>
  <c r="C5" i="7"/>
  <c r="D5"/>
  <c r="E5"/>
  <c r="F5"/>
  <c r="G5" s="1"/>
  <c r="H5" s="1"/>
  <c r="I5" s="1"/>
  <c r="J5" s="1"/>
  <c r="K5" s="1"/>
  <c r="L5" s="1"/>
  <c r="M5" s="1"/>
  <c r="N5" s="1"/>
  <c r="R15" i="3" l="1"/>
  <c r="T15" s="1"/>
  <c r="X15" i="9"/>
  <c r="X15" i="8"/>
  <c r="X15" i="3"/>
  <c r="P14" i="8"/>
  <c r="Q14" l="1"/>
  <c r="R14" s="1"/>
  <c r="D4" i="7"/>
  <c r="E4"/>
  <c r="F4"/>
  <c r="G4" s="1"/>
  <c r="H4" s="1"/>
  <c r="I4" s="1"/>
  <c r="J4" s="1"/>
  <c r="K4" s="1"/>
  <c r="L4" s="1"/>
  <c r="M4" s="1"/>
  <c r="N4" s="1"/>
  <c r="X14" i="9" l="1"/>
  <c r="X14" i="8"/>
  <c r="T14"/>
  <c r="G23" i="3" l="1"/>
  <c r="L13"/>
  <c r="L23" s="1"/>
  <c r="M13" l="1"/>
  <c r="C32" i="5"/>
  <c r="C3"/>
  <c r="D3"/>
  <c r="E3"/>
  <c r="F3"/>
  <c r="G3" s="1"/>
  <c r="H3" s="1"/>
  <c r="I3" s="1"/>
  <c r="J3" s="1"/>
  <c r="K3" s="1"/>
  <c r="L3" s="1"/>
  <c r="M3" s="1"/>
  <c r="N3" s="1"/>
  <c r="E62" l="1"/>
  <c r="W13" i="9"/>
  <c r="O13" s="1"/>
  <c r="W13" i="8"/>
  <c r="W23" s="1"/>
  <c r="W13" i="3"/>
  <c r="O13" s="1"/>
  <c r="M23"/>
  <c r="W23" i="9"/>
  <c r="O13" i="8" l="1"/>
  <c r="P13" s="1"/>
  <c r="W23" i="3"/>
  <c r="O23" i="8"/>
  <c r="O23" i="3"/>
  <c r="P13"/>
  <c r="O23" i="9"/>
  <c r="P13"/>
  <c r="P23" l="1"/>
  <c r="Q13"/>
  <c r="R13" s="1"/>
  <c r="R23" s="1"/>
  <c r="P23" i="3"/>
  <c r="Q13"/>
  <c r="R13" s="1"/>
  <c r="R23" s="1"/>
  <c r="P23" i="8"/>
  <c r="Q13"/>
  <c r="C3" i="7"/>
  <c r="D3"/>
  <c r="E3"/>
  <c r="F3"/>
  <c r="G3" s="1"/>
  <c r="H3" s="1"/>
  <c r="I3" s="1"/>
  <c r="J3" s="1"/>
  <c r="K3" s="1"/>
  <c r="L3" s="1"/>
  <c r="M3" s="1"/>
  <c r="N3" s="1"/>
  <c r="X13" i="9" l="1"/>
  <c r="X23" s="1"/>
  <c r="X13" i="8"/>
  <c r="X23" s="1"/>
  <c r="X13" i="3"/>
  <c r="X23" s="1"/>
  <c r="Q23" i="8"/>
  <c r="Q23" i="3"/>
  <c r="T13"/>
  <c r="T23" s="1"/>
  <c r="Q23" i="9"/>
  <c r="T13"/>
  <c r="T23" s="1"/>
  <c r="R13" i="8"/>
  <c r="R23" s="1"/>
  <c r="T13" l="1"/>
  <c r="T23" s="1"/>
</calcChain>
</file>

<file path=xl/sharedStrings.xml><?xml version="1.0" encoding="utf-8"?>
<sst xmlns="http://schemas.openxmlformats.org/spreadsheetml/2006/main" count="312" uniqueCount="68">
  <si>
    <t>Оклад</t>
  </si>
  <si>
    <t>Никифоров Олег Игоревич</t>
  </si>
  <si>
    <t>Петров Сергей Николаевич</t>
  </si>
  <si>
    <t>Сидоренко Дмитрий Викторович</t>
  </si>
  <si>
    <t>Петрунин Анатолий Викторович</t>
  </si>
  <si>
    <t>Бочкин Федор Алексеевич</t>
  </si>
  <si>
    <t>Виноходов Андрей Анатольевич</t>
  </si>
  <si>
    <t>Паревайко Сергей Сергеевич</t>
  </si>
  <si>
    <t>Кухта Петр Петрович</t>
  </si>
  <si>
    <t>Митронина Елена Сергеевна</t>
  </si>
  <si>
    <t>Феофанов Филипп Викторович</t>
  </si>
  <si>
    <t>Количество рабочих дней</t>
  </si>
  <si>
    <t>Количество календарных дней</t>
  </si>
  <si>
    <t>№ п/п</t>
  </si>
  <si>
    <t>ФИО</t>
  </si>
  <si>
    <t>Начисления</t>
  </si>
  <si>
    <t>Вычеты</t>
  </si>
  <si>
    <t>Сумма совок. дохода с нач. года</t>
  </si>
  <si>
    <t>Сумма подох. налога с нач. года</t>
  </si>
  <si>
    <t>К выдаче</t>
  </si>
  <si>
    <t>Кол-во отраб. дней</t>
  </si>
  <si>
    <t>Факт. оплата</t>
  </si>
  <si>
    <t>Расчет по больн. листам</t>
  </si>
  <si>
    <t>Расчет отпускных</t>
  </si>
  <si>
    <t>Выслуга лет</t>
  </si>
  <si>
    <t>Премия</t>
  </si>
  <si>
    <t>Уральские</t>
  </si>
  <si>
    <t>Всего начислено</t>
  </si>
  <si>
    <t>Кол-во иждивенцев</t>
  </si>
  <si>
    <t>Льготы</t>
  </si>
  <si>
    <t>Облагаемая сумма</t>
  </si>
  <si>
    <t>Подоходный налог</t>
  </si>
  <si>
    <t>По исполнит. листам</t>
  </si>
  <si>
    <t>Профсоюзные</t>
  </si>
  <si>
    <t>Аванс</t>
  </si>
  <si>
    <t>Всего удержано</t>
  </si>
  <si>
    <t>Кол-во больн. дней</t>
  </si>
  <si>
    <t>Начислено по б/листам</t>
  </si>
  <si>
    <t>Кол-во дней отпуска</t>
  </si>
  <si>
    <t>Начислено по отпускн.</t>
  </si>
  <si>
    <t>Условие</t>
  </si>
  <si>
    <t>Сумма</t>
  </si>
  <si>
    <t>ИТОГО</t>
  </si>
  <si>
    <t>№</t>
  </si>
  <si>
    <t>Стаж</t>
  </si>
  <si>
    <t>Больничный лист</t>
  </si>
  <si>
    <t>Организация</t>
  </si>
  <si>
    <t>Количество часов месяца</t>
  </si>
  <si>
    <t>МРОТ</t>
  </si>
  <si>
    <t>Состоит</t>
  </si>
  <si>
    <t>Не состоит</t>
  </si>
  <si>
    <t>Ведомость начисления заработной платы за январь 2015года</t>
  </si>
  <si>
    <t>МБУ "ДОЛ "Буревестник"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</si>
  <si>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</si>
  <si>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</si>
  <si>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</si>
  <si>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</si>
  <si>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</si>
  <si>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</si>
  <si>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</si>
  <si>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</si>
  <si>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</si>
  <si>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</si>
  <si>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</si>
  <si>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</si>
  <si>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для больничных</t>
  </si>
  <si>
    <t>зарплата в месяц</t>
  </si>
  <si>
    <t>совокупный доход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</si>
</sst>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6"/>
      <color rgb="FF006100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color rgb="FF9C65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3" borderId="0" applyNumberFormat="0" applyBorder="0" applyAlignment="0" applyProtection="0"/>
    <xf numFmtId="0" fontId="6" fillId="0" borderId="0" applyBorder="0" applyProtection="0">
      <alignment horizontal="center" vertical="center"/>
    </xf>
    <xf numFmtId="0" fontId="7" fillId="2" borderId="0" applyNumberFormat="0" applyBorder="0" applyAlignment="0" applyProtection="0"/>
  </cellStyleXfs>
  <cellXfs count="3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2" fontId="4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0" fontId="7" fillId="2" borderId="0" xfId="3" applyAlignment="1">
      <alignment horizontal="center" vertical="center"/>
    </xf>
    <xf numFmtId="0" fontId="10" fillId="2" borderId="0" xfId="3" applyFont="1"/>
    <xf numFmtId="0" fontId="10" fillId="2" borderId="0" xfId="3" applyFont="1" applyAlignment="1">
      <alignment horizontal="center" vertical="center"/>
    </xf>
    <xf numFmtId="0" fontId="10" fillId="2" borderId="0" xfId="3" applyFont="1" applyAlignment="1">
      <alignment vertical="center"/>
    </xf>
    <xf numFmtId="0" fontId="11" fillId="3" borderId="0" xfId="1" applyFont="1" applyAlignment="1">
      <alignment horizontal="center" vertical="center"/>
    </xf>
    <xf numFmtId="164" fontId="11" fillId="3" borderId="0" xfId="1" applyNumberFormat="1" applyFont="1" applyAlignment="1">
      <alignment vertical="center"/>
    </xf>
    <xf numFmtId="1" fontId="4" fillId="0" borderId="2" xfId="0" applyNumberFormat="1" applyFont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0" fontId="9" fillId="2" borderId="0" xfId="3" applyFont="1" applyAlignment="1">
      <alignment horizontal="left"/>
    </xf>
    <xf numFmtId="0" fontId="10" fillId="2" borderId="0" xfId="3" applyFont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2" fontId="0" fillId="0" borderId="0" xfId="0" applyNumberFormat="1"/>
    <xf numFmtId="2" fontId="0" fillId="5" borderId="0" xfId="0" applyNumberFormat="1" applyFill="1"/>
  </cellXfs>
  <cellStyles count="4">
    <cellStyle name="Нейтральный" xfId="1" builtinId="28"/>
    <cellStyle name="Обычный" xfId="0" builtinId="0"/>
    <cellStyle name="Стиль 1" xfId="2"/>
    <cellStyle name="Хороший" xfId="3" builtinId="2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tabSelected="1" topLeftCell="A10" workbookViewId="0">
      <selection activeCell="G13" sqref="G13"/>
    </sheetView>
  </sheetViews>
  <sheetFormatPr defaultRowHeight="15"/>
  <cols>
    <col min="1" max="1" width="4.140625" customWidth="1"/>
    <col min="2" max="2" width="31.140625" customWidth="1"/>
    <col min="3" max="3" width="10.7109375" bestFit="1" customWidth="1"/>
    <col min="4" max="4" width="9.28515625" bestFit="1" customWidth="1"/>
    <col min="5" max="5" width="10" bestFit="1" customWidth="1"/>
    <col min="6" max="6" width="9.7109375" bestFit="1" customWidth="1"/>
    <col min="7" max="11" width="9.28515625" bestFit="1" customWidth="1"/>
    <col min="12" max="13" width="9.5703125" bestFit="1" customWidth="1"/>
    <col min="14" max="18" width="9.28515625" bestFit="1" customWidth="1"/>
    <col min="19" max="19" width="11.140625" customWidth="1"/>
    <col min="20" max="25" width="9.28515625" bestFit="1" customWidth="1"/>
  </cols>
  <sheetData>
    <row r="1" spans="1:26" ht="20.25">
      <c r="A1" s="18"/>
      <c r="B1" s="18"/>
      <c r="C1" s="26" t="s">
        <v>51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>
      <c r="A2" s="18"/>
      <c r="B2" s="18" t="s">
        <v>46</v>
      </c>
      <c r="C2" s="18" t="s">
        <v>52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6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6" s="7" customFormat="1">
      <c r="A4" s="27"/>
      <c r="B4" s="27"/>
      <c r="C4" s="20" t="s">
        <v>12</v>
      </c>
      <c r="D4" s="20"/>
      <c r="E4" s="20"/>
      <c r="F4" s="19"/>
      <c r="G4" s="21">
        <v>31</v>
      </c>
      <c r="H4" s="19"/>
      <c r="I4" s="19"/>
      <c r="J4" s="19" t="s">
        <v>11</v>
      </c>
      <c r="K4" s="17"/>
      <c r="L4" s="21">
        <v>16</v>
      </c>
      <c r="M4" s="19"/>
      <c r="N4" s="27" t="s">
        <v>47</v>
      </c>
      <c r="O4" s="27"/>
      <c r="P4" s="27"/>
      <c r="Q4" s="21">
        <v>128</v>
      </c>
      <c r="R4" s="19"/>
      <c r="S4" s="19"/>
      <c r="T4" s="20" t="s">
        <v>48</v>
      </c>
      <c r="U4" s="22">
        <v>500</v>
      </c>
      <c r="V4" s="20"/>
      <c r="W4" s="19"/>
      <c r="X4" s="19"/>
      <c r="Y4" s="19"/>
    </row>
    <row r="5" spans="1:26" s="7" customFormat="1" ht="14.25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s="7" customFormat="1" thickBot="1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6" s="7" customFormat="1" ht="24" customHeight="1" thickBot="1">
      <c r="A7" s="31" t="s">
        <v>13</v>
      </c>
      <c r="B7" s="31" t="s">
        <v>14</v>
      </c>
      <c r="C7" s="31" t="s">
        <v>15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 t="s">
        <v>16</v>
      </c>
      <c r="O7" s="31"/>
      <c r="P7" s="31"/>
      <c r="Q7" s="31"/>
      <c r="R7" s="31"/>
      <c r="S7" s="31"/>
      <c r="T7" s="31"/>
      <c r="U7" s="31"/>
      <c r="V7" s="31"/>
      <c r="W7" s="28" t="s">
        <v>17</v>
      </c>
      <c r="X7" s="28" t="s">
        <v>18</v>
      </c>
      <c r="Y7" s="33" t="s">
        <v>19</v>
      </c>
      <c r="Z7" s="32"/>
    </row>
    <row r="8" spans="1:26" s="7" customFormat="1" ht="13.5" thickBo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28"/>
      <c r="X8" s="28"/>
      <c r="Y8" s="34"/>
      <c r="Z8" s="32"/>
    </row>
    <row r="9" spans="1:26" s="7" customFormat="1" ht="13.5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28"/>
      <c r="X9" s="28"/>
      <c r="Y9" s="34"/>
      <c r="Z9" s="32"/>
    </row>
    <row r="10" spans="1:26" s="7" customFormat="1" ht="13.5" thickBot="1">
      <c r="A10" s="31"/>
      <c r="B10" s="31"/>
      <c r="C10" s="28" t="s">
        <v>0</v>
      </c>
      <c r="D10" s="28" t="s">
        <v>20</v>
      </c>
      <c r="E10" s="28" t="s">
        <v>21</v>
      </c>
      <c r="F10" s="31" t="s">
        <v>22</v>
      </c>
      <c r="G10" s="31"/>
      <c r="H10" s="31" t="s">
        <v>23</v>
      </c>
      <c r="I10" s="31"/>
      <c r="J10" s="28" t="s">
        <v>24</v>
      </c>
      <c r="K10" s="28" t="s">
        <v>25</v>
      </c>
      <c r="L10" s="28" t="s">
        <v>26</v>
      </c>
      <c r="M10" s="29" t="s">
        <v>27</v>
      </c>
      <c r="N10" s="28" t="s">
        <v>28</v>
      </c>
      <c r="O10" s="28" t="s">
        <v>29</v>
      </c>
      <c r="P10" s="28" t="s">
        <v>30</v>
      </c>
      <c r="Q10" s="28" t="s">
        <v>31</v>
      </c>
      <c r="R10" s="28" t="s">
        <v>32</v>
      </c>
      <c r="S10" s="31" t="s">
        <v>33</v>
      </c>
      <c r="T10" s="31"/>
      <c r="U10" s="28" t="s">
        <v>34</v>
      </c>
      <c r="V10" s="29" t="s">
        <v>35</v>
      </c>
      <c r="W10" s="28"/>
      <c r="X10" s="28"/>
      <c r="Y10" s="34"/>
      <c r="Z10" s="9"/>
    </row>
    <row r="11" spans="1:26" s="7" customFormat="1" ht="20.25" customHeight="1" thickBot="1">
      <c r="A11" s="31"/>
      <c r="B11" s="31"/>
      <c r="C11" s="28"/>
      <c r="D11" s="28"/>
      <c r="E11" s="28"/>
      <c r="F11" s="28" t="s">
        <v>36</v>
      </c>
      <c r="G11" s="28" t="s">
        <v>37</v>
      </c>
      <c r="H11" s="28" t="s">
        <v>38</v>
      </c>
      <c r="I11" s="28" t="s">
        <v>39</v>
      </c>
      <c r="J11" s="28"/>
      <c r="K11" s="28"/>
      <c r="L11" s="28"/>
      <c r="M11" s="29"/>
      <c r="N11" s="28"/>
      <c r="O11" s="28"/>
      <c r="P11" s="28"/>
      <c r="Q11" s="28"/>
      <c r="R11" s="28"/>
      <c r="S11" s="28" t="s">
        <v>40</v>
      </c>
      <c r="T11" s="28" t="s">
        <v>41</v>
      </c>
      <c r="U11" s="28"/>
      <c r="V11" s="29"/>
      <c r="W11" s="28"/>
      <c r="X11" s="28"/>
      <c r="Y11" s="34"/>
      <c r="Z11" s="10"/>
    </row>
    <row r="12" spans="1:26" s="7" customFormat="1" ht="32.25" customHeight="1" thickBot="1">
      <c r="A12" s="31"/>
      <c r="B12" s="31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8"/>
      <c r="O12" s="28"/>
      <c r="P12" s="28"/>
      <c r="Q12" s="28"/>
      <c r="R12" s="28"/>
      <c r="S12" s="28"/>
      <c r="T12" s="28"/>
      <c r="U12" s="28"/>
      <c r="V12" s="29"/>
      <c r="W12" s="28"/>
      <c r="X12" s="28"/>
      <c r="Y12" s="35"/>
      <c r="Z12" s="10"/>
    </row>
    <row r="13" spans="1:26" s="7" customFormat="1" ht="16.5" customHeight="1" thickBot="1">
      <c r="A13" s="11">
        <v>1</v>
      </c>
      <c r="B13" s="12" t="s">
        <v>1</v>
      </c>
      <c r="C13" s="14">
        <v>8000</v>
      </c>
      <c r="D13" s="23">
        <f>$L$4</f>
        <v>16</v>
      </c>
      <c r="E13" s="13">
        <f>(C13/$G$4)*D13</f>
        <v>4129.0322580645161</v>
      </c>
      <c r="F13" s="13">
        <v>1</v>
      </c>
      <c r="G13" s="13">
        <f ca="1">(HLOOKUP(RIGHT(CELL("имяфайла",A1),LEN(CELL("имяфайла",A1))-FIND("]",CELL("имяфайла",A1),1)),доход!$A$2:$N$90,ROW(Z2)+59,0)/HLOOKUP(RIGHT(CELL("имяфайла",A1),LEN(CELL("имяфайла",A1))-FIND("]",CELL("имяфайла",A1),1)),дни!$A$2:$N$60,ROW(Z2)+30,0))*F13*'Стажи сотрудников'!D2</f>
        <v>0.8</v>
      </c>
      <c r="H13" s="13"/>
      <c r="I13" s="13"/>
      <c r="J13" s="13">
        <f>C13*'Стажи сотрудников'!C2*0.01</f>
        <v>640</v>
      </c>
      <c r="K13" s="13">
        <f>E13*'Стажи сотрудников'!E2</f>
        <v>2477.4193548387098</v>
      </c>
      <c r="L13" s="13">
        <f ca="1">(E13+G13+I13+K13)*15%</f>
        <v>991.0877419354839</v>
      </c>
      <c r="M13" s="13">
        <f ca="1">E13+G13+I13+J13+K13+L13</f>
        <v>8238.3393548387103</v>
      </c>
      <c r="N13" s="25">
        <v>1</v>
      </c>
      <c r="O13" s="24">
        <f ca="1">IF(W13&lt;280000,400+300*N13,0)</f>
        <v>700</v>
      </c>
      <c r="P13" s="24">
        <f ca="1">M13-O13</f>
        <v>7538.3393548387103</v>
      </c>
      <c r="Q13" s="13">
        <f ca="1">P13*13%</f>
        <v>979.98411612903237</v>
      </c>
      <c r="R13" s="13">
        <f ca="1">(P13-Q13)*3%</f>
        <v>196.75065716129032</v>
      </c>
      <c r="S13" s="13" t="s">
        <v>49</v>
      </c>
      <c r="T13" s="24">
        <f ca="1">IF(S13="Состоит",(M13-Q13-R13)*0.01,0)</f>
        <v>70.616045815483872</v>
      </c>
      <c r="U13" s="13">
        <f>E13*40%</f>
        <v>1651.6129032258066</v>
      </c>
      <c r="V13" s="13"/>
      <c r="W13" s="15">
        <f ca="1">HLOOKUP(RIGHT(CELL("имяфайла",A1),LEN(CELL("имяфайла",A1))-FIND("]",CELL("имяфайла",A1),1)),доход!$A$2:$N$30,ROW(Z2),0)</f>
        <v>8238.3393548387103</v>
      </c>
      <c r="X13" s="13">
        <f ca="1">HLOOKUP(RIGHT(CELL("имяфайла",A1),LEN(CELL("имяфайла",A1))-FIND("]",CELL("имяфайла",A1),1)),налог!$A$2:$N$30,ROW(Z2),0)</f>
        <v>979.98411612903237</v>
      </c>
      <c r="Y13" s="16"/>
      <c r="Z13" s="9"/>
    </row>
    <row r="14" spans="1:26" s="7" customFormat="1" ht="16.5" customHeight="1" thickBot="1">
      <c r="A14" s="11">
        <v>2</v>
      </c>
      <c r="B14" s="12" t="s">
        <v>2</v>
      </c>
      <c r="C14" s="14">
        <v>7500</v>
      </c>
      <c r="D14" s="23">
        <f t="shared" ref="D14:D22" si="0">$L$4</f>
        <v>16</v>
      </c>
      <c r="E14" s="13">
        <f t="shared" ref="E14:E22" si="1">(C14/$G$4)*D14</f>
        <v>3870.9677419354839</v>
      </c>
      <c r="F14" s="13">
        <v>1</v>
      </c>
      <c r="G14" s="13">
        <f ca="1">(HLOOKUP(RIGHT(CELL("имяфайла",A2),LEN(CELL("имяфайла",A2))-FIND("]",CELL("имяфайла",A2),1)),доход!$A$2:$N$90,ROW(Z3)+59,0)/HLOOKUP(RIGHT(CELL("имяфайла",A2),LEN(CELL("имяфайла",A2))-FIND("]",CELL("имяфайла",A2),1)),дни!$A$2:$N$60,ROW(Z3)+30,0))*F14*'Стажи сотрудников'!D3</f>
        <v>1.6</v>
      </c>
      <c r="H14" s="13"/>
      <c r="I14" s="13"/>
      <c r="J14" s="13">
        <f>C14*'Стажи сотрудников'!C3*0.01</f>
        <v>525</v>
      </c>
      <c r="K14" s="13">
        <f>E14*'Стажи сотрудников'!E3</f>
        <v>1548.3870967741937</v>
      </c>
      <c r="L14" s="13">
        <f t="shared" ref="L14:L22" ca="1" si="2">(E14+G14+I14+K14)*15%</f>
        <v>813.1432258064516</v>
      </c>
      <c r="M14" s="13">
        <f t="shared" ref="M14:M22" ca="1" si="3">E14+G14+I14+J14+K14+L14</f>
        <v>6759.098064516128</v>
      </c>
      <c r="N14" s="25">
        <v>2</v>
      </c>
      <c r="O14" s="24">
        <f t="shared" ref="O14:O22" ca="1" si="4">IF(W14&lt;280000,400+300*N14,0)</f>
        <v>1000</v>
      </c>
      <c r="P14" s="24">
        <f t="shared" ref="P14:P22" ca="1" si="5">M14-O14</f>
        <v>5759.098064516128</v>
      </c>
      <c r="Q14" s="13">
        <f t="shared" ref="Q14:Q22" ca="1" si="6">P14*13%</f>
        <v>748.68274838709669</v>
      </c>
      <c r="R14" s="13">
        <f t="shared" ref="R14:R22" ca="1" si="7">(P14-Q14)*3%</f>
        <v>150.31245948387092</v>
      </c>
      <c r="S14" s="13" t="s">
        <v>49</v>
      </c>
      <c r="T14" s="24">
        <f t="shared" ref="T14:T22" ca="1" si="8">IF(S14="Состоит",(M14-Q14-R14)*0.01,0)</f>
        <v>58.601028566451603</v>
      </c>
      <c r="U14" s="13">
        <f t="shared" ref="U14:U22" si="9">E14*40%</f>
        <v>1548.3870967741937</v>
      </c>
      <c r="V14" s="13"/>
      <c r="W14" s="15">
        <f ca="1">HLOOKUP(RIGHT(CELL("имяфайла",A2),LEN(CELL("имяфайла",A2))-FIND("]",CELL("имяфайла",A2),1)),доход!$A$2:$N$30,ROW(Z3),0)</f>
        <v>6759.098064516128</v>
      </c>
      <c r="X14" s="13">
        <f ca="1">HLOOKUP(RIGHT(CELL("имяфайла",A2),LEN(CELL("имяфайла",A2))-FIND("]",CELL("имяфайла",A2),1)),налог!$A$2:$N$30,ROW(Z3),0)</f>
        <v>748.68274838709669</v>
      </c>
      <c r="Y14" s="16"/>
      <c r="Z14" s="9"/>
    </row>
    <row r="15" spans="1:26" s="7" customFormat="1" ht="16.5" customHeight="1" thickBot="1">
      <c r="A15" s="11">
        <v>3</v>
      </c>
      <c r="B15" s="12" t="s">
        <v>3</v>
      </c>
      <c r="C15" s="14">
        <v>7000</v>
      </c>
      <c r="D15" s="23">
        <f t="shared" si="0"/>
        <v>16</v>
      </c>
      <c r="E15" s="13">
        <f t="shared" si="1"/>
        <v>3612.9032258064517</v>
      </c>
      <c r="F15" s="13">
        <v>1</v>
      </c>
      <c r="G15" s="13">
        <f ca="1">(HLOOKUP(RIGHT(CELL("имяфайла",A3),LEN(CELL("имяфайла",A3))-FIND("]",CELL("имяфайла",A3),1)),доход!$A$2:$N$90,ROW(Z4)+59,0)/HLOOKUP(RIGHT(CELL("имяфайла",A3),LEN(CELL("имяфайла",A3))-FIND("]",CELL("имяфайла",A3),1)),дни!$A$2:$N$60,ROW(Z4)+30,0))*F15*'Стажи сотрудников'!D4</f>
        <v>2.4000000000000004</v>
      </c>
      <c r="H15" s="13"/>
      <c r="I15" s="13"/>
      <c r="J15" s="13">
        <f>C15*'Стажи сотрудников'!C4*0.01</f>
        <v>420</v>
      </c>
      <c r="K15" s="13">
        <f>E15*'Стажи сотрудников'!E4</f>
        <v>1445.1612903225807</v>
      </c>
      <c r="L15" s="13">
        <f t="shared" ca="1" si="2"/>
        <v>759.06967741935489</v>
      </c>
      <c r="M15" s="13">
        <f t="shared" ca="1" si="3"/>
        <v>6239.5341935483875</v>
      </c>
      <c r="N15" s="25">
        <v>1</v>
      </c>
      <c r="O15" s="24">
        <f t="shared" ca="1" si="4"/>
        <v>700</v>
      </c>
      <c r="P15" s="24">
        <f t="shared" ca="1" si="5"/>
        <v>5539.5341935483875</v>
      </c>
      <c r="Q15" s="13">
        <f t="shared" ca="1" si="6"/>
        <v>720.13944516129038</v>
      </c>
      <c r="R15" s="13">
        <f t="shared" ca="1" si="7"/>
        <v>144.58184245161291</v>
      </c>
      <c r="S15" s="13" t="s">
        <v>49</v>
      </c>
      <c r="T15" s="24">
        <f t="shared" ca="1" si="8"/>
        <v>53.748129059354845</v>
      </c>
      <c r="U15" s="13">
        <f t="shared" si="9"/>
        <v>1445.1612903225807</v>
      </c>
      <c r="V15" s="13"/>
      <c r="W15" s="15">
        <f ca="1">HLOOKUP(RIGHT(CELL("имяфайла",A3),LEN(CELL("имяфайла",A3))-FIND("]",CELL("имяфайла",A3),1)),доход!$A$2:$N$30,ROW(Z4),0)</f>
        <v>6239.5341935483875</v>
      </c>
      <c r="X15" s="13">
        <f ca="1">HLOOKUP(RIGHT(CELL("имяфайла",A3),LEN(CELL("имяфайла",A3))-FIND("]",CELL("имяфайла",A3),1)),налог!$A$2:$N$30,ROW(Z4),0)</f>
        <v>720.13944516129038</v>
      </c>
      <c r="Y15" s="16"/>
      <c r="Z15" s="9"/>
    </row>
    <row r="16" spans="1:26" s="7" customFormat="1" ht="16.5" customHeight="1" thickBot="1">
      <c r="A16" s="11">
        <v>4</v>
      </c>
      <c r="B16" s="12" t="s">
        <v>4</v>
      </c>
      <c r="C16" s="14">
        <v>6000</v>
      </c>
      <c r="D16" s="23">
        <f t="shared" si="0"/>
        <v>16</v>
      </c>
      <c r="E16" s="13">
        <f t="shared" si="1"/>
        <v>3096.7741935483873</v>
      </c>
      <c r="F16" s="13">
        <v>1</v>
      </c>
      <c r="G16" s="13">
        <f ca="1">(HLOOKUP(RIGHT(CELL("имяфайла",A4),LEN(CELL("имяфайла",A4))-FIND("]",CELL("имяфайла",A4),1)),доход!$A$2:$N$90,ROW(Z5)+59,0)/HLOOKUP(RIGHT(CELL("имяфайла",A4),LEN(CELL("имяфайла",A4))-FIND("]",CELL("имяфайла",A4),1)),дни!$A$2:$N$60,ROW(Z5)+30,0))*F16*'Стажи сотрудников'!D5</f>
        <v>3.2</v>
      </c>
      <c r="H16" s="13"/>
      <c r="I16" s="13"/>
      <c r="J16" s="13">
        <f>C16*'Стажи сотрудников'!C5*0.01</f>
        <v>300</v>
      </c>
      <c r="K16" s="13">
        <f>E16*'Стажи сотрудников'!E5</f>
        <v>1393.5483870967744</v>
      </c>
      <c r="L16" s="13">
        <f t="shared" ca="1" si="2"/>
        <v>674.02838709677428</v>
      </c>
      <c r="M16" s="13">
        <f t="shared" ca="1" si="3"/>
        <v>5467.5509677419359</v>
      </c>
      <c r="N16" s="25">
        <v>1</v>
      </c>
      <c r="O16" s="24">
        <f t="shared" ca="1" si="4"/>
        <v>700</v>
      </c>
      <c r="P16" s="24">
        <f t="shared" ca="1" si="5"/>
        <v>4767.5509677419359</v>
      </c>
      <c r="Q16" s="13">
        <f t="shared" ca="1" si="6"/>
        <v>619.78162580645164</v>
      </c>
      <c r="R16" s="13">
        <f t="shared" ca="1" si="7"/>
        <v>124.43308025806454</v>
      </c>
      <c r="S16" s="13" t="s">
        <v>50</v>
      </c>
      <c r="T16" s="24">
        <f t="shared" si="8"/>
        <v>0</v>
      </c>
      <c r="U16" s="13">
        <f t="shared" si="9"/>
        <v>1238.7096774193551</v>
      </c>
      <c r="V16" s="13"/>
      <c r="W16" s="15">
        <f ca="1">HLOOKUP(RIGHT(CELL("имяфайла",A4),LEN(CELL("имяфайла",A4))-FIND("]",CELL("имяфайла",A4),1)),доход!$A$2:$N$30,ROW(Z5),0)</f>
        <v>5467.5509677419359</v>
      </c>
      <c r="X16" s="13">
        <f ca="1">HLOOKUP(RIGHT(CELL("имяфайла",A4),LEN(CELL("имяфайла",A4))-FIND("]",CELL("имяфайла",A4),1)),налог!$A$2:$N$30,ROW(Z5),0)</f>
        <v>619.78162580645164</v>
      </c>
      <c r="Y16" s="16"/>
      <c r="Z16" s="9"/>
    </row>
    <row r="17" spans="1:26" s="7" customFormat="1" ht="16.5" customHeight="1" thickBot="1">
      <c r="A17" s="11">
        <v>5</v>
      </c>
      <c r="B17" s="12" t="s">
        <v>5</v>
      </c>
      <c r="C17" s="14">
        <v>5000</v>
      </c>
      <c r="D17" s="23">
        <f t="shared" si="0"/>
        <v>16</v>
      </c>
      <c r="E17" s="13">
        <f t="shared" si="1"/>
        <v>2580.6451612903224</v>
      </c>
      <c r="F17" s="13">
        <v>1</v>
      </c>
      <c r="G17" s="13">
        <f ca="1">(HLOOKUP(RIGHT(CELL("имяфайла",A5),LEN(CELL("имяфайла",A5))-FIND("]",CELL("имяфайла",A5),1)),доход!$A$2:$N$90,ROW(Z6)+59,0)/HLOOKUP(RIGHT(CELL("имяфайла",A5),LEN(CELL("имяфайла",A5))-FIND("]",CELL("имяфайла",A5),1)),дни!$A$2:$N$60,ROW(Z6)+30,0))*F17*'Стажи сотрудников'!D6</f>
        <v>3</v>
      </c>
      <c r="H17" s="13"/>
      <c r="I17" s="13"/>
      <c r="J17" s="13">
        <f>C17*'Стажи сотрудников'!C6*0.01</f>
        <v>200</v>
      </c>
      <c r="K17" s="13">
        <f>E17*'Стажи сотрудников'!E6</f>
        <v>516.12903225806451</v>
      </c>
      <c r="L17" s="13">
        <f t="shared" ca="1" si="2"/>
        <v>464.96612903225798</v>
      </c>
      <c r="M17" s="13">
        <f t="shared" ca="1" si="3"/>
        <v>3764.7403225806447</v>
      </c>
      <c r="N17" s="25">
        <v>2</v>
      </c>
      <c r="O17" s="24">
        <f t="shared" ca="1" si="4"/>
        <v>1000</v>
      </c>
      <c r="P17" s="24">
        <f t="shared" ca="1" si="5"/>
        <v>2764.7403225806447</v>
      </c>
      <c r="Q17" s="13">
        <f t="shared" ca="1" si="6"/>
        <v>359.41624193548381</v>
      </c>
      <c r="R17" s="13">
        <f t="shared" ca="1" si="7"/>
        <v>72.159722419354821</v>
      </c>
      <c r="S17" s="13" t="s">
        <v>49</v>
      </c>
      <c r="T17" s="24">
        <f t="shared" ca="1" si="8"/>
        <v>33.33164358225806</v>
      </c>
      <c r="U17" s="13">
        <f t="shared" si="9"/>
        <v>1032.258064516129</v>
      </c>
      <c r="V17" s="13"/>
      <c r="W17" s="15">
        <f ca="1">HLOOKUP(RIGHT(CELL("имяфайла",A5),LEN(CELL("имяфайла",A5))-FIND("]",CELL("имяфайла",A5),1)),доход!$A$2:$N$30,ROW(Z6),0)</f>
        <v>3764.7403225806447</v>
      </c>
      <c r="X17" s="13">
        <f ca="1">HLOOKUP(RIGHT(CELL("имяфайла",A5),LEN(CELL("имяфайла",A5))-FIND("]",CELL("имяфайла",A5),1)),налог!$A$2:$N$30,ROW(Z6),0)</f>
        <v>359.41624193548381</v>
      </c>
      <c r="Y17" s="16"/>
      <c r="Z17" s="9"/>
    </row>
    <row r="18" spans="1:26" s="7" customFormat="1" ht="16.5" customHeight="1" thickBot="1">
      <c r="A18" s="11">
        <v>6</v>
      </c>
      <c r="B18" s="12" t="s">
        <v>6</v>
      </c>
      <c r="C18" s="14">
        <v>6000</v>
      </c>
      <c r="D18" s="23">
        <f t="shared" si="0"/>
        <v>16</v>
      </c>
      <c r="E18" s="13">
        <f t="shared" si="1"/>
        <v>3096.7741935483873</v>
      </c>
      <c r="F18" s="13">
        <v>1</v>
      </c>
      <c r="G18" s="13">
        <f ca="1">(HLOOKUP(RIGHT(CELL("имяфайла",A6),LEN(CELL("имяфайла",A6))-FIND("]",CELL("имяфайла",A6),1)),доход!$A$2:$N$90,ROW(Z7)+59,0)/HLOOKUP(RIGHT(CELL("имяфайла",A6),LEN(CELL("имяфайла",A6))-FIND("]",CELL("имяфайла",A6),1)),дни!$A$2:$N$60,ROW(Z7)+30,0))*F18*'Стажи сотрудников'!D7</f>
        <v>3.5999999999999996</v>
      </c>
      <c r="H18" s="13"/>
      <c r="I18" s="13"/>
      <c r="J18" s="13">
        <f>C18*'Стажи сотрудников'!C7*0.01</f>
        <v>180</v>
      </c>
      <c r="K18" s="13">
        <f>E18*'Стажи сотрудников'!E7</f>
        <v>1083.8709677419354</v>
      </c>
      <c r="L18" s="13">
        <f t="shared" ca="1" si="2"/>
        <v>627.63677419354838</v>
      </c>
      <c r="M18" s="13">
        <f t="shared" ca="1" si="3"/>
        <v>4991.8819354838706</v>
      </c>
      <c r="N18" s="25">
        <v>1</v>
      </c>
      <c r="O18" s="24">
        <f t="shared" ca="1" si="4"/>
        <v>700</v>
      </c>
      <c r="P18" s="24">
        <f t="shared" ca="1" si="5"/>
        <v>4291.8819354838706</v>
      </c>
      <c r="Q18" s="13">
        <f t="shared" ca="1" si="6"/>
        <v>557.94465161290316</v>
      </c>
      <c r="R18" s="13">
        <f t="shared" ca="1" si="7"/>
        <v>112.01811851612902</v>
      </c>
      <c r="S18" s="13" t="s">
        <v>49</v>
      </c>
      <c r="T18" s="24">
        <f t="shared" ca="1" si="8"/>
        <v>43.219191653548386</v>
      </c>
      <c r="U18" s="13">
        <f t="shared" si="9"/>
        <v>1238.7096774193551</v>
      </c>
      <c r="V18" s="13"/>
      <c r="W18" s="15">
        <f ca="1">HLOOKUP(RIGHT(CELL("имяфайла",A6),LEN(CELL("имяфайла",A6))-FIND("]",CELL("имяфайла",A6),1)),доход!$A$2:$N$30,ROW(Z7),0)</f>
        <v>4991.8819354838706</v>
      </c>
      <c r="X18" s="13">
        <f ca="1">HLOOKUP(RIGHT(CELL("имяфайла",A6),LEN(CELL("имяфайла",A6))-FIND("]",CELL("имяфайла",A6),1)),налог!$A$2:$N$30,ROW(Z7),0)</f>
        <v>557.94465161290316</v>
      </c>
      <c r="Y18" s="16"/>
      <c r="Z18" s="9"/>
    </row>
    <row r="19" spans="1:26" s="7" customFormat="1" ht="16.5" customHeight="1" thickBot="1">
      <c r="A19" s="11">
        <v>7</v>
      </c>
      <c r="B19" s="12" t="s">
        <v>7</v>
      </c>
      <c r="C19" s="14">
        <v>5000</v>
      </c>
      <c r="D19" s="23">
        <f t="shared" si="0"/>
        <v>16</v>
      </c>
      <c r="E19" s="13">
        <f t="shared" si="1"/>
        <v>2580.6451612903224</v>
      </c>
      <c r="F19" s="13">
        <v>1</v>
      </c>
      <c r="G19" s="13">
        <f ca="1">(HLOOKUP(RIGHT(CELL("имяфайла",A7),LEN(CELL("имяфайла",A7))-FIND("]",CELL("имяфайла",A7),1)),доход!$A$2:$N$90,ROW(Z8)+59,0)/HLOOKUP(RIGHT(CELL("имяфайла",A7),LEN(CELL("имяфайла",A7))-FIND("]",CELL("имяфайла",A7),1)),дни!$A$2:$N$60,ROW(Z8)+30,0))*F19*'Стажи сотрудников'!D8</f>
        <v>4.2</v>
      </c>
      <c r="H19" s="13"/>
      <c r="I19" s="13"/>
      <c r="J19" s="13">
        <f>C19*'Стажи сотрудников'!C8*0.01</f>
        <v>100</v>
      </c>
      <c r="K19" s="13">
        <f>E19*'Стажи сотрудников'!E8</f>
        <v>774.19354838709671</v>
      </c>
      <c r="L19" s="13">
        <f t="shared" ca="1" si="2"/>
        <v>503.85580645161281</v>
      </c>
      <c r="M19" s="13">
        <f t="shared" ca="1" si="3"/>
        <v>3962.8945161290317</v>
      </c>
      <c r="N19" s="25">
        <v>2</v>
      </c>
      <c r="O19" s="24">
        <f t="shared" ca="1" si="4"/>
        <v>1000</v>
      </c>
      <c r="P19" s="24">
        <f t="shared" ca="1" si="5"/>
        <v>2962.8945161290317</v>
      </c>
      <c r="Q19" s="13">
        <f t="shared" ca="1" si="6"/>
        <v>385.1762870967741</v>
      </c>
      <c r="R19" s="13">
        <f t="shared" ca="1" si="7"/>
        <v>77.331546870967728</v>
      </c>
      <c r="S19" s="13" t="s">
        <v>50</v>
      </c>
      <c r="T19" s="24">
        <f t="shared" si="8"/>
        <v>0</v>
      </c>
      <c r="U19" s="13">
        <f t="shared" si="9"/>
        <v>1032.258064516129</v>
      </c>
      <c r="V19" s="13"/>
      <c r="W19" s="15">
        <f ca="1">HLOOKUP(RIGHT(CELL("имяфайла",A7),LEN(CELL("имяфайла",A7))-FIND("]",CELL("имяфайла",A7),1)),доход!$A$2:$N$30,ROW(Z8),0)</f>
        <v>3962.8945161290317</v>
      </c>
      <c r="X19" s="13">
        <f ca="1">HLOOKUP(RIGHT(CELL("имяфайла",A7),LEN(CELL("имяфайла",A7))-FIND("]",CELL("имяфайла",A7),1)),налог!$A$2:$N$30,ROW(Z8),0)</f>
        <v>385.1762870967741</v>
      </c>
      <c r="Y19" s="16"/>
      <c r="Z19" s="9"/>
    </row>
    <row r="20" spans="1:26" s="7" customFormat="1" ht="16.5" customHeight="1" thickBot="1">
      <c r="A20" s="11">
        <v>8</v>
      </c>
      <c r="B20" s="12" t="s">
        <v>8</v>
      </c>
      <c r="C20" s="14">
        <v>5000</v>
      </c>
      <c r="D20" s="23">
        <f t="shared" si="0"/>
        <v>16</v>
      </c>
      <c r="E20" s="13">
        <f t="shared" si="1"/>
        <v>2580.6451612903224</v>
      </c>
      <c r="F20" s="13">
        <v>1</v>
      </c>
      <c r="G20" s="13">
        <f ca="1">(HLOOKUP(RIGHT(CELL("имяфайла",A8),LEN(CELL("имяфайла",A8))-FIND("]",CELL("имяфайла",A8),1)),доход!$A$2:$N$90,ROW(Z9)+59,0)/HLOOKUP(RIGHT(CELL("имяфайла",A8),LEN(CELL("имяфайла",A8))-FIND("]",CELL("имяфайла",A8),1)),дни!$A$2:$N$60,ROW(Z9)+30,0))*F20*'Стажи сотрудников'!D9</f>
        <v>6.4</v>
      </c>
      <c r="H20" s="13"/>
      <c r="I20" s="13"/>
      <c r="J20" s="13">
        <f>C20*'Стажи сотрудников'!C9*0.01</f>
        <v>400</v>
      </c>
      <c r="K20" s="13">
        <f>E20*'Стажи сотрудников'!E9</f>
        <v>516.12903225806451</v>
      </c>
      <c r="L20" s="13">
        <f t="shared" ca="1" si="2"/>
        <v>465.47612903225803</v>
      </c>
      <c r="M20" s="13">
        <f t="shared" ca="1" si="3"/>
        <v>3968.650322580645</v>
      </c>
      <c r="N20" s="25">
        <v>2</v>
      </c>
      <c r="O20" s="24">
        <f t="shared" ca="1" si="4"/>
        <v>1000</v>
      </c>
      <c r="P20" s="24">
        <f t="shared" ca="1" si="5"/>
        <v>2968.650322580645</v>
      </c>
      <c r="Q20" s="13">
        <f t="shared" ca="1" si="6"/>
        <v>385.92454193548389</v>
      </c>
      <c r="R20" s="13">
        <f t="shared" ca="1" si="7"/>
        <v>77.481773419354838</v>
      </c>
      <c r="S20" s="13" t="s">
        <v>49</v>
      </c>
      <c r="T20" s="24">
        <f t="shared" ca="1" si="8"/>
        <v>35.052440072258065</v>
      </c>
      <c r="U20" s="13">
        <f t="shared" si="9"/>
        <v>1032.258064516129</v>
      </c>
      <c r="V20" s="13"/>
      <c r="W20" s="15">
        <f ca="1">HLOOKUP(RIGHT(CELL("имяфайла",A8),LEN(CELL("имяфайла",A8))-FIND("]",CELL("имяфайла",A8),1)),доход!$A$2:$N$30,ROW(Z9),0)</f>
        <v>3968.650322580645</v>
      </c>
      <c r="X20" s="13">
        <f ca="1">HLOOKUP(RIGHT(CELL("имяфайла",A8),LEN(CELL("имяфайла",A8))-FIND("]",CELL("имяфайла",A8),1)),налог!$A$2:$N$30,ROW(Z9),0)</f>
        <v>385.92454193548389</v>
      </c>
      <c r="Y20" s="16"/>
      <c r="Z20" s="9"/>
    </row>
    <row r="21" spans="1:26" s="7" customFormat="1" ht="16.5" customHeight="1" thickBot="1">
      <c r="A21" s="11">
        <v>9</v>
      </c>
      <c r="B21" s="12" t="s">
        <v>9</v>
      </c>
      <c r="C21" s="14">
        <v>3000</v>
      </c>
      <c r="D21" s="23">
        <f t="shared" si="0"/>
        <v>16</v>
      </c>
      <c r="E21" s="13">
        <f t="shared" si="1"/>
        <v>1548.3870967741937</v>
      </c>
      <c r="F21" s="13">
        <v>1</v>
      </c>
      <c r="G21" s="13">
        <f ca="1">(HLOOKUP(RIGHT(CELL("имяфайла",A9),LEN(CELL("имяфайла",A9))-FIND("]",CELL("имяфайла",A9),1)),доход!$A$2:$N$90,ROW(Z10)+59,0)/HLOOKUP(RIGHT(CELL("имяфайла",A9),LEN(CELL("имяфайла",A9))-FIND("]",CELL("имяфайла",A9),1)),дни!$A$2:$N$60,ROW(Z10)+30,0))*F21*'Стажи сотрудников'!D10</f>
        <v>7.2</v>
      </c>
      <c r="H21" s="13"/>
      <c r="I21" s="13"/>
      <c r="J21" s="13">
        <f>C21*'Стажи сотрудников'!C10*0.01</f>
        <v>210</v>
      </c>
      <c r="K21" s="13">
        <f>E21*'Стажи сотрудников'!E10</f>
        <v>464.51612903225805</v>
      </c>
      <c r="L21" s="13">
        <f t="shared" ca="1" si="2"/>
        <v>303.01548387096773</v>
      </c>
      <c r="M21" s="13">
        <f t="shared" ca="1" si="3"/>
        <v>2533.1187096774192</v>
      </c>
      <c r="N21" s="25">
        <v>3</v>
      </c>
      <c r="O21" s="24">
        <f t="shared" ca="1" si="4"/>
        <v>1300</v>
      </c>
      <c r="P21" s="24">
        <f t="shared" ca="1" si="5"/>
        <v>1233.1187096774192</v>
      </c>
      <c r="Q21" s="13">
        <f t="shared" ca="1" si="6"/>
        <v>160.30543225806451</v>
      </c>
      <c r="R21" s="13">
        <f t="shared" ca="1" si="7"/>
        <v>32.184398322580641</v>
      </c>
      <c r="S21" s="13" t="s">
        <v>49</v>
      </c>
      <c r="T21" s="24">
        <f t="shared" ca="1" si="8"/>
        <v>23.406288790967739</v>
      </c>
      <c r="U21" s="13">
        <f t="shared" si="9"/>
        <v>619.35483870967755</v>
      </c>
      <c r="V21" s="13"/>
      <c r="W21" s="15">
        <f ca="1">HLOOKUP(RIGHT(CELL("имяфайла",A9),LEN(CELL("имяфайла",A9))-FIND("]",CELL("имяфайла",A9),1)),доход!$A$2:$N$30,ROW(Z10),0)</f>
        <v>2533.1187096774192</v>
      </c>
      <c r="X21" s="13">
        <f ca="1">HLOOKUP(RIGHT(CELL("имяфайла",A9),LEN(CELL("имяфайла",A9))-FIND("]",CELL("имяфайла",A9),1)),налог!$A$2:$N$30,ROW(Z10),0)</f>
        <v>160.30543225806451</v>
      </c>
      <c r="Y21" s="16"/>
      <c r="Z21" s="9"/>
    </row>
    <row r="22" spans="1:26" s="7" customFormat="1" ht="16.5" customHeight="1" thickBot="1">
      <c r="A22" s="11">
        <v>10</v>
      </c>
      <c r="B22" s="12" t="s">
        <v>10</v>
      </c>
      <c r="C22" s="14">
        <v>7000</v>
      </c>
      <c r="D22" s="23">
        <f t="shared" si="0"/>
        <v>16</v>
      </c>
      <c r="E22" s="13">
        <f t="shared" si="1"/>
        <v>3612.9032258064517</v>
      </c>
      <c r="F22" s="13">
        <v>1</v>
      </c>
      <c r="G22" s="13">
        <f ca="1">(HLOOKUP(RIGHT(CELL("имяфайла",A10),LEN(CELL("имяфайла",A10))-FIND("]",CELL("имяфайла",A10),1)),доход!$A$2:$N$90,ROW(Z11)+59,0)/HLOOKUP(RIGHT(CELL("имяфайла",A10),LEN(CELL("имяфайла",A10))-FIND("]",CELL("имяфайла",A10),1)),дни!$A$2:$N$60,ROW(Z11)+30,0))*F22*'Стажи сотрудников'!D11</f>
        <v>10</v>
      </c>
      <c r="H22" s="13"/>
      <c r="I22" s="13"/>
      <c r="J22" s="13">
        <f>C22*'Стажи сотрудников'!C11*0.01</f>
        <v>840</v>
      </c>
      <c r="K22" s="13">
        <f>E22*'Стажи сотрудников'!E11</f>
        <v>1445.1612903225807</v>
      </c>
      <c r="L22" s="13">
        <f t="shared" ca="1" si="2"/>
        <v>760.20967741935476</v>
      </c>
      <c r="M22" s="13">
        <f t="shared" ca="1" si="3"/>
        <v>6668.2741935483873</v>
      </c>
      <c r="N22" s="25">
        <v>2</v>
      </c>
      <c r="O22" s="24">
        <f t="shared" ca="1" si="4"/>
        <v>1000</v>
      </c>
      <c r="P22" s="24">
        <f t="shared" ca="1" si="5"/>
        <v>5668.2741935483873</v>
      </c>
      <c r="Q22" s="13">
        <f t="shared" ca="1" si="6"/>
        <v>736.87564516129032</v>
      </c>
      <c r="R22" s="13">
        <f t="shared" ca="1" si="7"/>
        <v>147.9419564516129</v>
      </c>
      <c r="S22" s="13" t="s">
        <v>50</v>
      </c>
      <c r="T22" s="24">
        <f t="shared" si="8"/>
        <v>0</v>
      </c>
      <c r="U22" s="13">
        <f t="shared" si="9"/>
        <v>1445.1612903225807</v>
      </c>
      <c r="V22" s="13"/>
      <c r="W22" s="15">
        <f ca="1">HLOOKUP(RIGHT(CELL("имяфайла",A10),LEN(CELL("имяфайла",A10))-FIND("]",CELL("имяфайла",A10),1)),доход!$A$2:$N$30,ROW(Z11),0)</f>
        <v>6668.2741935483873</v>
      </c>
      <c r="X22" s="13">
        <f ca="1">HLOOKUP(RIGHT(CELL("имяфайла",A10),LEN(CELL("имяфайла",A10))-FIND("]",CELL("имяфайла",A10),1)),налог!$A$2:$N$30,ROW(Z11),0)</f>
        <v>736.87564516129032</v>
      </c>
      <c r="Y22" s="16"/>
      <c r="Z22" s="9"/>
    </row>
    <row r="23" spans="1:26" s="7" customFormat="1" ht="16.5" customHeight="1" thickBot="1">
      <c r="A23" s="30" t="s">
        <v>42</v>
      </c>
      <c r="B23" s="30"/>
      <c r="C23" s="13">
        <f>SUM(C13:C22)</f>
        <v>59500</v>
      </c>
      <c r="D23" s="13"/>
      <c r="E23" s="13">
        <f t="shared" ref="E23:Y23" si="10">SUM(E13:E22)</f>
        <v>30709.677419354834</v>
      </c>
      <c r="F23" s="13">
        <f t="shared" si="10"/>
        <v>10</v>
      </c>
      <c r="G23" s="13">
        <f t="shared" ca="1" si="10"/>
        <v>42.400000000000006</v>
      </c>
      <c r="H23" s="13">
        <f t="shared" si="10"/>
        <v>0</v>
      </c>
      <c r="I23" s="13">
        <f t="shared" si="10"/>
        <v>0</v>
      </c>
      <c r="J23" s="13">
        <f t="shared" si="10"/>
        <v>3815</v>
      </c>
      <c r="K23" s="13">
        <f t="shared" si="10"/>
        <v>11664.516129032258</v>
      </c>
      <c r="L23" s="13">
        <f t="shared" ca="1" si="10"/>
        <v>6362.4890322580641</v>
      </c>
      <c r="M23" s="13">
        <f t="shared" ca="1" si="10"/>
        <v>52594.082580645154</v>
      </c>
      <c r="N23" s="24">
        <f t="shared" si="10"/>
        <v>17</v>
      </c>
      <c r="O23" s="24">
        <f t="shared" ca="1" si="10"/>
        <v>9100</v>
      </c>
      <c r="P23" s="24">
        <f t="shared" ca="1" si="10"/>
        <v>43494.082580645154</v>
      </c>
      <c r="Q23" s="13">
        <f ca="1">SUM(Q13:Q22)</f>
        <v>5654.2307354838722</v>
      </c>
      <c r="R23" s="13">
        <f t="shared" ca="1" si="10"/>
        <v>1135.1955553548385</v>
      </c>
      <c r="S23" s="13">
        <f t="shared" si="10"/>
        <v>0</v>
      </c>
      <c r="T23" s="13">
        <f t="shared" ca="1" si="10"/>
        <v>317.9747675403226</v>
      </c>
      <c r="U23" s="13">
        <f t="shared" si="10"/>
        <v>12283.870967741937</v>
      </c>
      <c r="V23" s="13">
        <f t="shared" si="10"/>
        <v>0</v>
      </c>
      <c r="W23" s="13">
        <f t="shared" ca="1" si="10"/>
        <v>52594.082580645154</v>
      </c>
      <c r="X23" s="13">
        <f t="shared" ca="1" si="10"/>
        <v>5654.2307354838722</v>
      </c>
      <c r="Y23" s="16">
        <f t="shared" si="10"/>
        <v>0</v>
      </c>
      <c r="Z23" s="10"/>
    </row>
    <row r="24" spans="1:26" s="7" customFormat="1" ht="12.75">
      <c r="A24" s="8"/>
    </row>
    <row r="25" spans="1:26" s="7" customFormat="1" ht="12.75"/>
    <row r="26" spans="1:26" s="7" customFormat="1" ht="12.75"/>
    <row r="27" spans="1:26" s="7" customFormat="1" ht="12.75"/>
    <row r="28" spans="1:26" s="7" customFormat="1" ht="12.75"/>
    <row r="29" spans="1:26" s="7" customFormat="1" ht="12.75"/>
  </sheetData>
  <mergeCells count="35">
    <mergeCell ref="R10:R12"/>
    <mergeCell ref="S10:T10"/>
    <mergeCell ref="U10:U12"/>
    <mergeCell ref="H10:I10"/>
    <mergeCell ref="J10:J12"/>
    <mergeCell ref="K10:K12"/>
    <mergeCell ref="Z7:Z9"/>
    <mergeCell ref="C10:C12"/>
    <mergeCell ref="D10:D12"/>
    <mergeCell ref="E10:E12"/>
    <mergeCell ref="F10:G10"/>
    <mergeCell ref="C7:M9"/>
    <mergeCell ref="N7:V9"/>
    <mergeCell ref="W7:W12"/>
    <mergeCell ref="X7:X12"/>
    <mergeCell ref="Y7:Y12"/>
    <mergeCell ref="A23:B23"/>
    <mergeCell ref="B7:B12"/>
    <mergeCell ref="A7:A12"/>
    <mergeCell ref="V10:V12"/>
    <mergeCell ref="F11:F12"/>
    <mergeCell ref="G11:G12"/>
    <mergeCell ref="H11:H12"/>
    <mergeCell ref="I11:I12"/>
    <mergeCell ref="S11:S12"/>
    <mergeCell ref="T11:T12"/>
    <mergeCell ref="C1:N1"/>
    <mergeCell ref="N4:P4"/>
    <mergeCell ref="O10:O12"/>
    <mergeCell ref="P10:P12"/>
    <mergeCell ref="Q10:Q12"/>
    <mergeCell ref="A4:B4"/>
    <mergeCell ref="L10:L12"/>
    <mergeCell ref="M10:M12"/>
    <mergeCell ref="N10:N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9"/>
  <sheetViews>
    <sheetView topLeftCell="I6" workbookViewId="0">
      <selection activeCell="V13" sqref="V13"/>
    </sheetView>
  </sheetViews>
  <sheetFormatPr defaultRowHeight="15"/>
  <cols>
    <col min="1" max="1" width="4.140625" customWidth="1"/>
    <col min="2" max="2" width="31.140625" customWidth="1"/>
    <col min="3" max="3" width="10.7109375" bestFit="1" customWidth="1"/>
    <col min="4" max="4" width="9.28515625" bestFit="1" customWidth="1"/>
    <col min="5" max="5" width="10" bestFit="1" customWidth="1"/>
    <col min="6" max="6" width="9.7109375" bestFit="1" customWidth="1"/>
    <col min="7" max="11" width="9.28515625" bestFit="1" customWidth="1"/>
    <col min="12" max="13" width="9.5703125" bestFit="1" customWidth="1"/>
    <col min="14" max="18" width="9.28515625" bestFit="1" customWidth="1"/>
    <col min="19" max="19" width="11.140625" customWidth="1"/>
    <col min="20" max="25" width="9.28515625" bestFit="1" customWidth="1"/>
  </cols>
  <sheetData>
    <row r="1" spans="1:26" ht="20.25">
      <c r="A1" s="18"/>
      <c r="B1" s="18"/>
      <c r="C1" s="26" t="s">
        <v>51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>
      <c r="A2" s="18"/>
      <c r="B2" s="18" t="s">
        <v>46</v>
      </c>
      <c r="C2" s="18" t="s">
        <v>52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6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6" s="7" customFormat="1">
      <c r="A4" s="27"/>
      <c r="B4" s="27"/>
      <c r="C4" s="20" t="s">
        <v>12</v>
      </c>
      <c r="D4" s="20"/>
      <c r="E4" s="20"/>
      <c r="F4" s="19"/>
      <c r="G4" s="21">
        <v>31</v>
      </c>
      <c r="H4" s="19"/>
      <c r="I4" s="19"/>
      <c r="J4" s="19" t="s">
        <v>11</v>
      </c>
      <c r="K4" s="17"/>
      <c r="L4" s="21">
        <v>16</v>
      </c>
      <c r="M4" s="19"/>
      <c r="N4" s="27" t="s">
        <v>47</v>
      </c>
      <c r="O4" s="27"/>
      <c r="P4" s="27"/>
      <c r="Q4" s="21">
        <v>128</v>
      </c>
      <c r="R4" s="19"/>
      <c r="S4" s="19"/>
      <c r="T4" s="20" t="s">
        <v>48</v>
      </c>
      <c r="U4" s="22">
        <v>500</v>
      </c>
      <c r="V4" s="20"/>
      <c r="W4" s="19"/>
      <c r="X4" s="19"/>
      <c r="Y4" s="19"/>
    </row>
    <row r="5" spans="1:26" s="7" customFormat="1" ht="14.25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s="7" customFormat="1" thickBot="1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6" s="7" customFormat="1" ht="24" customHeight="1" thickBot="1">
      <c r="A7" s="31" t="s">
        <v>13</v>
      </c>
      <c r="B7" s="31" t="s">
        <v>14</v>
      </c>
      <c r="C7" s="31" t="s">
        <v>15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 t="s">
        <v>16</v>
      </c>
      <c r="O7" s="31"/>
      <c r="P7" s="31"/>
      <c r="Q7" s="31"/>
      <c r="R7" s="31"/>
      <c r="S7" s="31"/>
      <c r="T7" s="31"/>
      <c r="U7" s="31"/>
      <c r="V7" s="31"/>
      <c r="W7" s="28" t="s">
        <v>17</v>
      </c>
      <c r="X7" s="28" t="s">
        <v>18</v>
      </c>
      <c r="Y7" s="33" t="s">
        <v>19</v>
      </c>
      <c r="Z7" s="32"/>
    </row>
    <row r="8" spans="1:26" s="7" customFormat="1" ht="13.5" thickBo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28"/>
      <c r="X8" s="28"/>
      <c r="Y8" s="34"/>
      <c r="Z8" s="32"/>
    </row>
    <row r="9" spans="1:26" s="7" customFormat="1" ht="13.5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28"/>
      <c r="X9" s="28"/>
      <c r="Y9" s="34"/>
      <c r="Z9" s="32"/>
    </row>
    <row r="10" spans="1:26" s="7" customFormat="1" ht="13.5" thickBot="1">
      <c r="A10" s="31"/>
      <c r="B10" s="31"/>
      <c r="C10" s="28" t="s">
        <v>0</v>
      </c>
      <c r="D10" s="28" t="s">
        <v>20</v>
      </c>
      <c r="E10" s="28" t="s">
        <v>21</v>
      </c>
      <c r="F10" s="31" t="s">
        <v>22</v>
      </c>
      <c r="G10" s="31"/>
      <c r="H10" s="31" t="s">
        <v>23</v>
      </c>
      <c r="I10" s="31"/>
      <c r="J10" s="28" t="s">
        <v>24</v>
      </c>
      <c r="K10" s="28" t="s">
        <v>25</v>
      </c>
      <c r="L10" s="28" t="s">
        <v>26</v>
      </c>
      <c r="M10" s="29" t="s">
        <v>27</v>
      </c>
      <c r="N10" s="28" t="s">
        <v>28</v>
      </c>
      <c r="O10" s="28" t="s">
        <v>29</v>
      </c>
      <c r="P10" s="28" t="s">
        <v>30</v>
      </c>
      <c r="Q10" s="28" t="s">
        <v>31</v>
      </c>
      <c r="R10" s="28" t="s">
        <v>32</v>
      </c>
      <c r="S10" s="31" t="s">
        <v>33</v>
      </c>
      <c r="T10" s="31"/>
      <c r="U10" s="28" t="s">
        <v>34</v>
      </c>
      <c r="V10" s="29" t="s">
        <v>35</v>
      </c>
      <c r="W10" s="28"/>
      <c r="X10" s="28"/>
      <c r="Y10" s="34"/>
      <c r="Z10" s="9"/>
    </row>
    <row r="11" spans="1:26" s="7" customFormat="1" ht="20.25" customHeight="1" thickBot="1">
      <c r="A11" s="31"/>
      <c r="B11" s="31"/>
      <c r="C11" s="28"/>
      <c r="D11" s="28"/>
      <c r="E11" s="28"/>
      <c r="F11" s="28" t="s">
        <v>36</v>
      </c>
      <c r="G11" s="28" t="s">
        <v>37</v>
      </c>
      <c r="H11" s="28" t="s">
        <v>38</v>
      </c>
      <c r="I11" s="28" t="s">
        <v>39</v>
      </c>
      <c r="J11" s="28"/>
      <c r="K11" s="28"/>
      <c r="L11" s="28"/>
      <c r="M11" s="29"/>
      <c r="N11" s="28"/>
      <c r="O11" s="28"/>
      <c r="P11" s="28"/>
      <c r="Q11" s="28"/>
      <c r="R11" s="28"/>
      <c r="S11" s="28" t="s">
        <v>40</v>
      </c>
      <c r="T11" s="28" t="s">
        <v>41</v>
      </c>
      <c r="U11" s="28"/>
      <c r="V11" s="29"/>
      <c r="W11" s="28"/>
      <c r="X11" s="28"/>
      <c r="Y11" s="34"/>
      <c r="Z11" s="10"/>
    </row>
    <row r="12" spans="1:26" s="7" customFormat="1" ht="32.25" customHeight="1" thickBot="1">
      <c r="A12" s="31"/>
      <c r="B12" s="31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8"/>
      <c r="O12" s="28"/>
      <c r="P12" s="28"/>
      <c r="Q12" s="28"/>
      <c r="R12" s="28"/>
      <c r="S12" s="28"/>
      <c r="T12" s="28"/>
      <c r="U12" s="28"/>
      <c r="V12" s="29"/>
      <c r="W12" s="28"/>
      <c r="X12" s="28"/>
      <c r="Y12" s="35"/>
      <c r="Z12" s="10"/>
    </row>
    <row r="13" spans="1:26" s="7" customFormat="1" ht="16.5" customHeight="1" thickBot="1">
      <c r="A13" s="11">
        <v>1</v>
      </c>
      <c r="B13" s="12" t="s">
        <v>1</v>
      </c>
      <c r="C13" s="14">
        <v>8000</v>
      </c>
      <c r="D13" s="23">
        <f>$L$4</f>
        <v>16</v>
      </c>
      <c r="E13" s="13">
        <f>(C13/$G$4)*D13</f>
        <v>4129.0322580645161</v>
      </c>
      <c r="F13" s="13"/>
      <c r="G13" s="13"/>
      <c r="H13" s="13"/>
      <c r="I13" s="13"/>
      <c r="J13" s="13">
        <f>C13*'Стажи сотрудников'!C2*0.01</f>
        <v>640</v>
      </c>
      <c r="K13" s="13">
        <f>E13*'Стажи сотрудников'!E2</f>
        <v>2477.4193548387098</v>
      </c>
      <c r="L13" s="13">
        <f>(E13+G13+I13+K13)*15%</f>
        <v>990.96774193548379</v>
      </c>
      <c r="M13" s="13">
        <f>E13+G13+I13+J13+K13+L13</f>
        <v>8237.4193548387084</v>
      </c>
      <c r="N13" s="25">
        <v>1</v>
      </c>
      <c r="O13" s="24">
        <f ca="1">IF(W13&lt;280000,400+300*N13,0)</f>
        <v>700</v>
      </c>
      <c r="P13" s="24">
        <f ca="1">M13-O13</f>
        <v>7537.4193548387084</v>
      </c>
      <c r="Q13" s="13">
        <f ca="1">P13*13%</f>
        <v>979.86451612903215</v>
      </c>
      <c r="R13" s="13">
        <f ca="1">(P13-Q13)*3%</f>
        <v>196.72664516129026</v>
      </c>
      <c r="S13" s="13" t="s">
        <v>49</v>
      </c>
      <c r="T13" s="24">
        <f ca="1">IF(S13="Состоит",(M13-Q13-R13)*0.01,0)</f>
        <v>70.608281935483859</v>
      </c>
      <c r="U13" s="13">
        <f>E13*40%</f>
        <v>1651.6129032258066</v>
      </c>
      <c r="V13" s="13"/>
      <c r="W13" s="15">
        <f ca="1">HLOOKUP(RIGHT(CELL("имяфайла",A1),LEN(CELL("имяфайла",A1))-FIND("]",CELL("имяфайла",A1),1)),доход!$A$2:$N$30,ROW(Z2),0)</f>
        <v>16475.758709677419</v>
      </c>
      <c r="X13" s="13">
        <f ca="1">HLOOKUP(RIGHT(CELL("имяфайла",A1),LEN(CELL("имяфайла",A1))-FIND("]",CELL("имяфайла",A1),1)),налог!$A$2:$N$30,ROW(Z2),0)</f>
        <v>1959.8486322580645</v>
      </c>
      <c r="Y13" s="16"/>
      <c r="Z13" s="9"/>
    </row>
    <row r="14" spans="1:26" s="7" customFormat="1" ht="16.5" customHeight="1" thickBot="1">
      <c r="A14" s="11">
        <v>2</v>
      </c>
      <c r="B14" s="12" t="s">
        <v>2</v>
      </c>
      <c r="C14" s="14">
        <v>7500</v>
      </c>
      <c r="D14" s="23">
        <f t="shared" ref="D14:D22" si="0">$L$4</f>
        <v>16</v>
      </c>
      <c r="E14" s="13">
        <f t="shared" ref="E14:E22" si="1">(C14/$G$4)*D14</f>
        <v>3870.9677419354839</v>
      </c>
      <c r="F14" s="13"/>
      <c r="G14" s="13"/>
      <c r="H14" s="13"/>
      <c r="I14" s="13"/>
      <c r="J14" s="13">
        <f>C14*'Стажи сотрудников'!C3*0.01</f>
        <v>525</v>
      </c>
      <c r="K14" s="13">
        <f>E14*'Стажи сотрудников'!E3</f>
        <v>1548.3870967741937</v>
      </c>
      <c r="L14" s="13">
        <f t="shared" ref="L14:L22" si="2">(E14+G14+I14+K14)*15%</f>
        <v>812.9032258064517</v>
      </c>
      <c r="M14" s="13">
        <f t="shared" ref="M14:M22" si="3">E14+G14+I14+J14+K14+L14</f>
        <v>6757.2580645161297</v>
      </c>
      <c r="N14" s="25">
        <v>2</v>
      </c>
      <c r="O14" s="24">
        <f t="shared" ref="O14:O22" ca="1" si="4">IF(W14&lt;280000,400+300*N14,0)</f>
        <v>1000</v>
      </c>
      <c r="P14" s="24">
        <f t="shared" ref="P14:P22" ca="1" si="5">M14-O14</f>
        <v>5757.2580645161297</v>
      </c>
      <c r="Q14" s="13">
        <f t="shared" ref="Q14:Q22" ca="1" si="6">P14*13%</f>
        <v>748.44354838709694</v>
      </c>
      <c r="R14" s="13">
        <f t="shared" ref="R14:R22" ca="1" si="7">(P14-Q14)*3%</f>
        <v>150.26443548387098</v>
      </c>
      <c r="S14" s="13" t="s">
        <v>49</v>
      </c>
      <c r="T14" s="24">
        <f t="shared" ref="T14:T22" ca="1" si="8">IF(S14="Состоит",(M14-Q14-R14)*0.01,0)</f>
        <v>58.58550080645162</v>
      </c>
      <c r="U14" s="13">
        <f t="shared" ref="U14:U22" si="9">E14*40%</f>
        <v>1548.3870967741937</v>
      </c>
      <c r="V14" s="13"/>
      <c r="W14" s="15">
        <f ca="1">HLOOKUP(RIGHT(CELL("имяфайла",A2),LEN(CELL("имяфайла",A2))-FIND("]",CELL("имяфайла",A2),1)),доход!$A$2:$N$30,ROW(Z3),0)</f>
        <v>13516.356129032258</v>
      </c>
      <c r="X14" s="13">
        <f ca="1">HLOOKUP(RIGHT(CELL("имяфайла",A2),LEN(CELL("имяфайла",A2))-FIND("]",CELL("имяфайла",A2),1)),налог!$A$2:$N$30,ROW(Z3),0)</f>
        <v>1497.1262967741936</v>
      </c>
      <c r="Y14" s="16"/>
      <c r="Z14" s="9"/>
    </row>
    <row r="15" spans="1:26" s="7" customFormat="1" ht="16.5" customHeight="1" thickBot="1">
      <c r="A15" s="11">
        <v>3</v>
      </c>
      <c r="B15" s="12" t="s">
        <v>3</v>
      </c>
      <c r="C15" s="14">
        <v>7000</v>
      </c>
      <c r="D15" s="23">
        <f t="shared" si="0"/>
        <v>16</v>
      </c>
      <c r="E15" s="13">
        <f t="shared" si="1"/>
        <v>3612.9032258064517</v>
      </c>
      <c r="F15" s="13"/>
      <c r="G15" s="13"/>
      <c r="H15" s="13"/>
      <c r="I15" s="13"/>
      <c r="J15" s="13">
        <f>C15*'Стажи сотрудников'!C4*0.01</f>
        <v>420</v>
      </c>
      <c r="K15" s="13">
        <f>E15*'Стажи сотрудников'!E4</f>
        <v>1445.1612903225807</v>
      </c>
      <c r="L15" s="13">
        <f t="shared" si="2"/>
        <v>758.70967741935476</v>
      </c>
      <c r="M15" s="13">
        <f t="shared" si="3"/>
        <v>6236.7741935483873</v>
      </c>
      <c r="N15" s="25">
        <v>1</v>
      </c>
      <c r="O15" s="24">
        <f t="shared" ca="1" si="4"/>
        <v>700</v>
      </c>
      <c r="P15" s="24">
        <f t="shared" ca="1" si="5"/>
        <v>5536.7741935483873</v>
      </c>
      <c r="Q15" s="13">
        <f t="shared" ca="1" si="6"/>
        <v>719.78064516129041</v>
      </c>
      <c r="R15" s="13">
        <f t="shared" ca="1" si="7"/>
        <v>144.50980645161289</v>
      </c>
      <c r="S15" s="13" t="s">
        <v>49</v>
      </c>
      <c r="T15" s="24">
        <f t="shared" ca="1" si="8"/>
        <v>53.724837419354834</v>
      </c>
      <c r="U15" s="13">
        <f t="shared" si="9"/>
        <v>1445.1612903225807</v>
      </c>
      <c r="V15" s="13"/>
      <c r="W15" s="15">
        <f ca="1">HLOOKUP(RIGHT(CELL("имяфайла",A3),LEN(CELL("имяфайла",A3))-FIND("]",CELL("имяфайла",A3),1)),доход!$A$2:$N$30,ROW(Z4),0)</f>
        <v>12476.308387096775</v>
      </c>
      <c r="X15" s="13">
        <f ca="1">HLOOKUP(RIGHT(CELL("имяфайла",A3),LEN(CELL("имяфайла",A3))-FIND("]",CELL("имяфайла",A3),1)),налог!$A$2:$N$30,ROW(Z4),0)</f>
        <v>1439.9200903225808</v>
      </c>
      <c r="Y15" s="16"/>
      <c r="Z15" s="9"/>
    </row>
    <row r="16" spans="1:26" s="7" customFormat="1" ht="16.5" customHeight="1" thickBot="1">
      <c r="A16" s="11">
        <v>4</v>
      </c>
      <c r="B16" s="12" t="s">
        <v>4</v>
      </c>
      <c r="C16" s="14">
        <v>6000</v>
      </c>
      <c r="D16" s="23">
        <f t="shared" si="0"/>
        <v>16</v>
      </c>
      <c r="E16" s="13">
        <f t="shared" si="1"/>
        <v>3096.7741935483873</v>
      </c>
      <c r="F16" s="13"/>
      <c r="G16" s="13"/>
      <c r="H16" s="13"/>
      <c r="I16" s="13"/>
      <c r="J16" s="13">
        <f>C16*'Стажи сотрудников'!C5*0.01</f>
        <v>300</v>
      </c>
      <c r="K16" s="13">
        <f>E16*'Стажи сотрудников'!E5</f>
        <v>1393.5483870967744</v>
      </c>
      <c r="L16" s="13">
        <f t="shared" si="2"/>
        <v>673.54838709677426</v>
      </c>
      <c r="M16" s="13">
        <f t="shared" si="3"/>
        <v>5463.8709677419365</v>
      </c>
      <c r="N16" s="25">
        <v>1</v>
      </c>
      <c r="O16" s="24">
        <f t="shared" ca="1" si="4"/>
        <v>700</v>
      </c>
      <c r="P16" s="24">
        <f t="shared" ca="1" si="5"/>
        <v>4763.8709677419365</v>
      </c>
      <c r="Q16" s="13">
        <f t="shared" ca="1" si="6"/>
        <v>619.30322580645179</v>
      </c>
      <c r="R16" s="13">
        <f t="shared" ca="1" si="7"/>
        <v>124.33703225806455</v>
      </c>
      <c r="S16" s="13" t="s">
        <v>50</v>
      </c>
      <c r="T16" s="24">
        <f t="shared" si="8"/>
        <v>0</v>
      </c>
      <c r="U16" s="13">
        <f t="shared" si="9"/>
        <v>1238.7096774193551</v>
      </c>
      <c r="V16" s="13"/>
      <c r="W16" s="15">
        <f ca="1">HLOOKUP(RIGHT(CELL("имяфайла",A4),LEN(CELL("имяфайла",A4))-FIND("]",CELL("имяфайла",A4),1)),доход!$A$2:$N$30,ROW(Z5),0)</f>
        <v>10931.421935483871</v>
      </c>
      <c r="X16" s="13">
        <f ca="1">HLOOKUP(RIGHT(CELL("имяфайла",A4),LEN(CELL("имяфайла",A4))-FIND("]",CELL("имяфайла",A4),1)),налог!$A$2:$N$30,ROW(Z5),0)</f>
        <v>1239.0848516129035</v>
      </c>
      <c r="Y16" s="16"/>
      <c r="Z16" s="9"/>
    </row>
    <row r="17" spans="1:26" s="7" customFormat="1" ht="16.5" customHeight="1" thickBot="1">
      <c r="A17" s="11">
        <v>5</v>
      </c>
      <c r="B17" s="12" t="s">
        <v>5</v>
      </c>
      <c r="C17" s="14">
        <v>5000</v>
      </c>
      <c r="D17" s="23">
        <f t="shared" si="0"/>
        <v>16</v>
      </c>
      <c r="E17" s="13">
        <f t="shared" si="1"/>
        <v>2580.6451612903224</v>
      </c>
      <c r="F17" s="13"/>
      <c r="G17" s="13"/>
      <c r="H17" s="13"/>
      <c r="I17" s="13"/>
      <c r="J17" s="13">
        <f>C17*'Стажи сотрудников'!C6*0.01</f>
        <v>200</v>
      </c>
      <c r="K17" s="13">
        <f>E17*'Стажи сотрудников'!E6</f>
        <v>516.12903225806451</v>
      </c>
      <c r="L17" s="13">
        <f t="shared" si="2"/>
        <v>464.51612903225799</v>
      </c>
      <c r="M17" s="13">
        <f t="shared" si="3"/>
        <v>3761.2903225806449</v>
      </c>
      <c r="N17" s="25">
        <v>2</v>
      </c>
      <c r="O17" s="24">
        <f t="shared" ca="1" si="4"/>
        <v>1000</v>
      </c>
      <c r="P17" s="24">
        <f t="shared" ca="1" si="5"/>
        <v>2761.2903225806449</v>
      </c>
      <c r="Q17" s="13">
        <f t="shared" ca="1" si="6"/>
        <v>358.96774193548384</v>
      </c>
      <c r="R17" s="13">
        <f t="shared" ca="1" si="7"/>
        <v>72.069677419354832</v>
      </c>
      <c r="S17" s="13" t="s">
        <v>49</v>
      </c>
      <c r="T17" s="24">
        <f t="shared" ca="1" si="8"/>
        <v>33.302529032258064</v>
      </c>
      <c r="U17" s="13">
        <f t="shared" si="9"/>
        <v>1032.258064516129</v>
      </c>
      <c r="V17" s="13"/>
      <c r="W17" s="15">
        <f ca="1">HLOOKUP(RIGHT(CELL("имяфайла",A5),LEN(CELL("имяфайла",A5))-FIND("]",CELL("имяфайла",A5),1)),доход!$A$2:$N$30,ROW(Z6),0)</f>
        <v>7526.0306451612896</v>
      </c>
      <c r="X17" s="13">
        <f ca="1">HLOOKUP(RIGHT(CELL("имяфайла",A5),LEN(CELL("имяфайла",A5))-FIND("]",CELL("имяфайла",A5),1)),налог!$A$2:$N$30,ROW(Z6),0)</f>
        <v>718.38398387096765</v>
      </c>
      <c r="Y17" s="16"/>
      <c r="Z17" s="9"/>
    </row>
    <row r="18" spans="1:26" s="7" customFormat="1" ht="16.5" customHeight="1" thickBot="1">
      <c r="A18" s="11">
        <v>6</v>
      </c>
      <c r="B18" s="12" t="s">
        <v>6</v>
      </c>
      <c r="C18" s="14">
        <v>6000</v>
      </c>
      <c r="D18" s="23">
        <f t="shared" si="0"/>
        <v>16</v>
      </c>
      <c r="E18" s="13">
        <f t="shared" si="1"/>
        <v>3096.7741935483873</v>
      </c>
      <c r="F18" s="13"/>
      <c r="G18" s="13"/>
      <c r="H18" s="13"/>
      <c r="I18" s="13"/>
      <c r="J18" s="13">
        <f>C18*'Стажи сотрудников'!C7*0.01</f>
        <v>180</v>
      </c>
      <c r="K18" s="13">
        <f>E18*'Стажи сотрудников'!E7</f>
        <v>1083.8709677419354</v>
      </c>
      <c r="L18" s="13">
        <f t="shared" si="2"/>
        <v>627.09677419354841</v>
      </c>
      <c r="M18" s="13">
        <f t="shared" si="3"/>
        <v>4987.7419354838712</v>
      </c>
      <c r="N18" s="25">
        <v>1</v>
      </c>
      <c r="O18" s="24">
        <f t="shared" ca="1" si="4"/>
        <v>700</v>
      </c>
      <c r="P18" s="24">
        <f t="shared" ca="1" si="5"/>
        <v>4287.7419354838712</v>
      </c>
      <c r="Q18" s="13">
        <f t="shared" ca="1" si="6"/>
        <v>557.40645161290331</v>
      </c>
      <c r="R18" s="13">
        <f t="shared" ca="1" si="7"/>
        <v>111.91006451612903</v>
      </c>
      <c r="S18" s="13" t="s">
        <v>49</v>
      </c>
      <c r="T18" s="24">
        <f t="shared" ca="1" si="8"/>
        <v>43.184254193548384</v>
      </c>
      <c r="U18" s="13">
        <f t="shared" si="9"/>
        <v>1238.7096774193551</v>
      </c>
      <c r="V18" s="13"/>
      <c r="W18" s="15">
        <f ca="1">HLOOKUP(RIGHT(CELL("имяфайла",A6),LEN(CELL("имяфайла",A6))-FIND("]",CELL("имяфайла",A6),1)),доход!$A$2:$N$30,ROW(Z7),0)</f>
        <v>9979.6238709677418</v>
      </c>
      <c r="X18" s="13">
        <f ca="1">HLOOKUP(RIGHT(CELL("имяфайла",A6),LEN(CELL("имяфайла",A6))-FIND("]",CELL("имяфайла",A6),1)),налог!$A$2:$N$30,ROW(Z7),0)</f>
        <v>1115.3511032258066</v>
      </c>
      <c r="Y18" s="16"/>
      <c r="Z18" s="9"/>
    </row>
    <row r="19" spans="1:26" s="7" customFormat="1" ht="16.5" customHeight="1" thickBot="1">
      <c r="A19" s="11">
        <v>7</v>
      </c>
      <c r="B19" s="12" t="s">
        <v>7</v>
      </c>
      <c r="C19" s="14">
        <v>5000</v>
      </c>
      <c r="D19" s="23">
        <f t="shared" si="0"/>
        <v>16</v>
      </c>
      <c r="E19" s="13">
        <f t="shared" si="1"/>
        <v>2580.6451612903224</v>
      </c>
      <c r="F19" s="13"/>
      <c r="G19" s="13"/>
      <c r="H19" s="13"/>
      <c r="I19" s="13"/>
      <c r="J19" s="13">
        <f>C19*'Стажи сотрудников'!C8*0.01</f>
        <v>100</v>
      </c>
      <c r="K19" s="13">
        <f>E19*'Стажи сотрудников'!E8</f>
        <v>774.19354838709671</v>
      </c>
      <c r="L19" s="13">
        <f t="shared" si="2"/>
        <v>503.22580645161281</v>
      </c>
      <c r="M19" s="13">
        <f t="shared" si="3"/>
        <v>3958.0645161290317</v>
      </c>
      <c r="N19" s="25">
        <v>2</v>
      </c>
      <c r="O19" s="24">
        <f t="shared" ca="1" si="4"/>
        <v>1000</v>
      </c>
      <c r="P19" s="24">
        <f t="shared" ca="1" si="5"/>
        <v>2958.0645161290317</v>
      </c>
      <c r="Q19" s="13">
        <f t="shared" ca="1" si="6"/>
        <v>384.54838709677415</v>
      </c>
      <c r="R19" s="13">
        <f t="shared" ca="1" si="7"/>
        <v>77.205483870967726</v>
      </c>
      <c r="S19" s="13" t="s">
        <v>50</v>
      </c>
      <c r="T19" s="24">
        <f t="shared" si="8"/>
        <v>0</v>
      </c>
      <c r="U19" s="13">
        <f t="shared" si="9"/>
        <v>1032.258064516129</v>
      </c>
      <c r="V19" s="13"/>
      <c r="W19" s="15">
        <f ca="1">HLOOKUP(RIGHT(CELL("имяфайла",A7),LEN(CELL("имяфайла",A7))-FIND("]",CELL("имяфайла",A7),1)),доход!$A$2:$N$30,ROW(Z8),0)</f>
        <v>7920.9590322580634</v>
      </c>
      <c r="X19" s="13">
        <f ca="1">HLOOKUP(RIGHT(CELL("имяфайла",A7),LEN(CELL("имяфайла",A7))-FIND("]",CELL("имяфайла",A7),1)),налог!$A$2:$N$30,ROW(Z8),0)</f>
        <v>769.72467419354825</v>
      </c>
      <c r="Y19" s="16"/>
      <c r="Z19" s="9"/>
    </row>
    <row r="20" spans="1:26" s="7" customFormat="1" ht="16.5" customHeight="1" thickBot="1">
      <c r="A20" s="11">
        <v>8</v>
      </c>
      <c r="B20" s="12" t="s">
        <v>8</v>
      </c>
      <c r="C20" s="14">
        <v>5000</v>
      </c>
      <c r="D20" s="23">
        <f t="shared" si="0"/>
        <v>16</v>
      </c>
      <c r="E20" s="13">
        <f t="shared" si="1"/>
        <v>2580.6451612903224</v>
      </c>
      <c r="F20" s="13"/>
      <c r="G20" s="13"/>
      <c r="H20" s="13"/>
      <c r="I20" s="13"/>
      <c r="J20" s="13">
        <f>C20*'Стажи сотрудников'!C9*0.01</f>
        <v>400</v>
      </c>
      <c r="K20" s="13">
        <f>E20*'Стажи сотрудников'!E9</f>
        <v>516.12903225806451</v>
      </c>
      <c r="L20" s="13">
        <f t="shared" si="2"/>
        <v>464.51612903225799</v>
      </c>
      <c r="M20" s="13">
        <f t="shared" si="3"/>
        <v>3961.2903225806449</v>
      </c>
      <c r="N20" s="25">
        <v>2</v>
      </c>
      <c r="O20" s="24">
        <f t="shared" ca="1" si="4"/>
        <v>1000</v>
      </c>
      <c r="P20" s="24">
        <f t="shared" ca="1" si="5"/>
        <v>2961.2903225806449</v>
      </c>
      <c r="Q20" s="13">
        <f t="shared" ca="1" si="6"/>
        <v>384.96774193548384</v>
      </c>
      <c r="R20" s="13">
        <f t="shared" ca="1" si="7"/>
        <v>77.289677419354831</v>
      </c>
      <c r="S20" s="13" t="s">
        <v>49</v>
      </c>
      <c r="T20" s="24">
        <f t="shared" ca="1" si="8"/>
        <v>34.99032903225806</v>
      </c>
      <c r="U20" s="13">
        <f t="shared" si="9"/>
        <v>1032.258064516129</v>
      </c>
      <c r="V20" s="13"/>
      <c r="W20" s="15">
        <f ca="1">HLOOKUP(RIGHT(CELL("имяфайла",A8),LEN(CELL("имяфайла",A8))-FIND("]",CELL("имяфайла",A8),1)),доход!$A$2:$N$30,ROW(Z9),0)</f>
        <v>7929.9406451612904</v>
      </c>
      <c r="X20" s="13">
        <f ca="1">HLOOKUP(RIGHT(CELL("имяфайла",A8),LEN(CELL("имяфайла",A8))-FIND("]",CELL("имяфайла",A8),1)),налог!$A$2:$N$30,ROW(Z9),0)</f>
        <v>770.89228387096773</v>
      </c>
      <c r="Y20" s="16"/>
      <c r="Z20" s="9"/>
    </row>
    <row r="21" spans="1:26" s="7" customFormat="1" ht="16.5" customHeight="1" thickBot="1">
      <c r="A21" s="11">
        <v>9</v>
      </c>
      <c r="B21" s="12" t="s">
        <v>9</v>
      </c>
      <c r="C21" s="14">
        <v>3000</v>
      </c>
      <c r="D21" s="23">
        <f t="shared" si="0"/>
        <v>16</v>
      </c>
      <c r="E21" s="13">
        <f t="shared" si="1"/>
        <v>1548.3870967741937</v>
      </c>
      <c r="F21" s="13"/>
      <c r="G21" s="13"/>
      <c r="H21" s="13"/>
      <c r="I21" s="13"/>
      <c r="J21" s="13">
        <f>C21*'Стажи сотрудников'!C10*0.01</f>
        <v>210</v>
      </c>
      <c r="K21" s="13">
        <f>E21*'Стажи сотрудников'!E10</f>
        <v>464.51612903225805</v>
      </c>
      <c r="L21" s="13">
        <f t="shared" si="2"/>
        <v>301.93548387096774</v>
      </c>
      <c r="M21" s="13">
        <f t="shared" si="3"/>
        <v>2524.8387096774195</v>
      </c>
      <c r="N21" s="25">
        <v>3</v>
      </c>
      <c r="O21" s="24">
        <f t="shared" ca="1" si="4"/>
        <v>1300</v>
      </c>
      <c r="P21" s="24">
        <f t="shared" ca="1" si="5"/>
        <v>1224.8387096774195</v>
      </c>
      <c r="Q21" s="13">
        <f t="shared" ca="1" si="6"/>
        <v>159.22903225806454</v>
      </c>
      <c r="R21" s="13">
        <f t="shared" ca="1" si="7"/>
        <v>31.968290322580646</v>
      </c>
      <c r="S21" s="13" t="s">
        <v>49</v>
      </c>
      <c r="T21" s="24">
        <f t="shared" ca="1" si="8"/>
        <v>23.336413870967739</v>
      </c>
      <c r="U21" s="13">
        <f t="shared" si="9"/>
        <v>619.35483870967755</v>
      </c>
      <c r="V21" s="13"/>
      <c r="W21" s="15">
        <f ca="1">HLOOKUP(RIGHT(CELL("имяфайла",A9),LEN(CELL("имяфайла",A9))-FIND("]",CELL("имяфайла",A9),1)),доход!$A$2:$N$30,ROW(Z10),0)</f>
        <v>5057.9574193548387</v>
      </c>
      <c r="X21" s="13">
        <f ca="1">HLOOKUP(RIGHT(CELL("имяфайла",A9),LEN(CELL("имяфайла",A9))-FIND("]",CELL("имяфайла",A9),1)),налог!$A$2:$N$30,ROW(Z10),0)</f>
        <v>319.53446451612905</v>
      </c>
      <c r="Y21" s="16"/>
      <c r="Z21" s="9"/>
    </row>
    <row r="22" spans="1:26" s="7" customFormat="1" ht="16.5" customHeight="1" thickBot="1">
      <c r="A22" s="11">
        <v>10</v>
      </c>
      <c r="B22" s="12" t="s">
        <v>10</v>
      </c>
      <c r="C22" s="14">
        <v>7000</v>
      </c>
      <c r="D22" s="23">
        <f t="shared" si="0"/>
        <v>16</v>
      </c>
      <c r="E22" s="13">
        <f t="shared" si="1"/>
        <v>3612.9032258064517</v>
      </c>
      <c r="F22" s="13"/>
      <c r="G22" s="13"/>
      <c r="H22" s="13"/>
      <c r="I22" s="13"/>
      <c r="J22" s="13">
        <f>C22*'Стажи сотрудников'!C11*0.01</f>
        <v>840</v>
      </c>
      <c r="K22" s="13">
        <f>E22*'Стажи сотрудников'!E11</f>
        <v>1445.1612903225807</v>
      </c>
      <c r="L22" s="13">
        <f t="shared" si="2"/>
        <v>758.70967741935476</v>
      </c>
      <c r="M22" s="13">
        <f t="shared" si="3"/>
        <v>6656.7741935483873</v>
      </c>
      <c r="N22" s="25">
        <v>2</v>
      </c>
      <c r="O22" s="24">
        <f t="shared" ca="1" si="4"/>
        <v>1000</v>
      </c>
      <c r="P22" s="24">
        <f t="shared" ca="1" si="5"/>
        <v>5656.7741935483873</v>
      </c>
      <c r="Q22" s="13">
        <f t="shared" ca="1" si="6"/>
        <v>735.38064516129043</v>
      </c>
      <c r="R22" s="13">
        <f t="shared" ca="1" si="7"/>
        <v>147.64180645161292</v>
      </c>
      <c r="S22" s="13" t="s">
        <v>50</v>
      </c>
      <c r="T22" s="24">
        <f t="shared" si="8"/>
        <v>0</v>
      </c>
      <c r="U22" s="13">
        <f t="shared" si="9"/>
        <v>1445.1612903225807</v>
      </c>
      <c r="V22" s="13"/>
      <c r="W22" s="15">
        <f ca="1">HLOOKUP(RIGHT(CELL("имяфайла",A10),LEN(CELL("имяфайла",A10))-FIND("]",CELL("имяфайла",A10),1)),доход!$A$2:$N$30,ROW(Z11),0)</f>
        <v>13325.048387096775</v>
      </c>
      <c r="X22" s="13">
        <f ca="1">HLOOKUP(RIGHT(CELL("имяфайла",A10),LEN(CELL("имяфайла",A10))-FIND("]",CELL("имяфайла",A10),1)),налог!$A$2:$N$30,ROW(Z11),0)</f>
        <v>1472.2562903225808</v>
      </c>
      <c r="Y22" s="16"/>
      <c r="Z22" s="9"/>
    </row>
    <row r="23" spans="1:26" s="7" customFormat="1" ht="16.5" customHeight="1" thickBot="1">
      <c r="A23" s="30" t="s">
        <v>42</v>
      </c>
      <c r="B23" s="30"/>
      <c r="C23" s="13">
        <f>SUM(C13:C22)</f>
        <v>59500</v>
      </c>
      <c r="D23" s="13"/>
      <c r="E23" s="13">
        <f t="shared" ref="E23:Y23" si="10">SUM(E13:E22)</f>
        <v>30709.677419354834</v>
      </c>
      <c r="F23" s="13">
        <f t="shared" si="10"/>
        <v>0</v>
      </c>
      <c r="G23" s="13">
        <f t="shared" si="10"/>
        <v>0</v>
      </c>
      <c r="H23" s="13">
        <f t="shared" si="10"/>
        <v>0</v>
      </c>
      <c r="I23" s="13">
        <f t="shared" si="10"/>
        <v>0</v>
      </c>
      <c r="J23" s="13">
        <f t="shared" si="10"/>
        <v>3815</v>
      </c>
      <c r="K23" s="13">
        <f t="shared" si="10"/>
        <v>11664.516129032258</v>
      </c>
      <c r="L23" s="13">
        <f t="shared" si="10"/>
        <v>6356.1290322580644</v>
      </c>
      <c r="M23" s="13">
        <f t="shared" si="10"/>
        <v>52545.322580645152</v>
      </c>
      <c r="N23" s="24">
        <f t="shared" si="10"/>
        <v>17</v>
      </c>
      <c r="O23" s="24">
        <f t="shared" ca="1" si="10"/>
        <v>9100</v>
      </c>
      <c r="P23" s="24">
        <f t="shared" ca="1" si="10"/>
        <v>43445.322580645152</v>
      </c>
      <c r="Q23" s="13">
        <f ca="1">SUM(Q13:Q22)</f>
        <v>5647.8919354838708</v>
      </c>
      <c r="R23" s="13">
        <f t="shared" ca="1" si="10"/>
        <v>1133.9229193548388</v>
      </c>
      <c r="S23" s="13">
        <f t="shared" si="10"/>
        <v>0</v>
      </c>
      <c r="T23" s="13">
        <f t="shared" ca="1" si="10"/>
        <v>317.73214629032253</v>
      </c>
      <c r="U23" s="13">
        <f t="shared" si="10"/>
        <v>12283.870967741937</v>
      </c>
      <c r="V23" s="13">
        <f t="shared" si="10"/>
        <v>0</v>
      </c>
      <c r="W23" s="13">
        <f t="shared" ca="1" si="10"/>
        <v>105139.40516129031</v>
      </c>
      <c r="X23" s="13">
        <f t="shared" ca="1" si="10"/>
        <v>11302.122670967743</v>
      </c>
      <c r="Y23" s="16">
        <f t="shared" si="10"/>
        <v>0</v>
      </c>
      <c r="Z23" s="10"/>
    </row>
    <row r="24" spans="1:26" s="7" customFormat="1" ht="12.75">
      <c r="A24" s="8"/>
    </row>
    <row r="25" spans="1:26" s="7" customFormat="1" ht="12.75"/>
    <row r="26" spans="1:26" s="7" customFormat="1" ht="12.75"/>
    <row r="27" spans="1:26" s="7" customFormat="1" ht="12.75"/>
    <row r="28" spans="1:26" s="7" customFormat="1" ht="12.75"/>
    <row r="29" spans="1:26" s="7" customFormat="1" ht="12.75"/>
  </sheetData>
  <mergeCells count="35">
    <mergeCell ref="A23:B23"/>
    <mergeCell ref="U10:U12"/>
    <mergeCell ref="V10:V12"/>
    <mergeCell ref="F11:F12"/>
    <mergeCell ref="G11:G12"/>
    <mergeCell ref="H11:H12"/>
    <mergeCell ref="I11:I12"/>
    <mergeCell ref="S11:S12"/>
    <mergeCell ref="T11:T12"/>
    <mergeCell ref="N10:N12"/>
    <mergeCell ref="O10:O12"/>
    <mergeCell ref="P10:P12"/>
    <mergeCell ref="Q10:Q12"/>
    <mergeCell ref="R10:R12"/>
    <mergeCell ref="S10:T10"/>
    <mergeCell ref="W7:W12"/>
    <mergeCell ref="X7:X12"/>
    <mergeCell ref="Y7:Y12"/>
    <mergeCell ref="Z7:Z9"/>
    <mergeCell ref="C10:C12"/>
    <mergeCell ref="D10:D12"/>
    <mergeCell ref="E10:E12"/>
    <mergeCell ref="F10:G10"/>
    <mergeCell ref="H10:I10"/>
    <mergeCell ref="J10:J12"/>
    <mergeCell ref="C1:N1"/>
    <mergeCell ref="A4:B4"/>
    <mergeCell ref="N4:P4"/>
    <mergeCell ref="A7:A12"/>
    <mergeCell ref="B7:B12"/>
    <mergeCell ref="C7:M9"/>
    <mergeCell ref="N7:V9"/>
    <mergeCell ref="K10:K12"/>
    <mergeCell ref="L10:L12"/>
    <mergeCell ref="M10:M1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9"/>
  <sheetViews>
    <sheetView topLeftCell="A6" workbookViewId="0">
      <selection activeCell="G17" sqref="G17"/>
    </sheetView>
  </sheetViews>
  <sheetFormatPr defaultRowHeight="15"/>
  <cols>
    <col min="1" max="1" width="4.140625" customWidth="1"/>
    <col min="2" max="2" width="31.140625" customWidth="1"/>
    <col min="3" max="3" width="10.7109375" bestFit="1" customWidth="1"/>
    <col min="4" max="4" width="9.28515625" bestFit="1" customWidth="1"/>
    <col min="5" max="5" width="10" bestFit="1" customWidth="1"/>
    <col min="6" max="6" width="9.7109375" bestFit="1" customWidth="1"/>
    <col min="7" max="11" width="9.28515625" bestFit="1" customWidth="1"/>
    <col min="12" max="13" width="9.5703125" bestFit="1" customWidth="1"/>
    <col min="14" max="18" width="9.28515625" bestFit="1" customWidth="1"/>
    <col min="19" max="19" width="11.140625" customWidth="1"/>
    <col min="20" max="25" width="9.28515625" bestFit="1" customWidth="1"/>
  </cols>
  <sheetData>
    <row r="1" spans="1:26" ht="20.25">
      <c r="A1" s="18"/>
      <c r="B1" s="18"/>
      <c r="C1" s="26" t="s">
        <v>51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>
      <c r="A2" s="18"/>
      <c r="B2" s="18" t="s">
        <v>46</v>
      </c>
      <c r="C2" s="18" t="s">
        <v>52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6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6" s="7" customFormat="1">
      <c r="A4" s="27"/>
      <c r="B4" s="27"/>
      <c r="C4" s="20" t="s">
        <v>12</v>
      </c>
      <c r="D4" s="20"/>
      <c r="E4" s="20"/>
      <c r="F4" s="19"/>
      <c r="G4" s="21">
        <v>31</v>
      </c>
      <c r="H4" s="19"/>
      <c r="I4" s="19"/>
      <c r="J4" s="19" t="s">
        <v>11</v>
      </c>
      <c r="K4" s="17"/>
      <c r="L4" s="21">
        <v>16</v>
      </c>
      <c r="M4" s="19"/>
      <c r="N4" s="27" t="s">
        <v>47</v>
      </c>
      <c r="O4" s="27"/>
      <c r="P4" s="27"/>
      <c r="Q4" s="21">
        <v>128</v>
      </c>
      <c r="R4" s="19"/>
      <c r="S4" s="19"/>
      <c r="T4" s="20" t="s">
        <v>48</v>
      </c>
      <c r="U4" s="22">
        <v>500</v>
      </c>
      <c r="V4" s="20"/>
      <c r="W4" s="19"/>
      <c r="X4" s="19"/>
      <c r="Y4" s="19"/>
    </row>
    <row r="5" spans="1:26" s="7" customFormat="1" ht="14.25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s="7" customFormat="1" thickBot="1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6" s="7" customFormat="1" ht="24" customHeight="1" thickBot="1">
      <c r="A7" s="31" t="s">
        <v>13</v>
      </c>
      <c r="B7" s="31" t="s">
        <v>14</v>
      </c>
      <c r="C7" s="31" t="s">
        <v>15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 t="s">
        <v>16</v>
      </c>
      <c r="O7" s="31"/>
      <c r="P7" s="31"/>
      <c r="Q7" s="31"/>
      <c r="R7" s="31"/>
      <c r="S7" s="31"/>
      <c r="T7" s="31"/>
      <c r="U7" s="31"/>
      <c r="V7" s="31"/>
      <c r="W7" s="28" t="s">
        <v>17</v>
      </c>
      <c r="X7" s="28" t="s">
        <v>18</v>
      </c>
      <c r="Y7" s="33" t="s">
        <v>19</v>
      </c>
      <c r="Z7" s="32"/>
    </row>
    <row r="8" spans="1:26" s="7" customFormat="1" ht="13.5" thickBo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28"/>
      <c r="X8" s="28"/>
      <c r="Y8" s="34"/>
      <c r="Z8" s="32"/>
    </row>
    <row r="9" spans="1:26" s="7" customFormat="1" ht="13.5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28"/>
      <c r="X9" s="28"/>
      <c r="Y9" s="34"/>
      <c r="Z9" s="32"/>
    </row>
    <row r="10" spans="1:26" s="7" customFormat="1" ht="13.5" thickBot="1">
      <c r="A10" s="31"/>
      <c r="B10" s="31"/>
      <c r="C10" s="28" t="s">
        <v>0</v>
      </c>
      <c r="D10" s="28" t="s">
        <v>20</v>
      </c>
      <c r="E10" s="28" t="s">
        <v>21</v>
      </c>
      <c r="F10" s="31" t="s">
        <v>22</v>
      </c>
      <c r="G10" s="31"/>
      <c r="H10" s="31" t="s">
        <v>23</v>
      </c>
      <c r="I10" s="31"/>
      <c r="J10" s="28" t="s">
        <v>24</v>
      </c>
      <c r="K10" s="28" t="s">
        <v>25</v>
      </c>
      <c r="L10" s="28" t="s">
        <v>26</v>
      </c>
      <c r="M10" s="29" t="s">
        <v>27</v>
      </c>
      <c r="N10" s="28" t="s">
        <v>28</v>
      </c>
      <c r="O10" s="28" t="s">
        <v>29</v>
      </c>
      <c r="P10" s="28" t="s">
        <v>30</v>
      </c>
      <c r="Q10" s="28" t="s">
        <v>31</v>
      </c>
      <c r="R10" s="28" t="s">
        <v>32</v>
      </c>
      <c r="S10" s="31" t="s">
        <v>33</v>
      </c>
      <c r="T10" s="31"/>
      <c r="U10" s="28" t="s">
        <v>34</v>
      </c>
      <c r="V10" s="29" t="s">
        <v>35</v>
      </c>
      <c r="W10" s="28"/>
      <c r="X10" s="28"/>
      <c r="Y10" s="34"/>
      <c r="Z10" s="9"/>
    </row>
    <row r="11" spans="1:26" s="7" customFormat="1" ht="20.25" customHeight="1" thickBot="1">
      <c r="A11" s="31"/>
      <c r="B11" s="31"/>
      <c r="C11" s="28"/>
      <c r="D11" s="28"/>
      <c r="E11" s="28"/>
      <c r="F11" s="28" t="s">
        <v>36</v>
      </c>
      <c r="G11" s="28" t="s">
        <v>37</v>
      </c>
      <c r="H11" s="28" t="s">
        <v>38</v>
      </c>
      <c r="I11" s="28" t="s">
        <v>39</v>
      </c>
      <c r="J11" s="28"/>
      <c r="K11" s="28"/>
      <c r="L11" s="28"/>
      <c r="M11" s="29"/>
      <c r="N11" s="28"/>
      <c r="O11" s="28"/>
      <c r="P11" s="28"/>
      <c r="Q11" s="28"/>
      <c r="R11" s="28"/>
      <c r="S11" s="28" t="s">
        <v>40</v>
      </c>
      <c r="T11" s="28" t="s">
        <v>41</v>
      </c>
      <c r="U11" s="28"/>
      <c r="V11" s="29"/>
      <c r="W11" s="28"/>
      <c r="X11" s="28"/>
      <c r="Y11" s="34"/>
      <c r="Z11" s="10"/>
    </row>
    <row r="12" spans="1:26" s="7" customFormat="1" ht="32.25" customHeight="1" thickBot="1">
      <c r="A12" s="31"/>
      <c r="B12" s="31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8"/>
      <c r="O12" s="28"/>
      <c r="P12" s="28"/>
      <c r="Q12" s="28"/>
      <c r="R12" s="28"/>
      <c r="S12" s="28"/>
      <c r="T12" s="28"/>
      <c r="U12" s="28"/>
      <c r="V12" s="29"/>
      <c r="W12" s="28"/>
      <c r="X12" s="28"/>
      <c r="Y12" s="35"/>
      <c r="Z12" s="10"/>
    </row>
    <row r="13" spans="1:26" s="7" customFormat="1" ht="16.5" customHeight="1" thickBot="1">
      <c r="A13" s="11">
        <v>1</v>
      </c>
      <c r="B13" s="12" t="s">
        <v>1</v>
      </c>
      <c r="C13" s="14">
        <v>8000</v>
      </c>
      <c r="D13" s="23">
        <f>$L$4</f>
        <v>16</v>
      </c>
      <c r="E13" s="13">
        <f>(C13/$G$4)*D13</f>
        <v>4129.0322580645161</v>
      </c>
      <c r="F13" s="13"/>
      <c r="G13" s="13"/>
      <c r="H13" s="13"/>
      <c r="I13" s="13"/>
      <c r="J13" s="13">
        <f>C13*'Стажи сотрудников'!C2*0.01</f>
        <v>640</v>
      </c>
      <c r="K13" s="13">
        <f>E13*'Стажи сотрудников'!E2</f>
        <v>2477.4193548387098</v>
      </c>
      <c r="L13" s="13">
        <f>(E13+G13+I13+K13)*15%</f>
        <v>990.96774193548379</v>
      </c>
      <c r="M13" s="13">
        <f>E13+G13+I13+J13+K13+L13</f>
        <v>8237.4193548387084</v>
      </c>
      <c r="N13" s="25">
        <v>1</v>
      </c>
      <c r="O13" s="24">
        <f ca="1">IF(W13&lt;280000,400+300*N13,0)</f>
        <v>700</v>
      </c>
      <c r="P13" s="24">
        <f ca="1">M13-O13</f>
        <v>7537.4193548387084</v>
      </c>
      <c r="Q13" s="13">
        <f ca="1">P13*13%</f>
        <v>979.86451612903215</v>
      </c>
      <c r="R13" s="13">
        <f ca="1">(P13-Q13)*3%</f>
        <v>196.72664516129026</v>
      </c>
      <c r="S13" s="13" t="s">
        <v>49</v>
      </c>
      <c r="T13" s="24">
        <f ca="1">IF(S13="Состоит",(M13-Q13-R13)*0.01,0)</f>
        <v>70.608281935483859</v>
      </c>
      <c r="U13" s="13">
        <f>E13*40%</f>
        <v>1651.6129032258066</v>
      </c>
      <c r="V13" s="13"/>
      <c r="W13" s="15">
        <f ca="1">HLOOKUP(RIGHT(CELL("имяфайла",A1),LEN(CELL("имяфайла",A1))-FIND("]",CELL("имяфайла",A1),1)),доход!$A$2:$N$30,ROW(Z2),0)</f>
        <v>24713.178064516127</v>
      </c>
      <c r="X13" s="13">
        <f ca="1">HLOOKUP(RIGHT(CELL("имяфайла",A1),LEN(CELL("имяфайла",A1))-FIND("]",CELL("имяфайла",A1),1)),налог!$A$2:$N$30,ROW(Z2),0)</f>
        <v>2939.7131483870967</v>
      </c>
      <c r="Y13" s="16"/>
      <c r="Z13" s="9"/>
    </row>
    <row r="14" spans="1:26" s="7" customFormat="1" ht="16.5" customHeight="1" thickBot="1">
      <c r="A14" s="11">
        <v>2</v>
      </c>
      <c r="B14" s="12" t="s">
        <v>2</v>
      </c>
      <c r="C14" s="14">
        <v>7500</v>
      </c>
      <c r="D14" s="23">
        <f t="shared" ref="D14:D22" si="0">$L$4</f>
        <v>16</v>
      </c>
      <c r="E14" s="13">
        <f t="shared" ref="E14:E22" si="1">(C14/$G$4)*D14</f>
        <v>3870.9677419354839</v>
      </c>
      <c r="F14" s="13"/>
      <c r="G14" s="13"/>
      <c r="H14" s="13"/>
      <c r="I14" s="13"/>
      <c r="J14" s="13">
        <f>C14*'Стажи сотрудников'!C3*0.01</f>
        <v>525</v>
      </c>
      <c r="K14" s="13">
        <f>E14*'Стажи сотрудников'!E3</f>
        <v>1548.3870967741937</v>
      </c>
      <c r="L14" s="13">
        <f t="shared" ref="L14:L22" si="2">(E14+G14+I14+K14)*15%</f>
        <v>812.9032258064517</v>
      </c>
      <c r="M14" s="13">
        <f t="shared" ref="M14:M22" si="3">E14+G14+I14+J14+K14+L14</f>
        <v>6757.2580645161297</v>
      </c>
      <c r="N14" s="25">
        <v>2</v>
      </c>
      <c r="O14" s="24">
        <f t="shared" ref="O14:O22" ca="1" si="4">IF(W14&lt;280000,400+300*N14,0)</f>
        <v>1000</v>
      </c>
      <c r="P14" s="24">
        <f t="shared" ref="P14:P22" ca="1" si="5">M14-O14</f>
        <v>5757.2580645161297</v>
      </c>
      <c r="Q14" s="13">
        <f t="shared" ref="Q14:Q22" ca="1" si="6">P14*13%</f>
        <v>748.44354838709694</v>
      </c>
      <c r="R14" s="13">
        <f t="shared" ref="R14:R22" ca="1" si="7">(P14-Q14)*3%</f>
        <v>150.26443548387098</v>
      </c>
      <c r="S14" s="13" t="s">
        <v>49</v>
      </c>
      <c r="T14" s="24">
        <f t="shared" ref="T14:T22" ca="1" si="8">IF(S14="Состоит",(M14-Q14-R14)*0.01,0)</f>
        <v>58.58550080645162</v>
      </c>
      <c r="U14" s="13">
        <f t="shared" ref="U14:U22" si="9">E14*40%</f>
        <v>1548.3870967741937</v>
      </c>
      <c r="V14" s="13"/>
      <c r="W14" s="15">
        <f ca="1">HLOOKUP(RIGHT(CELL("имяфайла",A2),LEN(CELL("имяфайла",A2))-FIND("]",CELL("имяфайла",A2),1)),доход!$A$2:$N$30,ROW(Z3),0)</f>
        <v>20273.614193548387</v>
      </c>
      <c r="X14" s="13">
        <f ca="1">HLOOKUP(RIGHT(CELL("имяфайла",A2),LEN(CELL("имяфайла",A2))-FIND("]",CELL("имяфайла",A2),1)),налог!$A$2:$N$30,ROW(Z3),0)</f>
        <v>2245.5698451612907</v>
      </c>
      <c r="Y14" s="16"/>
      <c r="Z14" s="9"/>
    </row>
    <row r="15" spans="1:26" s="7" customFormat="1" ht="16.5" customHeight="1" thickBot="1">
      <c r="A15" s="11">
        <v>3</v>
      </c>
      <c r="B15" s="12" t="s">
        <v>3</v>
      </c>
      <c r="C15" s="14">
        <v>7000</v>
      </c>
      <c r="D15" s="23">
        <f t="shared" si="0"/>
        <v>16</v>
      </c>
      <c r="E15" s="13">
        <f t="shared" si="1"/>
        <v>3612.9032258064517</v>
      </c>
      <c r="F15" s="13"/>
      <c r="G15" s="13"/>
      <c r="H15" s="13"/>
      <c r="I15" s="13"/>
      <c r="J15" s="13">
        <f>C15*'Стажи сотрудников'!C4*0.01</f>
        <v>420</v>
      </c>
      <c r="K15" s="13">
        <f>E15*'Стажи сотрудников'!E4</f>
        <v>1445.1612903225807</v>
      </c>
      <c r="L15" s="13">
        <f t="shared" si="2"/>
        <v>758.70967741935476</v>
      </c>
      <c r="M15" s="13">
        <f t="shared" si="3"/>
        <v>6236.7741935483873</v>
      </c>
      <c r="N15" s="25">
        <v>1</v>
      </c>
      <c r="O15" s="24">
        <f t="shared" ca="1" si="4"/>
        <v>700</v>
      </c>
      <c r="P15" s="24">
        <f t="shared" ca="1" si="5"/>
        <v>5536.7741935483873</v>
      </c>
      <c r="Q15" s="13">
        <f t="shared" ca="1" si="6"/>
        <v>719.78064516129041</v>
      </c>
      <c r="R15" s="13">
        <f t="shared" ca="1" si="7"/>
        <v>144.50980645161289</v>
      </c>
      <c r="S15" s="13" t="s">
        <v>49</v>
      </c>
      <c r="T15" s="24">
        <f t="shared" ca="1" si="8"/>
        <v>53.724837419354834</v>
      </c>
      <c r="U15" s="13">
        <f t="shared" si="9"/>
        <v>1445.1612903225807</v>
      </c>
      <c r="V15" s="13"/>
      <c r="W15" s="15">
        <f ca="1">HLOOKUP(RIGHT(CELL("имяфайла",A3),LEN(CELL("имяфайла",A3))-FIND("]",CELL("имяфайла",A3),1)),доход!$A$2:$N$30,ROW(Z4),0)</f>
        <v>18713.082580645161</v>
      </c>
      <c r="X15" s="13">
        <f ca="1">HLOOKUP(RIGHT(CELL("имяфайла",A3),LEN(CELL("имяфайла",A3))-FIND("]",CELL("имяфайла",A3),1)),налог!$A$2:$N$30,ROW(Z4),0)</f>
        <v>2159.7007354838711</v>
      </c>
      <c r="Y15" s="16"/>
      <c r="Z15" s="9"/>
    </row>
    <row r="16" spans="1:26" s="7" customFormat="1" ht="16.5" customHeight="1" thickBot="1">
      <c r="A16" s="11">
        <v>4</v>
      </c>
      <c r="B16" s="12" t="s">
        <v>4</v>
      </c>
      <c r="C16" s="14">
        <v>6000</v>
      </c>
      <c r="D16" s="23">
        <f t="shared" si="0"/>
        <v>16</v>
      </c>
      <c r="E16" s="13">
        <f t="shared" si="1"/>
        <v>3096.7741935483873</v>
      </c>
      <c r="F16" s="13"/>
      <c r="G16" s="13"/>
      <c r="H16" s="13"/>
      <c r="I16" s="13"/>
      <c r="J16" s="13">
        <f>C16*'Стажи сотрудников'!C5*0.01</f>
        <v>300</v>
      </c>
      <c r="K16" s="13">
        <f>E16*'Стажи сотрудников'!E5</f>
        <v>1393.5483870967744</v>
      </c>
      <c r="L16" s="13">
        <f t="shared" si="2"/>
        <v>673.54838709677426</v>
      </c>
      <c r="M16" s="13">
        <f t="shared" si="3"/>
        <v>5463.8709677419365</v>
      </c>
      <c r="N16" s="25">
        <v>1</v>
      </c>
      <c r="O16" s="24">
        <f t="shared" ca="1" si="4"/>
        <v>700</v>
      </c>
      <c r="P16" s="24">
        <f t="shared" ca="1" si="5"/>
        <v>4763.8709677419365</v>
      </c>
      <c r="Q16" s="13">
        <f t="shared" ca="1" si="6"/>
        <v>619.30322580645179</v>
      </c>
      <c r="R16" s="13">
        <f t="shared" ca="1" si="7"/>
        <v>124.33703225806455</v>
      </c>
      <c r="S16" s="13" t="s">
        <v>50</v>
      </c>
      <c r="T16" s="24">
        <f t="shared" si="8"/>
        <v>0</v>
      </c>
      <c r="U16" s="13">
        <f t="shared" si="9"/>
        <v>1238.7096774193551</v>
      </c>
      <c r="V16" s="13"/>
      <c r="W16" s="15">
        <f ca="1">HLOOKUP(RIGHT(CELL("имяфайла",A4),LEN(CELL("имяфайла",A4))-FIND("]",CELL("имяфайла",A4),1)),доход!$A$2:$N$30,ROW(Z5),0)</f>
        <v>16395.292903225807</v>
      </c>
      <c r="X16" s="13">
        <f ca="1">HLOOKUP(RIGHT(CELL("имяфайла",A4),LEN(CELL("имяфайла",A4))-FIND("]",CELL("имяфайла",A4),1)),налог!$A$2:$N$30,ROW(Z5),0)</f>
        <v>1858.3880774193553</v>
      </c>
      <c r="Y16" s="16"/>
      <c r="Z16" s="9"/>
    </row>
    <row r="17" spans="1:26" s="7" customFormat="1" ht="16.5" customHeight="1" thickBot="1">
      <c r="A17" s="11">
        <v>5</v>
      </c>
      <c r="B17" s="12" t="s">
        <v>5</v>
      </c>
      <c r="C17" s="14">
        <v>5000</v>
      </c>
      <c r="D17" s="23">
        <f t="shared" si="0"/>
        <v>16</v>
      </c>
      <c r="E17" s="13">
        <f t="shared" si="1"/>
        <v>2580.6451612903224</v>
      </c>
      <c r="F17" s="13"/>
      <c r="G17" s="13"/>
      <c r="H17" s="13"/>
      <c r="I17" s="13"/>
      <c r="J17" s="13">
        <f>C17*'Стажи сотрудников'!C6*0.01</f>
        <v>200</v>
      </c>
      <c r="K17" s="13">
        <f>E17*'Стажи сотрудников'!E6</f>
        <v>516.12903225806451</v>
      </c>
      <c r="L17" s="13">
        <f t="shared" si="2"/>
        <v>464.51612903225799</v>
      </c>
      <c r="M17" s="13">
        <f t="shared" si="3"/>
        <v>3761.2903225806449</v>
      </c>
      <c r="N17" s="25">
        <v>2</v>
      </c>
      <c r="O17" s="24">
        <f t="shared" ca="1" si="4"/>
        <v>1000</v>
      </c>
      <c r="P17" s="24">
        <f t="shared" ca="1" si="5"/>
        <v>2761.2903225806449</v>
      </c>
      <c r="Q17" s="13">
        <f t="shared" ca="1" si="6"/>
        <v>358.96774193548384</v>
      </c>
      <c r="R17" s="13">
        <f t="shared" ca="1" si="7"/>
        <v>72.069677419354832</v>
      </c>
      <c r="S17" s="13" t="s">
        <v>49</v>
      </c>
      <c r="T17" s="24">
        <f t="shared" ca="1" si="8"/>
        <v>33.302529032258064</v>
      </c>
      <c r="U17" s="13">
        <f t="shared" si="9"/>
        <v>1032.258064516129</v>
      </c>
      <c r="V17" s="13"/>
      <c r="W17" s="15">
        <f ca="1">HLOOKUP(RIGHT(CELL("имяфайла",A5),LEN(CELL("имяфайла",A5))-FIND("]",CELL("имяфайла",A5),1)),доход!$A$2:$N$30,ROW(Z6),0)</f>
        <v>11287.320967741935</v>
      </c>
      <c r="X17" s="13">
        <f ca="1">HLOOKUP(RIGHT(CELL("имяфайла",A5),LEN(CELL("имяфайла",A5))-FIND("]",CELL("имяфайла",A5),1)),налог!$A$2:$N$30,ROW(Z6),0)</f>
        <v>1077.3517258064514</v>
      </c>
      <c r="Y17" s="16"/>
      <c r="Z17" s="9"/>
    </row>
    <row r="18" spans="1:26" s="7" customFormat="1" ht="16.5" customHeight="1" thickBot="1">
      <c r="A18" s="11">
        <v>6</v>
      </c>
      <c r="B18" s="12" t="s">
        <v>6</v>
      </c>
      <c r="C18" s="14">
        <v>6000</v>
      </c>
      <c r="D18" s="23">
        <f t="shared" si="0"/>
        <v>16</v>
      </c>
      <c r="E18" s="13">
        <f t="shared" si="1"/>
        <v>3096.7741935483873</v>
      </c>
      <c r="F18" s="13"/>
      <c r="G18" s="13"/>
      <c r="H18" s="13"/>
      <c r="I18" s="13"/>
      <c r="J18" s="13">
        <f>C18*'Стажи сотрудников'!C7*0.01</f>
        <v>180</v>
      </c>
      <c r="K18" s="13">
        <f>E18*'Стажи сотрудников'!E7</f>
        <v>1083.8709677419354</v>
      </c>
      <c r="L18" s="13">
        <f t="shared" si="2"/>
        <v>627.09677419354841</v>
      </c>
      <c r="M18" s="13">
        <f t="shared" si="3"/>
        <v>4987.7419354838712</v>
      </c>
      <c r="N18" s="25">
        <v>1</v>
      </c>
      <c r="O18" s="24">
        <f t="shared" ca="1" si="4"/>
        <v>700</v>
      </c>
      <c r="P18" s="24">
        <f t="shared" ca="1" si="5"/>
        <v>4287.7419354838712</v>
      </c>
      <c r="Q18" s="13">
        <f t="shared" ca="1" si="6"/>
        <v>557.40645161290331</v>
      </c>
      <c r="R18" s="13">
        <f t="shared" ca="1" si="7"/>
        <v>111.91006451612903</v>
      </c>
      <c r="S18" s="13" t="s">
        <v>49</v>
      </c>
      <c r="T18" s="24">
        <f t="shared" ca="1" si="8"/>
        <v>43.184254193548384</v>
      </c>
      <c r="U18" s="13">
        <f t="shared" si="9"/>
        <v>1238.7096774193551</v>
      </c>
      <c r="V18" s="13"/>
      <c r="W18" s="15">
        <f ca="1">HLOOKUP(RIGHT(CELL("имяфайла",A6),LEN(CELL("имяфайла",A6))-FIND("]",CELL("имяфайла",A6),1)),доход!$A$2:$N$30,ROW(Z7),0)</f>
        <v>14967.365806451613</v>
      </c>
      <c r="X18" s="13">
        <f ca="1">HLOOKUP(RIGHT(CELL("имяфайла",A6),LEN(CELL("имяфайла",A6))-FIND("]",CELL("имяфайла",A6),1)),налог!$A$2:$N$30,ROW(Z7),0)</f>
        <v>1672.7575548387099</v>
      </c>
      <c r="Y18" s="16"/>
      <c r="Z18" s="9"/>
    </row>
    <row r="19" spans="1:26" s="7" customFormat="1" ht="16.5" customHeight="1" thickBot="1">
      <c r="A19" s="11">
        <v>7</v>
      </c>
      <c r="B19" s="12" t="s">
        <v>7</v>
      </c>
      <c r="C19" s="14">
        <v>5000</v>
      </c>
      <c r="D19" s="23">
        <f t="shared" si="0"/>
        <v>16</v>
      </c>
      <c r="E19" s="13">
        <f t="shared" si="1"/>
        <v>2580.6451612903224</v>
      </c>
      <c r="F19" s="13"/>
      <c r="G19" s="13"/>
      <c r="H19" s="13"/>
      <c r="I19" s="13"/>
      <c r="J19" s="13">
        <f>C19*'Стажи сотрудников'!C8*0.01</f>
        <v>100</v>
      </c>
      <c r="K19" s="13">
        <f>E19*'Стажи сотрудников'!E8</f>
        <v>774.19354838709671</v>
      </c>
      <c r="L19" s="13">
        <f t="shared" si="2"/>
        <v>503.22580645161281</v>
      </c>
      <c r="M19" s="13">
        <f t="shared" si="3"/>
        <v>3958.0645161290317</v>
      </c>
      <c r="N19" s="25">
        <v>2</v>
      </c>
      <c r="O19" s="24">
        <f t="shared" ca="1" si="4"/>
        <v>1000</v>
      </c>
      <c r="P19" s="24">
        <f t="shared" ca="1" si="5"/>
        <v>2958.0645161290317</v>
      </c>
      <c r="Q19" s="13">
        <f t="shared" ca="1" si="6"/>
        <v>384.54838709677415</v>
      </c>
      <c r="R19" s="13">
        <f t="shared" ca="1" si="7"/>
        <v>77.205483870967726</v>
      </c>
      <c r="S19" s="13" t="s">
        <v>50</v>
      </c>
      <c r="T19" s="24">
        <f t="shared" si="8"/>
        <v>0</v>
      </c>
      <c r="U19" s="13">
        <f t="shared" si="9"/>
        <v>1032.258064516129</v>
      </c>
      <c r="V19" s="13"/>
      <c r="W19" s="15">
        <f ca="1">HLOOKUP(RIGHT(CELL("имяфайла",A7),LEN(CELL("имяфайла",A7))-FIND("]",CELL("имяфайла",A7),1)),доход!$A$2:$N$30,ROW(Z8),0)</f>
        <v>11879.023548387095</v>
      </c>
      <c r="X19" s="13">
        <f ca="1">HLOOKUP(RIGHT(CELL("имяфайла",A7),LEN(CELL("имяфайла",A7))-FIND("]",CELL("имяфайла",A7),1)),налог!$A$2:$N$30,ROW(Z8),0)</f>
        <v>1154.2730612903224</v>
      </c>
      <c r="Y19" s="16"/>
      <c r="Z19" s="9"/>
    </row>
    <row r="20" spans="1:26" s="7" customFormat="1" ht="16.5" customHeight="1" thickBot="1">
      <c r="A20" s="11">
        <v>8</v>
      </c>
      <c r="B20" s="12" t="s">
        <v>8</v>
      </c>
      <c r="C20" s="14">
        <v>5000</v>
      </c>
      <c r="D20" s="23">
        <f t="shared" si="0"/>
        <v>16</v>
      </c>
      <c r="E20" s="13">
        <f t="shared" si="1"/>
        <v>2580.6451612903224</v>
      </c>
      <c r="F20" s="13"/>
      <c r="G20" s="13"/>
      <c r="H20" s="13"/>
      <c r="I20" s="13"/>
      <c r="J20" s="13">
        <f>C20*'Стажи сотрудников'!C9*0.01</f>
        <v>400</v>
      </c>
      <c r="K20" s="13">
        <f>E20*'Стажи сотрудников'!E9</f>
        <v>516.12903225806451</v>
      </c>
      <c r="L20" s="13">
        <f t="shared" si="2"/>
        <v>464.51612903225799</v>
      </c>
      <c r="M20" s="13">
        <f t="shared" si="3"/>
        <v>3961.2903225806449</v>
      </c>
      <c r="N20" s="25">
        <v>2</v>
      </c>
      <c r="O20" s="24">
        <f t="shared" ca="1" si="4"/>
        <v>1000</v>
      </c>
      <c r="P20" s="24">
        <f t="shared" ca="1" si="5"/>
        <v>2961.2903225806449</v>
      </c>
      <c r="Q20" s="13">
        <f t="shared" ca="1" si="6"/>
        <v>384.96774193548384</v>
      </c>
      <c r="R20" s="13">
        <f t="shared" ca="1" si="7"/>
        <v>77.289677419354831</v>
      </c>
      <c r="S20" s="13" t="s">
        <v>49</v>
      </c>
      <c r="T20" s="24">
        <f t="shared" ca="1" si="8"/>
        <v>34.99032903225806</v>
      </c>
      <c r="U20" s="13">
        <f t="shared" si="9"/>
        <v>1032.258064516129</v>
      </c>
      <c r="V20" s="13"/>
      <c r="W20" s="15">
        <f ca="1">HLOOKUP(RIGHT(CELL("имяфайла",A8),LEN(CELL("имяфайла",A8))-FIND("]",CELL("имяфайла",A8),1)),доход!$A$2:$N$30,ROW(Z9),0)</f>
        <v>11891.230967741936</v>
      </c>
      <c r="X20" s="13">
        <f ca="1">HLOOKUP(RIGHT(CELL("имяфайла",A8),LEN(CELL("имяфайла",A8))-FIND("]",CELL("имяфайла",A8),1)),налог!$A$2:$N$30,ROW(Z9),0)</f>
        <v>1155.8600258064516</v>
      </c>
      <c r="Y20" s="16"/>
      <c r="Z20" s="9"/>
    </row>
    <row r="21" spans="1:26" s="7" customFormat="1" ht="16.5" customHeight="1" thickBot="1">
      <c r="A21" s="11">
        <v>9</v>
      </c>
      <c r="B21" s="12" t="s">
        <v>9</v>
      </c>
      <c r="C21" s="14">
        <v>3000</v>
      </c>
      <c r="D21" s="23">
        <f t="shared" si="0"/>
        <v>16</v>
      </c>
      <c r="E21" s="13">
        <f t="shared" si="1"/>
        <v>1548.3870967741937</v>
      </c>
      <c r="F21" s="13"/>
      <c r="G21" s="13"/>
      <c r="H21" s="13"/>
      <c r="I21" s="13"/>
      <c r="J21" s="13">
        <f>C21*'Стажи сотрудников'!C10*0.01</f>
        <v>210</v>
      </c>
      <c r="K21" s="13">
        <f>E21*'Стажи сотрудников'!E10</f>
        <v>464.51612903225805</v>
      </c>
      <c r="L21" s="13">
        <f t="shared" si="2"/>
        <v>301.93548387096774</v>
      </c>
      <c r="M21" s="13">
        <f t="shared" si="3"/>
        <v>2524.8387096774195</v>
      </c>
      <c r="N21" s="25">
        <v>3</v>
      </c>
      <c r="O21" s="24">
        <f t="shared" ca="1" si="4"/>
        <v>1300</v>
      </c>
      <c r="P21" s="24">
        <f t="shared" ca="1" si="5"/>
        <v>1224.8387096774195</v>
      </c>
      <c r="Q21" s="13">
        <f t="shared" ca="1" si="6"/>
        <v>159.22903225806454</v>
      </c>
      <c r="R21" s="13">
        <f t="shared" ca="1" si="7"/>
        <v>31.968290322580646</v>
      </c>
      <c r="S21" s="13" t="s">
        <v>49</v>
      </c>
      <c r="T21" s="24">
        <f t="shared" ca="1" si="8"/>
        <v>23.336413870967739</v>
      </c>
      <c r="U21" s="13">
        <f t="shared" si="9"/>
        <v>619.35483870967755</v>
      </c>
      <c r="V21" s="13"/>
      <c r="W21" s="15">
        <f ca="1">HLOOKUP(RIGHT(CELL("имяфайла",A9),LEN(CELL("имяфайла",A9))-FIND("]",CELL("имяфайла",A9),1)),доход!$A$2:$N$30,ROW(Z10),0)</f>
        <v>7582.7961290322582</v>
      </c>
      <c r="X21" s="13">
        <f ca="1">HLOOKUP(RIGHT(CELL("имяфайла",A9),LEN(CELL("имяфайла",A9))-FIND("]",CELL("имяфайла",A9),1)),налог!$A$2:$N$30,ROW(Z10),0)</f>
        <v>478.76349677419358</v>
      </c>
      <c r="Y21" s="16"/>
      <c r="Z21" s="9"/>
    </row>
    <row r="22" spans="1:26" s="7" customFormat="1" ht="16.5" customHeight="1" thickBot="1">
      <c r="A22" s="11">
        <v>10</v>
      </c>
      <c r="B22" s="12" t="s">
        <v>10</v>
      </c>
      <c r="C22" s="14">
        <v>7000</v>
      </c>
      <c r="D22" s="23">
        <f t="shared" si="0"/>
        <v>16</v>
      </c>
      <c r="E22" s="13">
        <f t="shared" si="1"/>
        <v>3612.9032258064517</v>
      </c>
      <c r="F22" s="13"/>
      <c r="G22" s="13"/>
      <c r="H22" s="13"/>
      <c r="I22" s="13"/>
      <c r="J22" s="13">
        <f>C22*'Стажи сотрудников'!C11*0.01</f>
        <v>840</v>
      </c>
      <c r="K22" s="13">
        <f>E22*'Стажи сотрудников'!E11</f>
        <v>1445.1612903225807</v>
      </c>
      <c r="L22" s="13">
        <f t="shared" si="2"/>
        <v>758.70967741935476</v>
      </c>
      <c r="M22" s="13">
        <f t="shared" si="3"/>
        <v>6656.7741935483873</v>
      </c>
      <c r="N22" s="25">
        <v>2</v>
      </c>
      <c r="O22" s="24">
        <f t="shared" ca="1" si="4"/>
        <v>1000</v>
      </c>
      <c r="P22" s="24">
        <f t="shared" ca="1" si="5"/>
        <v>5656.7741935483873</v>
      </c>
      <c r="Q22" s="13">
        <f t="shared" ca="1" si="6"/>
        <v>735.38064516129043</v>
      </c>
      <c r="R22" s="13">
        <f t="shared" ca="1" si="7"/>
        <v>147.64180645161292</v>
      </c>
      <c r="S22" s="13" t="s">
        <v>50</v>
      </c>
      <c r="T22" s="24">
        <f t="shared" si="8"/>
        <v>0</v>
      </c>
      <c r="U22" s="13">
        <f t="shared" si="9"/>
        <v>1445.1612903225807</v>
      </c>
      <c r="V22" s="13"/>
      <c r="W22" s="15">
        <f ca="1">HLOOKUP(RIGHT(CELL("имяфайла",A10),LEN(CELL("имяфайла",A10))-FIND("]",CELL("имяфайла",A10),1)),доход!$A$2:$N$30,ROW(Z11),0)</f>
        <v>19981.822580645163</v>
      </c>
      <c r="X22" s="13">
        <f ca="1">HLOOKUP(RIGHT(CELL("имяфайла",A10),LEN(CELL("имяфайла",A10))-FIND("]",CELL("имяфайла",A10),1)),налог!$A$2:$N$30,ROW(Z11),0)</f>
        <v>2207.6369354838712</v>
      </c>
      <c r="Y22" s="16"/>
      <c r="Z22" s="9"/>
    </row>
    <row r="23" spans="1:26" s="7" customFormat="1" ht="16.5" customHeight="1" thickBot="1">
      <c r="A23" s="30" t="s">
        <v>42</v>
      </c>
      <c r="B23" s="30"/>
      <c r="C23" s="13">
        <f>SUM(C13:C22)</f>
        <v>59500</v>
      </c>
      <c r="D23" s="13"/>
      <c r="E23" s="13">
        <f t="shared" ref="E23:Y23" si="10">SUM(E13:E22)</f>
        <v>30709.677419354834</v>
      </c>
      <c r="F23" s="13">
        <f t="shared" si="10"/>
        <v>0</v>
      </c>
      <c r="G23" s="13">
        <f t="shared" si="10"/>
        <v>0</v>
      </c>
      <c r="H23" s="13">
        <f t="shared" si="10"/>
        <v>0</v>
      </c>
      <c r="I23" s="13">
        <f t="shared" si="10"/>
        <v>0</v>
      </c>
      <c r="J23" s="13">
        <f t="shared" si="10"/>
        <v>3815</v>
      </c>
      <c r="K23" s="13">
        <f t="shared" si="10"/>
        <v>11664.516129032258</v>
      </c>
      <c r="L23" s="13">
        <f t="shared" si="10"/>
        <v>6356.1290322580644</v>
      </c>
      <c r="M23" s="13">
        <f t="shared" si="10"/>
        <v>52545.322580645152</v>
      </c>
      <c r="N23" s="24">
        <f t="shared" si="10"/>
        <v>17</v>
      </c>
      <c r="O23" s="24">
        <f t="shared" ca="1" si="10"/>
        <v>9100</v>
      </c>
      <c r="P23" s="24">
        <f t="shared" ca="1" si="10"/>
        <v>43445.322580645152</v>
      </c>
      <c r="Q23" s="13">
        <f ca="1">SUM(Q13:Q22)</f>
        <v>5647.8919354838708</v>
      </c>
      <c r="R23" s="13">
        <f t="shared" ca="1" si="10"/>
        <v>1133.9229193548388</v>
      </c>
      <c r="S23" s="13">
        <f t="shared" si="10"/>
        <v>0</v>
      </c>
      <c r="T23" s="13">
        <f t="shared" ca="1" si="10"/>
        <v>317.73214629032253</v>
      </c>
      <c r="U23" s="13">
        <f t="shared" si="10"/>
        <v>12283.870967741937</v>
      </c>
      <c r="V23" s="13">
        <f t="shared" si="10"/>
        <v>0</v>
      </c>
      <c r="W23" s="13">
        <f t="shared" ca="1" si="10"/>
        <v>157684.72774193549</v>
      </c>
      <c r="X23" s="13">
        <f t="shared" ca="1" si="10"/>
        <v>16950.014606451616</v>
      </c>
      <c r="Y23" s="16">
        <f t="shared" si="10"/>
        <v>0</v>
      </c>
      <c r="Z23" s="10"/>
    </row>
    <row r="24" spans="1:26" s="7" customFormat="1" ht="12.75">
      <c r="A24" s="8"/>
    </row>
    <row r="25" spans="1:26" s="7" customFormat="1" ht="12.75"/>
    <row r="26" spans="1:26" s="7" customFormat="1" ht="12.75"/>
    <row r="27" spans="1:26" s="7" customFormat="1" ht="12.75"/>
    <row r="28" spans="1:26" s="7" customFormat="1" ht="12.75"/>
    <row r="29" spans="1:26" s="7" customFormat="1" ht="12.75"/>
  </sheetData>
  <mergeCells count="35">
    <mergeCell ref="A23:B23"/>
    <mergeCell ref="U10:U12"/>
    <mergeCell ref="V10:V12"/>
    <mergeCell ref="F11:F12"/>
    <mergeCell ref="G11:G12"/>
    <mergeCell ref="H11:H12"/>
    <mergeCell ref="I11:I12"/>
    <mergeCell ref="S11:S12"/>
    <mergeCell ref="T11:T12"/>
    <mergeCell ref="N10:N12"/>
    <mergeCell ref="O10:O12"/>
    <mergeCell ref="P10:P12"/>
    <mergeCell ref="Q10:Q12"/>
    <mergeCell ref="R10:R12"/>
    <mergeCell ref="S10:T10"/>
    <mergeCell ref="W7:W12"/>
    <mergeCell ref="X7:X12"/>
    <mergeCell ref="Y7:Y12"/>
    <mergeCell ref="Z7:Z9"/>
    <mergeCell ref="C10:C12"/>
    <mergeCell ref="D10:D12"/>
    <mergeCell ref="E10:E12"/>
    <mergeCell ref="F10:G10"/>
    <mergeCell ref="H10:I10"/>
    <mergeCell ref="J10:J12"/>
    <mergeCell ref="C1:N1"/>
    <mergeCell ref="A4:B4"/>
    <mergeCell ref="N4:P4"/>
    <mergeCell ref="A7:A12"/>
    <mergeCell ref="B7:B12"/>
    <mergeCell ref="C7:M9"/>
    <mergeCell ref="N7:V9"/>
    <mergeCell ref="K10:K12"/>
    <mergeCell ref="L10:L12"/>
    <mergeCell ref="M10:M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C2" sqref="C2:C11"/>
    </sheetView>
  </sheetViews>
  <sheetFormatPr defaultRowHeight="15"/>
  <cols>
    <col min="1" max="1" width="3.42578125" customWidth="1"/>
    <col min="2" max="2" width="34" customWidth="1"/>
    <col min="3" max="3" width="8.140625" customWidth="1"/>
  </cols>
  <sheetData>
    <row r="1" spans="1:6" s="1" customFormat="1" ht="16.149999999999999" customHeight="1">
      <c r="A1" s="1" t="s">
        <v>43</v>
      </c>
      <c r="B1" s="1" t="s">
        <v>14</v>
      </c>
      <c r="C1" s="1" t="s">
        <v>44</v>
      </c>
      <c r="D1" s="1" t="s">
        <v>45</v>
      </c>
      <c r="E1" s="1" t="s">
        <v>25</v>
      </c>
    </row>
    <row r="2" spans="1:6" s="1" customFormat="1" ht="16.149999999999999" customHeight="1">
      <c r="A2" s="2">
        <v>1</v>
      </c>
      <c r="B2" s="3" t="s">
        <v>1</v>
      </c>
      <c r="C2" s="4">
        <v>8</v>
      </c>
      <c r="D2" s="6">
        <f>IF(C2&lt;5,0.6,IF(C2&lt;=8,0.8,1))</f>
        <v>0.8</v>
      </c>
      <c r="E2" s="5">
        <v>0.6</v>
      </c>
      <c r="F2" s="1">
        <f>IF(C2&lt;8,80,100)</f>
        <v>100</v>
      </c>
    </row>
    <row r="3" spans="1:6" s="1" customFormat="1" ht="16.149999999999999" customHeight="1">
      <c r="A3" s="2">
        <v>2</v>
      </c>
      <c r="B3" s="3" t="s">
        <v>2</v>
      </c>
      <c r="C3" s="4">
        <v>7</v>
      </c>
      <c r="D3" s="6">
        <f t="shared" ref="D3:D11" si="0">IF(C3&lt;5,0.6,IF(C3&lt;=8,0.8,1))</f>
        <v>0.8</v>
      </c>
      <c r="E3" s="5">
        <v>0.4</v>
      </c>
    </row>
    <row r="4" spans="1:6" s="1" customFormat="1" ht="16.149999999999999" customHeight="1">
      <c r="A4" s="2">
        <v>3</v>
      </c>
      <c r="B4" s="3" t="s">
        <v>3</v>
      </c>
      <c r="C4" s="4">
        <v>6</v>
      </c>
      <c r="D4" s="6">
        <f t="shared" si="0"/>
        <v>0.8</v>
      </c>
      <c r="E4" s="5">
        <v>0.4</v>
      </c>
    </row>
    <row r="5" spans="1:6" s="1" customFormat="1" ht="16.149999999999999" customHeight="1">
      <c r="A5" s="2">
        <v>4</v>
      </c>
      <c r="B5" s="3" t="s">
        <v>4</v>
      </c>
      <c r="C5" s="4">
        <v>5</v>
      </c>
      <c r="D5" s="6">
        <f t="shared" si="0"/>
        <v>0.8</v>
      </c>
      <c r="E5" s="5">
        <v>0.45</v>
      </c>
    </row>
    <row r="6" spans="1:6" s="1" customFormat="1" ht="16.149999999999999" customHeight="1">
      <c r="A6" s="2">
        <v>5</v>
      </c>
      <c r="B6" s="3" t="s">
        <v>5</v>
      </c>
      <c r="C6" s="4">
        <v>4</v>
      </c>
      <c r="D6" s="6">
        <f t="shared" si="0"/>
        <v>0.6</v>
      </c>
      <c r="E6" s="5">
        <v>0.2</v>
      </c>
    </row>
    <row r="7" spans="1:6" s="1" customFormat="1" ht="16.149999999999999" customHeight="1">
      <c r="A7" s="2">
        <v>6</v>
      </c>
      <c r="B7" s="3" t="s">
        <v>6</v>
      </c>
      <c r="C7" s="4">
        <v>3</v>
      </c>
      <c r="D7" s="6">
        <f t="shared" si="0"/>
        <v>0.6</v>
      </c>
      <c r="E7" s="5">
        <v>0.35</v>
      </c>
    </row>
    <row r="8" spans="1:6" s="1" customFormat="1" ht="16.149999999999999" customHeight="1">
      <c r="A8" s="2">
        <v>7</v>
      </c>
      <c r="B8" s="3" t="s">
        <v>7</v>
      </c>
      <c r="C8" s="4">
        <v>2</v>
      </c>
      <c r="D8" s="6">
        <f t="shared" si="0"/>
        <v>0.6</v>
      </c>
      <c r="E8" s="5">
        <v>0.3</v>
      </c>
    </row>
    <row r="9" spans="1:6" s="1" customFormat="1" ht="16.149999999999999" customHeight="1">
      <c r="A9" s="2">
        <v>8</v>
      </c>
      <c r="B9" s="3" t="s">
        <v>8</v>
      </c>
      <c r="C9" s="4">
        <v>8</v>
      </c>
      <c r="D9" s="6">
        <f t="shared" si="0"/>
        <v>0.8</v>
      </c>
      <c r="E9" s="5">
        <v>0.2</v>
      </c>
    </row>
    <row r="10" spans="1:6" s="1" customFormat="1" ht="16.149999999999999" customHeight="1">
      <c r="A10" s="2">
        <v>9</v>
      </c>
      <c r="B10" s="3" t="s">
        <v>9</v>
      </c>
      <c r="C10" s="4">
        <v>7</v>
      </c>
      <c r="D10" s="6">
        <f t="shared" si="0"/>
        <v>0.8</v>
      </c>
      <c r="E10" s="5">
        <v>0.3</v>
      </c>
    </row>
    <row r="11" spans="1:6" s="1" customFormat="1" ht="16.149999999999999" customHeight="1">
      <c r="A11" s="2">
        <v>10</v>
      </c>
      <c r="B11" s="3" t="s">
        <v>10</v>
      </c>
      <c r="C11" s="4">
        <v>12</v>
      </c>
      <c r="D11" s="6">
        <f t="shared" si="0"/>
        <v>1</v>
      </c>
      <c r="E11" s="5">
        <v>0.4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P74"/>
  <sheetViews>
    <sheetView topLeftCell="A52" zoomScale="60" zoomScaleNormal="60" workbookViewId="0">
      <selection activeCell="C62" sqref="C62:C74"/>
    </sheetView>
  </sheetViews>
  <sheetFormatPr defaultRowHeight="15"/>
  <cols>
    <col min="1" max="1" width="4.140625" customWidth="1"/>
    <col min="2" max="2" width="31.140625" customWidth="1"/>
    <col min="3" max="3" width="8.5703125" customWidth="1"/>
    <col min="5" max="5" width="12.7109375" customWidth="1"/>
  </cols>
  <sheetData>
    <row r="2" spans="1:16" ht="15.75" thickBot="1"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6" ht="15.75" thickBot="1">
      <c r="A3" s="11">
        <v>1</v>
      </c>
      <c r="B3" s="12" t="s">
        <v>1</v>
      </c>
      <c r="C3" s="36">
        <f ca="1">IFERROR(INDIRECT(C$2&amp;"!M"&amp;$A3+12),0)</f>
        <v>8238.3393548387103</v>
      </c>
      <c r="D3" s="36">
        <f ca="1">IFERROR(INDIRECT(D$2&amp;"!M"&amp;$A3+12),0)+C3</f>
        <v>16475.758709677419</v>
      </c>
      <c r="E3" s="36">
        <f t="shared" ref="E3:N3" ca="1" si="0">IFERROR(INDIRECT(E$2&amp;"!M"&amp;$A3+12),0)+D3</f>
        <v>24713.178064516127</v>
      </c>
      <c r="F3" s="36">
        <f t="shared" ca="1" si="0"/>
        <v>24713.178064516127</v>
      </c>
      <c r="G3" s="36">
        <f t="shared" ca="1" si="0"/>
        <v>24713.178064516127</v>
      </c>
      <c r="H3" s="36">
        <f t="shared" ca="1" si="0"/>
        <v>24713.178064516127</v>
      </c>
      <c r="I3" s="36">
        <f t="shared" ca="1" si="0"/>
        <v>24713.178064516127</v>
      </c>
      <c r="J3" s="36">
        <f t="shared" ca="1" si="0"/>
        <v>24713.178064516127</v>
      </c>
      <c r="K3" s="36">
        <f t="shared" ca="1" si="0"/>
        <v>24713.178064516127</v>
      </c>
      <c r="L3" s="36">
        <f t="shared" ca="1" si="0"/>
        <v>24713.178064516127</v>
      </c>
      <c r="M3" s="36">
        <f t="shared" ca="1" si="0"/>
        <v>24713.178064516127</v>
      </c>
      <c r="N3" s="36">
        <f t="shared" ca="1" si="0"/>
        <v>24713.178064516127</v>
      </c>
      <c r="O3" s="36"/>
      <c r="P3" s="36" t="s">
        <v>67</v>
      </c>
    </row>
    <row r="4" spans="1:16" ht="15.75" thickBot="1">
      <c r="A4" s="11">
        <v>2</v>
      </c>
      <c r="B4" s="12" t="s">
        <v>2</v>
      </c>
      <c r="C4" s="36">
        <f ca="1">IFERROR(INDIRECT(C$2&amp;"!M"&amp;$A4+12),0)</f>
        <v>6759.098064516128</v>
      </c>
      <c r="D4" s="36">
        <f t="shared" ref="D4:N12" ca="1" si="1">IFERROR(INDIRECT(D$2&amp;"!M"&amp;$A4+12),0)+C4</f>
        <v>13516.356129032258</v>
      </c>
      <c r="E4" s="36">
        <f t="shared" ca="1" si="1"/>
        <v>20273.614193548387</v>
      </c>
      <c r="F4" s="36">
        <f t="shared" ca="1" si="1"/>
        <v>20273.614193548387</v>
      </c>
      <c r="G4" s="36">
        <f t="shared" ca="1" si="1"/>
        <v>20273.614193548387</v>
      </c>
      <c r="H4" s="36">
        <f t="shared" ca="1" si="1"/>
        <v>20273.614193548387</v>
      </c>
      <c r="I4" s="36">
        <f t="shared" ca="1" si="1"/>
        <v>20273.614193548387</v>
      </c>
      <c r="J4" s="36">
        <f t="shared" ca="1" si="1"/>
        <v>20273.614193548387</v>
      </c>
      <c r="K4" s="36">
        <f t="shared" ca="1" si="1"/>
        <v>20273.614193548387</v>
      </c>
      <c r="L4" s="36">
        <f t="shared" ca="1" si="1"/>
        <v>20273.614193548387</v>
      </c>
      <c r="M4" s="36">
        <f t="shared" ca="1" si="1"/>
        <v>20273.614193548387</v>
      </c>
      <c r="N4" s="36">
        <f t="shared" ca="1" si="1"/>
        <v>20273.614193548387</v>
      </c>
      <c r="O4" s="36"/>
      <c r="P4" s="36"/>
    </row>
    <row r="5" spans="1:16" ht="15.75" thickBot="1">
      <c r="A5" s="11">
        <v>3</v>
      </c>
      <c r="B5" s="12" t="s">
        <v>3</v>
      </c>
      <c r="C5" s="36">
        <f ca="1">IFERROR(INDIRECT(C$2&amp;"!M"&amp;$A5+12),0)</f>
        <v>6239.5341935483875</v>
      </c>
      <c r="D5" s="36">
        <f t="shared" ca="1" si="1"/>
        <v>12476.308387096775</v>
      </c>
      <c r="E5" s="36">
        <f t="shared" ca="1" si="1"/>
        <v>18713.082580645161</v>
      </c>
      <c r="F5" s="36">
        <f t="shared" ca="1" si="1"/>
        <v>18713.082580645161</v>
      </c>
      <c r="G5" s="36">
        <f t="shared" ca="1" si="1"/>
        <v>18713.082580645161</v>
      </c>
      <c r="H5" s="36">
        <f t="shared" ca="1" si="1"/>
        <v>18713.082580645161</v>
      </c>
      <c r="I5" s="36">
        <f t="shared" ca="1" si="1"/>
        <v>18713.082580645161</v>
      </c>
      <c r="J5" s="36">
        <f t="shared" ca="1" si="1"/>
        <v>18713.082580645161</v>
      </c>
      <c r="K5" s="36">
        <f t="shared" ca="1" si="1"/>
        <v>18713.082580645161</v>
      </c>
      <c r="L5" s="36">
        <f t="shared" ca="1" si="1"/>
        <v>18713.082580645161</v>
      </c>
      <c r="M5" s="36">
        <f t="shared" ca="1" si="1"/>
        <v>18713.082580645161</v>
      </c>
      <c r="N5" s="36">
        <f t="shared" ca="1" si="1"/>
        <v>18713.082580645161</v>
      </c>
      <c r="O5" s="36"/>
      <c r="P5" s="36"/>
    </row>
    <row r="6" spans="1:16" ht="15.75" thickBot="1">
      <c r="A6" s="11">
        <v>4</v>
      </c>
      <c r="B6" s="12" t="s">
        <v>4</v>
      </c>
      <c r="C6" s="36">
        <f t="shared" ref="C4:D12" ca="1" si="2">IFERROR(INDIRECT(C$2&amp;"!M"&amp;$A6+12),0)</f>
        <v>5467.5509677419359</v>
      </c>
      <c r="D6" s="36">
        <f t="shared" ca="1" si="1"/>
        <v>10931.421935483871</v>
      </c>
      <c r="E6" s="36">
        <f t="shared" ca="1" si="1"/>
        <v>16395.292903225807</v>
      </c>
      <c r="F6" s="36">
        <f t="shared" ca="1" si="1"/>
        <v>16395.292903225807</v>
      </c>
      <c r="G6" s="36">
        <f t="shared" ca="1" si="1"/>
        <v>16395.292903225807</v>
      </c>
      <c r="H6" s="36">
        <f t="shared" ca="1" si="1"/>
        <v>16395.292903225807</v>
      </c>
      <c r="I6" s="36">
        <f t="shared" ca="1" si="1"/>
        <v>16395.292903225807</v>
      </c>
      <c r="J6" s="36">
        <f t="shared" ca="1" si="1"/>
        <v>16395.292903225807</v>
      </c>
      <c r="K6" s="36">
        <f t="shared" ca="1" si="1"/>
        <v>16395.292903225807</v>
      </c>
      <c r="L6" s="36">
        <f t="shared" ca="1" si="1"/>
        <v>16395.292903225807</v>
      </c>
      <c r="M6" s="36">
        <f t="shared" ca="1" si="1"/>
        <v>16395.292903225807</v>
      </c>
      <c r="N6" s="36">
        <f t="shared" ca="1" si="1"/>
        <v>16395.292903225807</v>
      </c>
      <c r="O6" s="36"/>
      <c r="P6" s="36"/>
    </row>
    <row r="7" spans="1:16" ht="15.75" thickBot="1">
      <c r="A7" s="11">
        <v>5</v>
      </c>
      <c r="B7" s="12" t="s">
        <v>5</v>
      </c>
      <c r="C7" s="36">
        <f t="shared" ca="1" si="2"/>
        <v>3764.7403225806447</v>
      </c>
      <c r="D7" s="36">
        <f t="shared" ca="1" si="1"/>
        <v>7526.0306451612896</v>
      </c>
      <c r="E7" s="36">
        <f t="shared" ca="1" si="1"/>
        <v>11287.320967741935</v>
      </c>
      <c r="F7" s="36">
        <f t="shared" ca="1" si="1"/>
        <v>11287.320967741935</v>
      </c>
      <c r="G7" s="36">
        <f t="shared" ca="1" si="1"/>
        <v>11287.320967741935</v>
      </c>
      <c r="H7" s="36">
        <f t="shared" ca="1" si="1"/>
        <v>11287.320967741935</v>
      </c>
      <c r="I7" s="36">
        <f t="shared" ca="1" si="1"/>
        <v>11287.320967741935</v>
      </c>
      <c r="J7" s="36">
        <f t="shared" ca="1" si="1"/>
        <v>11287.320967741935</v>
      </c>
      <c r="K7" s="36">
        <f t="shared" ca="1" si="1"/>
        <v>11287.320967741935</v>
      </c>
      <c r="L7" s="36">
        <f t="shared" ca="1" si="1"/>
        <v>11287.320967741935</v>
      </c>
      <c r="M7" s="36">
        <f t="shared" ca="1" si="1"/>
        <v>11287.320967741935</v>
      </c>
      <c r="N7" s="36">
        <f t="shared" ca="1" si="1"/>
        <v>11287.320967741935</v>
      </c>
      <c r="O7" s="36"/>
      <c r="P7" s="36"/>
    </row>
    <row r="8" spans="1:16" ht="15.75" thickBot="1">
      <c r="A8" s="11">
        <v>6</v>
      </c>
      <c r="B8" s="12" t="s">
        <v>6</v>
      </c>
      <c r="C8" s="36">
        <f t="shared" ca="1" si="2"/>
        <v>4991.8819354838706</v>
      </c>
      <c r="D8" s="36">
        <f t="shared" ca="1" si="1"/>
        <v>9979.6238709677418</v>
      </c>
      <c r="E8" s="36">
        <f t="shared" ca="1" si="1"/>
        <v>14967.365806451613</v>
      </c>
      <c r="F8" s="36">
        <f t="shared" ca="1" si="1"/>
        <v>14967.365806451613</v>
      </c>
      <c r="G8" s="36">
        <f t="shared" ca="1" si="1"/>
        <v>14967.365806451613</v>
      </c>
      <c r="H8" s="36">
        <f t="shared" ca="1" si="1"/>
        <v>14967.365806451613</v>
      </c>
      <c r="I8" s="36">
        <f t="shared" ca="1" si="1"/>
        <v>14967.365806451613</v>
      </c>
      <c r="J8" s="36">
        <f t="shared" ca="1" si="1"/>
        <v>14967.365806451613</v>
      </c>
      <c r="K8" s="36">
        <f t="shared" ca="1" si="1"/>
        <v>14967.365806451613</v>
      </c>
      <c r="L8" s="36">
        <f t="shared" ca="1" si="1"/>
        <v>14967.365806451613</v>
      </c>
      <c r="M8" s="36">
        <f t="shared" ca="1" si="1"/>
        <v>14967.365806451613</v>
      </c>
      <c r="N8" s="36">
        <f t="shared" ca="1" si="1"/>
        <v>14967.365806451613</v>
      </c>
      <c r="O8" s="36"/>
      <c r="P8" s="36"/>
    </row>
    <row r="9" spans="1:16" ht="15.75" thickBot="1">
      <c r="A9" s="11">
        <v>7</v>
      </c>
      <c r="B9" s="12" t="s">
        <v>7</v>
      </c>
      <c r="C9" s="36">
        <f t="shared" ca="1" si="2"/>
        <v>3962.8945161290317</v>
      </c>
      <c r="D9" s="36">
        <f t="shared" ca="1" si="1"/>
        <v>7920.9590322580634</v>
      </c>
      <c r="E9" s="36">
        <f t="shared" ca="1" si="1"/>
        <v>11879.023548387095</v>
      </c>
      <c r="F9" s="36">
        <f t="shared" ca="1" si="1"/>
        <v>11879.023548387095</v>
      </c>
      <c r="G9" s="36">
        <f t="shared" ca="1" si="1"/>
        <v>11879.023548387095</v>
      </c>
      <c r="H9" s="36">
        <f t="shared" ca="1" si="1"/>
        <v>11879.023548387095</v>
      </c>
      <c r="I9" s="36">
        <f t="shared" ca="1" si="1"/>
        <v>11879.023548387095</v>
      </c>
      <c r="J9" s="36">
        <f t="shared" ca="1" si="1"/>
        <v>11879.023548387095</v>
      </c>
      <c r="K9" s="36">
        <f t="shared" ca="1" si="1"/>
        <v>11879.023548387095</v>
      </c>
      <c r="L9" s="36">
        <f t="shared" ca="1" si="1"/>
        <v>11879.023548387095</v>
      </c>
      <c r="M9" s="36">
        <f t="shared" ca="1" si="1"/>
        <v>11879.023548387095</v>
      </c>
      <c r="N9" s="36">
        <f t="shared" ca="1" si="1"/>
        <v>11879.023548387095</v>
      </c>
      <c r="O9" s="36"/>
      <c r="P9" s="36"/>
    </row>
    <row r="10" spans="1:16" ht="15.75" thickBot="1">
      <c r="A10" s="11">
        <v>8</v>
      </c>
      <c r="B10" s="12" t="s">
        <v>8</v>
      </c>
      <c r="C10" s="36">
        <f t="shared" ca="1" si="2"/>
        <v>3968.650322580645</v>
      </c>
      <c r="D10" s="36">
        <f t="shared" ca="1" si="1"/>
        <v>7929.9406451612904</v>
      </c>
      <c r="E10" s="36">
        <f t="shared" ca="1" si="1"/>
        <v>11891.230967741936</v>
      </c>
      <c r="F10" s="36">
        <f t="shared" ca="1" si="1"/>
        <v>11891.230967741936</v>
      </c>
      <c r="G10" s="36">
        <f t="shared" ca="1" si="1"/>
        <v>11891.230967741936</v>
      </c>
      <c r="H10" s="36">
        <f t="shared" ca="1" si="1"/>
        <v>11891.230967741936</v>
      </c>
      <c r="I10" s="36">
        <f t="shared" ca="1" si="1"/>
        <v>11891.230967741936</v>
      </c>
      <c r="J10" s="36">
        <f t="shared" ca="1" si="1"/>
        <v>11891.230967741936</v>
      </c>
      <c r="K10" s="36">
        <f t="shared" ca="1" si="1"/>
        <v>11891.230967741936</v>
      </c>
      <c r="L10" s="36">
        <f t="shared" ca="1" si="1"/>
        <v>11891.230967741936</v>
      </c>
      <c r="M10" s="36">
        <f t="shared" ca="1" si="1"/>
        <v>11891.230967741936</v>
      </c>
      <c r="N10" s="36">
        <f t="shared" ca="1" si="1"/>
        <v>11891.230967741936</v>
      </c>
      <c r="O10" s="36"/>
      <c r="P10" s="36"/>
    </row>
    <row r="11" spans="1:16" ht="15.75" thickBot="1">
      <c r="A11" s="11">
        <v>9</v>
      </c>
      <c r="B11" s="12" t="s">
        <v>9</v>
      </c>
      <c r="C11" s="36">
        <f t="shared" ca="1" si="2"/>
        <v>2533.1187096774192</v>
      </c>
      <c r="D11" s="36">
        <f t="shared" ca="1" si="1"/>
        <v>5057.9574193548387</v>
      </c>
      <c r="E11" s="36">
        <f t="shared" ca="1" si="1"/>
        <v>7582.7961290322582</v>
      </c>
      <c r="F11" s="36">
        <f t="shared" ca="1" si="1"/>
        <v>7582.7961290322582</v>
      </c>
      <c r="G11" s="36">
        <f t="shared" ca="1" si="1"/>
        <v>7582.7961290322582</v>
      </c>
      <c r="H11" s="36">
        <f t="shared" ca="1" si="1"/>
        <v>7582.7961290322582</v>
      </c>
      <c r="I11" s="36">
        <f t="shared" ca="1" si="1"/>
        <v>7582.7961290322582</v>
      </c>
      <c r="J11" s="36">
        <f t="shared" ca="1" si="1"/>
        <v>7582.7961290322582</v>
      </c>
      <c r="K11" s="36">
        <f t="shared" ca="1" si="1"/>
        <v>7582.7961290322582</v>
      </c>
      <c r="L11" s="36">
        <f t="shared" ca="1" si="1"/>
        <v>7582.7961290322582</v>
      </c>
      <c r="M11" s="36">
        <f t="shared" ca="1" si="1"/>
        <v>7582.7961290322582</v>
      </c>
      <c r="N11" s="36">
        <f t="shared" ca="1" si="1"/>
        <v>7582.7961290322582</v>
      </c>
      <c r="O11" s="36"/>
      <c r="P11" s="36"/>
    </row>
    <row r="12" spans="1:16" ht="15.75" thickBot="1">
      <c r="A12" s="11">
        <v>10</v>
      </c>
      <c r="B12" s="12" t="s">
        <v>10</v>
      </c>
      <c r="C12" s="36">
        <f t="shared" ca="1" si="2"/>
        <v>6668.2741935483873</v>
      </c>
      <c r="D12" s="36">
        <f t="shared" ca="1" si="1"/>
        <v>13325.048387096775</v>
      </c>
      <c r="E12" s="36">
        <f t="shared" ca="1" si="1"/>
        <v>19981.822580645163</v>
      </c>
      <c r="F12" s="36">
        <f t="shared" ca="1" si="1"/>
        <v>19981.822580645163</v>
      </c>
      <c r="G12" s="36">
        <f t="shared" ca="1" si="1"/>
        <v>19981.822580645163</v>
      </c>
      <c r="H12" s="36">
        <f t="shared" ca="1" si="1"/>
        <v>19981.822580645163</v>
      </c>
      <c r="I12" s="36">
        <f t="shared" ca="1" si="1"/>
        <v>19981.822580645163</v>
      </c>
      <c r="J12" s="36">
        <f t="shared" ca="1" si="1"/>
        <v>19981.822580645163</v>
      </c>
      <c r="K12" s="36">
        <f t="shared" ca="1" si="1"/>
        <v>19981.822580645163</v>
      </c>
      <c r="L12" s="36">
        <f t="shared" ca="1" si="1"/>
        <v>19981.822580645163</v>
      </c>
      <c r="M12" s="36">
        <f t="shared" ca="1" si="1"/>
        <v>19981.822580645163</v>
      </c>
      <c r="N12" s="36">
        <f t="shared" ca="1" si="1"/>
        <v>19981.822580645163</v>
      </c>
      <c r="O12" s="36"/>
      <c r="P12" s="36"/>
    </row>
    <row r="31" spans="1:16" ht="15.75" thickBot="1">
      <c r="C31" t="s">
        <v>53</v>
      </c>
      <c r="D31" t="s">
        <v>54</v>
      </c>
      <c r="E31" t="s">
        <v>55</v>
      </c>
      <c r="F31" t="s">
        <v>56</v>
      </c>
      <c r="G31" t="s">
        <v>57</v>
      </c>
      <c r="H31" t="s">
        <v>58</v>
      </c>
      <c r="I31" t="s">
        <v>59</v>
      </c>
      <c r="J31" t="s">
        <v>60</v>
      </c>
      <c r="K31" t="s">
        <v>61</v>
      </c>
      <c r="L31" t="s">
        <v>62</v>
      </c>
      <c r="M31" t="s">
        <v>63</v>
      </c>
      <c r="N31" t="s">
        <v>64</v>
      </c>
      <c r="P31" t="s">
        <v>66</v>
      </c>
    </row>
    <row r="32" spans="1:16" ht="15.75" thickBot="1">
      <c r="A32" s="11">
        <v>1</v>
      </c>
      <c r="B32" s="12" t="s">
        <v>1</v>
      </c>
      <c r="C32" s="36">
        <f ca="1">IFERROR(INDIRECT(C$2&amp;"!M"&amp;$A32+12),0)</f>
        <v>8238.3393548387103</v>
      </c>
      <c r="D32" s="36">
        <f t="shared" ref="D32:N34" ca="1" si="3">IFERROR(INDIRECT(D$2&amp;"!M"&amp;$A32+12),0)</f>
        <v>8237.4193548387084</v>
      </c>
      <c r="E32" s="36">
        <f t="shared" ca="1" si="3"/>
        <v>8237.4193548387084</v>
      </c>
      <c r="F32" s="36">
        <f t="shared" ca="1" si="3"/>
        <v>0</v>
      </c>
      <c r="G32" s="36">
        <f t="shared" ca="1" si="3"/>
        <v>0</v>
      </c>
      <c r="H32" s="36">
        <f t="shared" ca="1" si="3"/>
        <v>0</v>
      </c>
      <c r="I32" s="36">
        <f t="shared" ca="1" si="3"/>
        <v>0</v>
      </c>
      <c r="J32" s="36">
        <f t="shared" ca="1" si="3"/>
        <v>0</v>
      </c>
      <c r="K32" s="36">
        <f t="shared" ca="1" si="3"/>
        <v>0</v>
      </c>
      <c r="L32" s="36">
        <f t="shared" ca="1" si="3"/>
        <v>0</v>
      </c>
      <c r="M32" s="36">
        <f t="shared" ca="1" si="3"/>
        <v>0</v>
      </c>
      <c r="N32" s="36">
        <f t="shared" ca="1" si="3"/>
        <v>0</v>
      </c>
    </row>
    <row r="33" spans="1:14" ht="15.75" thickBot="1">
      <c r="A33" s="11">
        <v>2</v>
      </c>
      <c r="B33" s="12" t="s">
        <v>2</v>
      </c>
      <c r="C33" s="36">
        <f ca="1">IFERROR(INDIRECT(C$2&amp;"!M"&amp;$A33+12),0)</f>
        <v>6759.098064516128</v>
      </c>
      <c r="D33" s="36">
        <f t="shared" ca="1" si="3"/>
        <v>6757.2580645161297</v>
      </c>
      <c r="E33" s="36">
        <f t="shared" ca="1" si="3"/>
        <v>6757.2580645161297</v>
      </c>
      <c r="F33" s="36">
        <f t="shared" ca="1" si="3"/>
        <v>0</v>
      </c>
      <c r="G33" s="36">
        <f t="shared" ca="1" si="3"/>
        <v>0</v>
      </c>
      <c r="H33" s="36">
        <f t="shared" ca="1" si="3"/>
        <v>0</v>
      </c>
      <c r="I33" s="36">
        <f t="shared" ca="1" si="3"/>
        <v>0</v>
      </c>
      <c r="J33" s="36">
        <f t="shared" ca="1" si="3"/>
        <v>0</v>
      </c>
      <c r="K33" s="36">
        <f t="shared" ca="1" si="3"/>
        <v>0</v>
      </c>
      <c r="L33" s="36">
        <f t="shared" ca="1" si="3"/>
        <v>0</v>
      </c>
      <c r="M33" s="36">
        <f t="shared" ca="1" si="3"/>
        <v>0</v>
      </c>
      <c r="N33" s="36">
        <f t="shared" ca="1" si="3"/>
        <v>0</v>
      </c>
    </row>
    <row r="34" spans="1:14" ht="15.75" thickBot="1">
      <c r="A34" s="11">
        <v>3</v>
      </c>
      <c r="B34" s="12" t="s">
        <v>3</v>
      </c>
      <c r="C34" s="36">
        <f ca="1">IFERROR(INDIRECT(C$2&amp;"!M"&amp;$A34+12),0)</f>
        <v>6239.5341935483875</v>
      </c>
      <c r="D34" s="36">
        <f t="shared" ca="1" si="3"/>
        <v>6236.7741935483873</v>
      </c>
      <c r="E34" s="36">
        <f t="shared" ca="1" si="3"/>
        <v>6236.7741935483873</v>
      </c>
      <c r="F34" s="36">
        <f t="shared" ca="1" si="3"/>
        <v>0</v>
      </c>
      <c r="G34" s="36">
        <f t="shared" ca="1" si="3"/>
        <v>0</v>
      </c>
      <c r="H34" s="36">
        <f t="shared" ca="1" si="3"/>
        <v>0</v>
      </c>
      <c r="I34" s="36">
        <f t="shared" ca="1" si="3"/>
        <v>0</v>
      </c>
      <c r="J34" s="36">
        <f t="shared" ca="1" si="3"/>
        <v>0</v>
      </c>
      <c r="K34" s="36">
        <f t="shared" ca="1" si="3"/>
        <v>0</v>
      </c>
      <c r="L34" s="36">
        <f t="shared" ca="1" si="3"/>
        <v>0</v>
      </c>
      <c r="M34" s="36">
        <f t="shared" ca="1" si="3"/>
        <v>0</v>
      </c>
      <c r="N34" s="36">
        <f t="shared" ca="1" si="3"/>
        <v>0</v>
      </c>
    </row>
    <row r="35" spans="1:14" ht="15.75" thickBot="1">
      <c r="A35" s="11">
        <v>4</v>
      </c>
      <c r="B35" s="12" t="s">
        <v>4</v>
      </c>
      <c r="C35" s="36">
        <f t="shared" ref="C35:N41" ca="1" si="4">IFERROR(INDIRECT(C$2&amp;"!M"&amp;$A35+12),0)</f>
        <v>5467.5509677419359</v>
      </c>
      <c r="D35" s="36">
        <f t="shared" ca="1" si="4"/>
        <v>5463.8709677419365</v>
      </c>
      <c r="E35" s="36">
        <f t="shared" ca="1" si="4"/>
        <v>5463.8709677419365</v>
      </c>
      <c r="F35" s="36">
        <f t="shared" ca="1" si="4"/>
        <v>0</v>
      </c>
      <c r="G35" s="36">
        <f t="shared" ca="1" si="4"/>
        <v>0</v>
      </c>
      <c r="H35" s="36">
        <f t="shared" ca="1" si="4"/>
        <v>0</v>
      </c>
      <c r="I35" s="36">
        <f t="shared" ca="1" si="4"/>
        <v>0</v>
      </c>
      <c r="J35" s="36">
        <f t="shared" ca="1" si="4"/>
        <v>0</v>
      </c>
      <c r="K35" s="36">
        <f t="shared" ca="1" si="4"/>
        <v>0</v>
      </c>
      <c r="L35" s="36">
        <f t="shared" ca="1" si="4"/>
        <v>0</v>
      </c>
      <c r="M35" s="36">
        <f t="shared" ca="1" si="4"/>
        <v>0</v>
      </c>
      <c r="N35" s="36">
        <f t="shared" ca="1" si="4"/>
        <v>0</v>
      </c>
    </row>
    <row r="36" spans="1:14" ht="15.75" thickBot="1">
      <c r="A36" s="11">
        <v>5</v>
      </c>
      <c r="B36" s="12" t="s">
        <v>5</v>
      </c>
      <c r="C36" s="36">
        <f t="shared" ca="1" si="4"/>
        <v>3764.7403225806447</v>
      </c>
      <c r="D36" s="36">
        <f t="shared" ca="1" si="4"/>
        <v>3761.2903225806449</v>
      </c>
      <c r="E36" s="36">
        <f t="shared" ca="1" si="4"/>
        <v>3761.2903225806449</v>
      </c>
      <c r="F36" s="36">
        <f t="shared" ca="1" si="4"/>
        <v>0</v>
      </c>
      <c r="G36" s="36">
        <f t="shared" ca="1" si="4"/>
        <v>0</v>
      </c>
      <c r="H36" s="36">
        <f t="shared" ca="1" si="4"/>
        <v>0</v>
      </c>
      <c r="I36" s="36">
        <f t="shared" ca="1" si="4"/>
        <v>0</v>
      </c>
      <c r="J36" s="36">
        <f t="shared" ca="1" si="4"/>
        <v>0</v>
      </c>
      <c r="K36" s="36">
        <f t="shared" ca="1" si="4"/>
        <v>0</v>
      </c>
      <c r="L36" s="36">
        <f t="shared" ca="1" si="4"/>
        <v>0</v>
      </c>
      <c r="M36" s="36">
        <f t="shared" ca="1" si="4"/>
        <v>0</v>
      </c>
      <c r="N36" s="36">
        <f t="shared" ca="1" si="4"/>
        <v>0</v>
      </c>
    </row>
    <row r="37" spans="1:14" ht="15.75" thickBot="1">
      <c r="A37" s="11">
        <v>6</v>
      </c>
      <c r="B37" s="12" t="s">
        <v>6</v>
      </c>
      <c r="C37" s="36">
        <f t="shared" ca="1" si="4"/>
        <v>4991.8819354838706</v>
      </c>
      <c r="D37" s="36">
        <f t="shared" ca="1" si="4"/>
        <v>4987.7419354838712</v>
      </c>
      <c r="E37" s="36">
        <f t="shared" ca="1" si="4"/>
        <v>4987.7419354838712</v>
      </c>
      <c r="F37" s="36">
        <f t="shared" ca="1" si="4"/>
        <v>0</v>
      </c>
      <c r="G37" s="36">
        <f t="shared" ca="1" si="4"/>
        <v>0</v>
      </c>
      <c r="H37" s="36">
        <f t="shared" ca="1" si="4"/>
        <v>0</v>
      </c>
      <c r="I37" s="36">
        <f t="shared" ca="1" si="4"/>
        <v>0</v>
      </c>
      <c r="J37" s="36">
        <f t="shared" ca="1" si="4"/>
        <v>0</v>
      </c>
      <c r="K37" s="36">
        <f t="shared" ca="1" si="4"/>
        <v>0</v>
      </c>
      <c r="L37" s="36">
        <f t="shared" ca="1" si="4"/>
        <v>0</v>
      </c>
      <c r="M37" s="36">
        <f t="shared" ca="1" si="4"/>
        <v>0</v>
      </c>
      <c r="N37" s="36">
        <f t="shared" ca="1" si="4"/>
        <v>0</v>
      </c>
    </row>
    <row r="38" spans="1:14" ht="15.75" thickBot="1">
      <c r="A38" s="11">
        <v>7</v>
      </c>
      <c r="B38" s="12" t="s">
        <v>7</v>
      </c>
      <c r="C38" s="36">
        <f t="shared" ca="1" si="4"/>
        <v>3962.8945161290317</v>
      </c>
      <c r="D38" s="36">
        <f t="shared" ca="1" si="4"/>
        <v>3958.0645161290317</v>
      </c>
      <c r="E38" s="36">
        <f t="shared" ca="1" si="4"/>
        <v>3958.0645161290317</v>
      </c>
      <c r="F38" s="36">
        <f t="shared" ca="1" si="4"/>
        <v>0</v>
      </c>
      <c r="G38" s="36">
        <f t="shared" ca="1" si="4"/>
        <v>0</v>
      </c>
      <c r="H38" s="36">
        <f t="shared" ca="1" si="4"/>
        <v>0</v>
      </c>
      <c r="I38" s="36">
        <f t="shared" ca="1" si="4"/>
        <v>0</v>
      </c>
      <c r="J38" s="36">
        <f t="shared" ca="1" si="4"/>
        <v>0</v>
      </c>
      <c r="K38" s="36">
        <f t="shared" ca="1" si="4"/>
        <v>0</v>
      </c>
      <c r="L38" s="36">
        <f t="shared" ca="1" si="4"/>
        <v>0</v>
      </c>
      <c r="M38" s="36">
        <f t="shared" ca="1" si="4"/>
        <v>0</v>
      </c>
      <c r="N38" s="36">
        <f t="shared" ca="1" si="4"/>
        <v>0</v>
      </c>
    </row>
    <row r="39" spans="1:14" ht="15.75" thickBot="1">
      <c r="A39" s="11">
        <v>8</v>
      </c>
      <c r="B39" s="12" t="s">
        <v>8</v>
      </c>
      <c r="C39" s="36">
        <f t="shared" ca="1" si="4"/>
        <v>3968.650322580645</v>
      </c>
      <c r="D39" s="36">
        <f t="shared" ca="1" si="4"/>
        <v>3961.2903225806449</v>
      </c>
      <c r="E39" s="36">
        <f t="shared" ca="1" si="4"/>
        <v>3961.2903225806449</v>
      </c>
      <c r="F39" s="36">
        <f t="shared" ca="1" si="4"/>
        <v>0</v>
      </c>
      <c r="G39" s="36">
        <f t="shared" ca="1" si="4"/>
        <v>0</v>
      </c>
      <c r="H39" s="36">
        <f t="shared" ca="1" si="4"/>
        <v>0</v>
      </c>
      <c r="I39" s="36">
        <f t="shared" ca="1" si="4"/>
        <v>0</v>
      </c>
      <c r="J39" s="36">
        <f t="shared" ca="1" si="4"/>
        <v>0</v>
      </c>
      <c r="K39" s="36">
        <f t="shared" ca="1" si="4"/>
        <v>0</v>
      </c>
      <c r="L39" s="36">
        <f t="shared" ca="1" si="4"/>
        <v>0</v>
      </c>
      <c r="M39" s="36">
        <f t="shared" ca="1" si="4"/>
        <v>0</v>
      </c>
      <c r="N39" s="36">
        <f t="shared" ca="1" si="4"/>
        <v>0</v>
      </c>
    </row>
    <row r="40" spans="1:14" ht="15.75" thickBot="1">
      <c r="A40" s="11">
        <v>9</v>
      </c>
      <c r="B40" s="12" t="s">
        <v>9</v>
      </c>
      <c r="C40" s="36">
        <f t="shared" ca="1" si="4"/>
        <v>2533.1187096774192</v>
      </c>
      <c r="D40" s="36">
        <f t="shared" ca="1" si="4"/>
        <v>2524.8387096774195</v>
      </c>
      <c r="E40" s="36">
        <f t="shared" ca="1" si="4"/>
        <v>2524.8387096774195</v>
      </c>
      <c r="F40" s="36">
        <f t="shared" ca="1" si="4"/>
        <v>0</v>
      </c>
      <c r="G40" s="36">
        <f t="shared" ca="1" si="4"/>
        <v>0</v>
      </c>
      <c r="H40" s="36">
        <f t="shared" ca="1" si="4"/>
        <v>0</v>
      </c>
      <c r="I40" s="36">
        <f t="shared" ca="1" si="4"/>
        <v>0</v>
      </c>
      <c r="J40" s="36">
        <f t="shared" ca="1" si="4"/>
        <v>0</v>
      </c>
      <c r="K40" s="36">
        <f t="shared" ca="1" si="4"/>
        <v>0</v>
      </c>
      <c r="L40" s="36">
        <f t="shared" ca="1" si="4"/>
        <v>0</v>
      </c>
      <c r="M40" s="36">
        <f t="shared" ca="1" si="4"/>
        <v>0</v>
      </c>
      <c r="N40" s="36">
        <f t="shared" ca="1" si="4"/>
        <v>0</v>
      </c>
    </row>
    <row r="41" spans="1:14" ht="15.75" thickBot="1">
      <c r="A41" s="11">
        <v>10</v>
      </c>
      <c r="B41" s="12" t="s">
        <v>10</v>
      </c>
      <c r="C41" s="36">
        <f t="shared" ca="1" si="4"/>
        <v>6668.2741935483873</v>
      </c>
      <c r="D41" s="36">
        <f t="shared" ca="1" si="4"/>
        <v>6656.7741935483873</v>
      </c>
      <c r="E41" s="36">
        <f t="shared" ca="1" si="4"/>
        <v>6656.7741935483873</v>
      </c>
      <c r="F41" s="36">
        <f t="shared" ca="1" si="4"/>
        <v>0</v>
      </c>
      <c r="G41" s="36">
        <f t="shared" ca="1" si="4"/>
        <v>0</v>
      </c>
      <c r="H41" s="36">
        <f t="shared" ca="1" si="4"/>
        <v>0</v>
      </c>
      <c r="I41" s="36">
        <f t="shared" ca="1" si="4"/>
        <v>0</v>
      </c>
      <c r="J41" s="36">
        <f t="shared" ca="1" si="4"/>
        <v>0</v>
      </c>
      <c r="K41" s="36">
        <f t="shared" ca="1" si="4"/>
        <v>0</v>
      </c>
      <c r="L41" s="36">
        <f t="shared" ca="1" si="4"/>
        <v>0</v>
      </c>
      <c r="M41" s="36">
        <f t="shared" ca="1" si="4"/>
        <v>0</v>
      </c>
      <c r="N41" s="36">
        <f t="shared" ca="1" si="4"/>
        <v>0</v>
      </c>
    </row>
    <row r="61" spans="1:16" ht="15.75" thickBot="1">
      <c r="C61" t="s">
        <v>53</v>
      </c>
      <c r="D61" t="s">
        <v>54</v>
      </c>
      <c r="E61" t="s">
        <v>55</v>
      </c>
      <c r="F61" t="s">
        <v>56</v>
      </c>
      <c r="G61" t="s">
        <v>57</v>
      </c>
      <c r="H61" t="s">
        <v>58</v>
      </c>
      <c r="I61" t="s">
        <v>59</v>
      </c>
      <c r="J61" t="s">
        <v>60</v>
      </c>
      <c r="K61" t="s">
        <v>61</v>
      </c>
      <c r="L61" t="s">
        <v>62</v>
      </c>
      <c r="M61" t="s">
        <v>63</v>
      </c>
      <c r="N61" t="s">
        <v>64</v>
      </c>
    </row>
    <row r="62" spans="1:16" ht="15.75" thickBot="1">
      <c r="A62" s="11">
        <v>1</v>
      </c>
      <c r="B62" s="12" t="s">
        <v>1</v>
      </c>
      <c r="C62" s="36">
        <v>1</v>
      </c>
      <c r="D62" s="36">
        <v>10</v>
      </c>
      <c r="E62" s="36">
        <f ca="1">C32+D32</f>
        <v>16475.758709677419</v>
      </c>
      <c r="F62" s="36">
        <f t="shared" ref="F62:N71" ca="1" si="5">D32+E32</f>
        <v>16474.838709677417</v>
      </c>
      <c r="G62" s="36">
        <f t="shared" ca="1" si="5"/>
        <v>8237.4193548387084</v>
      </c>
      <c r="H62" s="36">
        <f t="shared" ca="1" si="5"/>
        <v>0</v>
      </c>
      <c r="I62" s="36">
        <f t="shared" ca="1" si="5"/>
        <v>0</v>
      </c>
      <c r="J62" s="36">
        <f t="shared" ca="1" si="5"/>
        <v>0</v>
      </c>
      <c r="K62" s="36">
        <f t="shared" ca="1" si="5"/>
        <v>0</v>
      </c>
      <c r="L62" s="36">
        <f t="shared" ca="1" si="5"/>
        <v>0</v>
      </c>
      <c r="M62" s="36">
        <f t="shared" ca="1" si="5"/>
        <v>0</v>
      </c>
      <c r="N62" s="36">
        <f t="shared" ca="1" si="5"/>
        <v>0</v>
      </c>
      <c r="P62" t="s">
        <v>65</v>
      </c>
    </row>
    <row r="63" spans="1:16" ht="15.75" thickBot="1">
      <c r="A63" s="11">
        <v>2</v>
      </c>
      <c r="B63" s="12" t="s">
        <v>2</v>
      </c>
      <c r="C63" s="36">
        <v>2</v>
      </c>
      <c r="D63" s="36">
        <v>10</v>
      </c>
      <c r="E63" s="36">
        <f t="shared" ref="E63:E71" ca="1" si="6">C33+D33</f>
        <v>13516.356129032258</v>
      </c>
      <c r="F63" s="36">
        <f t="shared" ca="1" si="5"/>
        <v>13514.516129032259</v>
      </c>
      <c r="G63" s="36">
        <f t="shared" ca="1" si="5"/>
        <v>6757.2580645161297</v>
      </c>
      <c r="H63" s="36">
        <f t="shared" ca="1" si="5"/>
        <v>0</v>
      </c>
      <c r="I63" s="36">
        <f t="shared" ca="1" si="5"/>
        <v>0</v>
      </c>
      <c r="J63" s="36">
        <f t="shared" ca="1" si="5"/>
        <v>0</v>
      </c>
      <c r="K63" s="36">
        <f t="shared" ca="1" si="5"/>
        <v>0</v>
      </c>
      <c r="L63" s="36">
        <f t="shared" ca="1" si="5"/>
        <v>0</v>
      </c>
      <c r="M63" s="36">
        <f t="shared" ca="1" si="5"/>
        <v>0</v>
      </c>
      <c r="N63" s="36">
        <f t="shared" ca="1" si="5"/>
        <v>0</v>
      </c>
    </row>
    <row r="64" spans="1:16" ht="15.75" thickBot="1">
      <c r="A64" s="11">
        <v>3</v>
      </c>
      <c r="B64" s="12" t="s">
        <v>3</v>
      </c>
      <c r="C64" s="36">
        <v>3</v>
      </c>
      <c r="D64" s="36">
        <v>10</v>
      </c>
      <c r="E64" s="36">
        <f t="shared" ca="1" si="6"/>
        <v>12476.308387096775</v>
      </c>
      <c r="F64" s="36">
        <f t="shared" ca="1" si="5"/>
        <v>12473.548387096775</v>
      </c>
      <c r="G64" s="36">
        <f t="shared" ca="1" si="5"/>
        <v>6236.7741935483873</v>
      </c>
      <c r="H64" s="36">
        <f t="shared" ca="1" si="5"/>
        <v>0</v>
      </c>
      <c r="I64" s="36">
        <f t="shared" ca="1" si="5"/>
        <v>0</v>
      </c>
      <c r="J64" s="36">
        <f t="shared" ca="1" si="5"/>
        <v>0</v>
      </c>
      <c r="K64" s="36">
        <f t="shared" ca="1" si="5"/>
        <v>0</v>
      </c>
      <c r="L64" s="36">
        <f t="shared" ca="1" si="5"/>
        <v>0</v>
      </c>
      <c r="M64" s="36">
        <f t="shared" ca="1" si="5"/>
        <v>0</v>
      </c>
      <c r="N64" s="36">
        <f t="shared" ca="1" si="5"/>
        <v>0</v>
      </c>
    </row>
    <row r="65" spans="1:14" ht="15.75" thickBot="1">
      <c r="A65" s="11">
        <v>4</v>
      </c>
      <c r="B65" s="12" t="s">
        <v>4</v>
      </c>
      <c r="C65" s="36">
        <v>4</v>
      </c>
      <c r="D65" s="36">
        <v>10</v>
      </c>
      <c r="E65" s="36">
        <f t="shared" ca="1" si="6"/>
        <v>10931.421935483871</v>
      </c>
      <c r="F65" s="36">
        <f t="shared" ca="1" si="5"/>
        <v>10927.741935483873</v>
      </c>
      <c r="G65" s="36">
        <f t="shared" ca="1" si="5"/>
        <v>5463.8709677419365</v>
      </c>
      <c r="H65" s="36">
        <f t="shared" ca="1" si="5"/>
        <v>0</v>
      </c>
      <c r="I65" s="36">
        <f t="shared" ca="1" si="5"/>
        <v>0</v>
      </c>
      <c r="J65" s="36">
        <f t="shared" ca="1" si="5"/>
        <v>0</v>
      </c>
      <c r="K65" s="36">
        <f t="shared" ca="1" si="5"/>
        <v>0</v>
      </c>
      <c r="L65" s="36">
        <f t="shared" ca="1" si="5"/>
        <v>0</v>
      </c>
      <c r="M65" s="36">
        <f t="shared" ca="1" si="5"/>
        <v>0</v>
      </c>
      <c r="N65" s="36">
        <f t="shared" ca="1" si="5"/>
        <v>0</v>
      </c>
    </row>
    <row r="66" spans="1:14" ht="15.75" thickBot="1">
      <c r="A66" s="11">
        <v>5</v>
      </c>
      <c r="B66" s="12" t="s">
        <v>5</v>
      </c>
      <c r="C66" s="36">
        <v>5</v>
      </c>
      <c r="D66" s="36">
        <v>10</v>
      </c>
      <c r="E66" s="36">
        <f t="shared" ca="1" si="6"/>
        <v>7526.0306451612896</v>
      </c>
      <c r="F66" s="36">
        <f t="shared" ca="1" si="5"/>
        <v>7522.5806451612898</v>
      </c>
      <c r="G66" s="36">
        <f t="shared" ca="1" si="5"/>
        <v>3761.2903225806449</v>
      </c>
      <c r="H66" s="36">
        <f t="shared" ca="1" si="5"/>
        <v>0</v>
      </c>
      <c r="I66" s="36">
        <f t="shared" ca="1" si="5"/>
        <v>0</v>
      </c>
      <c r="J66" s="36">
        <f t="shared" ca="1" si="5"/>
        <v>0</v>
      </c>
      <c r="K66" s="36">
        <f t="shared" ca="1" si="5"/>
        <v>0</v>
      </c>
      <c r="L66" s="36">
        <f t="shared" ca="1" si="5"/>
        <v>0</v>
      </c>
      <c r="M66" s="36">
        <f t="shared" ca="1" si="5"/>
        <v>0</v>
      </c>
      <c r="N66" s="36">
        <f t="shared" ca="1" si="5"/>
        <v>0</v>
      </c>
    </row>
    <row r="67" spans="1:14" ht="15.75" thickBot="1">
      <c r="A67" s="11">
        <v>6</v>
      </c>
      <c r="B67" s="12" t="s">
        <v>6</v>
      </c>
      <c r="C67" s="36">
        <v>6</v>
      </c>
      <c r="D67" s="36">
        <v>10</v>
      </c>
      <c r="E67" s="36">
        <f t="shared" ca="1" si="6"/>
        <v>9979.6238709677418</v>
      </c>
      <c r="F67" s="36">
        <f t="shared" ca="1" si="5"/>
        <v>9975.4838709677424</v>
      </c>
      <c r="G67" s="36">
        <f t="shared" ca="1" si="5"/>
        <v>4987.7419354838712</v>
      </c>
      <c r="H67" s="36">
        <f t="shared" ca="1" si="5"/>
        <v>0</v>
      </c>
      <c r="I67" s="36">
        <f t="shared" ca="1" si="5"/>
        <v>0</v>
      </c>
      <c r="J67" s="36">
        <f t="shared" ca="1" si="5"/>
        <v>0</v>
      </c>
      <c r="K67" s="36">
        <f t="shared" ca="1" si="5"/>
        <v>0</v>
      </c>
      <c r="L67" s="36">
        <f t="shared" ca="1" si="5"/>
        <v>0</v>
      </c>
      <c r="M67" s="36">
        <f t="shared" ca="1" si="5"/>
        <v>0</v>
      </c>
      <c r="N67" s="36">
        <f t="shared" ca="1" si="5"/>
        <v>0</v>
      </c>
    </row>
    <row r="68" spans="1:14" ht="15.75" thickBot="1">
      <c r="A68" s="11">
        <v>7</v>
      </c>
      <c r="B68" s="12" t="s">
        <v>7</v>
      </c>
      <c r="C68" s="36">
        <v>7</v>
      </c>
      <c r="D68" s="36">
        <v>10</v>
      </c>
      <c r="E68" s="36">
        <f t="shared" ca="1" si="6"/>
        <v>7920.9590322580634</v>
      </c>
      <c r="F68" s="36">
        <f t="shared" ca="1" si="5"/>
        <v>7916.1290322580635</v>
      </c>
      <c r="G68" s="36">
        <f t="shared" ca="1" si="5"/>
        <v>3958.0645161290317</v>
      </c>
      <c r="H68" s="36">
        <f t="shared" ca="1" si="5"/>
        <v>0</v>
      </c>
      <c r="I68" s="36">
        <f t="shared" ca="1" si="5"/>
        <v>0</v>
      </c>
      <c r="J68" s="36">
        <f t="shared" ca="1" si="5"/>
        <v>0</v>
      </c>
      <c r="K68" s="36">
        <f t="shared" ca="1" si="5"/>
        <v>0</v>
      </c>
      <c r="L68" s="36">
        <f t="shared" ca="1" si="5"/>
        <v>0</v>
      </c>
      <c r="M68" s="36">
        <f t="shared" ca="1" si="5"/>
        <v>0</v>
      </c>
      <c r="N68" s="36">
        <f t="shared" ca="1" si="5"/>
        <v>0</v>
      </c>
    </row>
    <row r="69" spans="1:14" ht="15.75" thickBot="1">
      <c r="A69" s="11">
        <v>8</v>
      </c>
      <c r="B69" s="12" t="s">
        <v>8</v>
      </c>
      <c r="C69" s="36">
        <v>8</v>
      </c>
      <c r="D69" s="36">
        <v>10</v>
      </c>
      <c r="E69" s="36">
        <f t="shared" ca="1" si="6"/>
        <v>7929.9406451612904</v>
      </c>
      <c r="F69" s="36">
        <f t="shared" ca="1" si="5"/>
        <v>7922.5806451612898</v>
      </c>
      <c r="G69" s="36">
        <f t="shared" ca="1" si="5"/>
        <v>3961.2903225806449</v>
      </c>
      <c r="H69" s="36">
        <f t="shared" ca="1" si="5"/>
        <v>0</v>
      </c>
      <c r="I69" s="36">
        <f t="shared" ca="1" si="5"/>
        <v>0</v>
      </c>
      <c r="J69" s="36">
        <f t="shared" ca="1" si="5"/>
        <v>0</v>
      </c>
      <c r="K69" s="36">
        <f t="shared" ca="1" si="5"/>
        <v>0</v>
      </c>
      <c r="L69" s="36">
        <f t="shared" ca="1" si="5"/>
        <v>0</v>
      </c>
      <c r="M69" s="36">
        <f t="shared" ca="1" si="5"/>
        <v>0</v>
      </c>
      <c r="N69" s="36">
        <f t="shared" ca="1" si="5"/>
        <v>0</v>
      </c>
    </row>
    <row r="70" spans="1:14" ht="15.75" thickBot="1">
      <c r="A70" s="11">
        <v>9</v>
      </c>
      <c r="B70" s="12" t="s">
        <v>9</v>
      </c>
      <c r="C70" s="36">
        <v>9</v>
      </c>
      <c r="D70" s="36">
        <v>10</v>
      </c>
      <c r="E70" s="36">
        <f t="shared" ca="1" si="6"/>
        <v>5057.9574193548387</v>
      </c>
      <c r="F70" s="36">
        <f t="shared" ca="1" si="5"/>
        <v>5049.677419354839</v>
      </c>
      <c r="G70" s="36">
        <f t="shared" ca="1" si="5"/>
        <v>2524.8387096774195</v>
      </c>
      <c r="H70" s="36">
        <f t="shared" ca="1" si="5"/>
        <v>0</v>
      </c>
      <c r="I70" s="36">
        <f t="shared" ca="1" si="5"/>
        <v>0</v>
      </c>
      <c r="J70" s="36">
        <f t="shared" ca="1" si="5"/>
        <v>0</v>
      </c>
      <c r="K70" s="36">
        <f t="shared" ca="1" si="5"/>
        <v>0</v>
      </c>
      <c r="L70" s="36">
        <f t="shared" ca="1" si="5"/>
        <v>0</v>
      </c>
      <c r="M70" s="36">
        <f t="shared" ca="1" si="5"/>
        <v>0</v>
      </c>
      <c r="N70" s="36">
        <f t="shared" ca="1" si="5"/>
        <v>0</v>
      </c>
    </row>
    <row r="71" spans="1:14" ht="15.75" thickBot="1">
      <c r="A71" s="11">
        <v>10</v>
      </c>
      <c r="B71" s="12" t="s">
        <v>10</v>
      </c>
      <c r="C71" s="36">
        <v>10</v>
      </c>
      <c r="D71" s="36">
        <v>10</v>
      </c>
      <c r="E71" s="36">
        <f t="shared" ca="1" si="6"/>
        <v>13325.048387096775</v>
      </c>
      <c r="F71" s="36">
        <f t="shared" ca="1" si="5"/>
        <v>13313.548387096775</v>
      </c>
      <c r="G71" s="36">
        <f t="shared" ca="1" si="5"/>
        <v>6656.7741935483873</v>
      </c>
      <c r="H71" s="36">
        <f t="shared" ca="1" si="5"/>
        <v>0</v>
      </c>
      <c r="I71" s="36">
        <f t="shared" ca="1" si="5"/>
        <v>0</v>
      </c>
      <c r="J71" s="36">
        <f t="shared" ca="1" si="5"/>
        <v>0</v>
      </c>
      <c r="K71" s="36">
        <f t="shared" ca="1" si="5"/>
        <v>0</v>
      </c>
      <c r="L71" s="36">
        <f t="shared" ca="1" si="5"/>
        <v>0</v>
      </c>
      <c r="M71" s="36">
        <f t="shared" ca="1" si="5"/>
        <v>0</v>
      </c>
      <c r="N71" s="36">
        <f t="shared" ca="1" si="5"/>
        <v>0</v>
      </c>
    </row>
    <row r="72" spans="1:14">
      <c r="C72" s="36">
        <v>11</v>
      </c>
    </row>
    <row r="73" spans="1:14">
      <c r="C73" s="36">
        <v>12</v>
      </c>
    </row>
    <row r="74" spans="1:14">
      <c r="C74" s="36"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P12"/>
  <sheetViews>
    <sheetView workbookViewId="0">
      <selection activeCell="C3" sqref="C3"/>
    </sheetView>
  </sheetViews>
  <sheetFormatPr defaultRowHeight="15"/>
  <cols>
    <col min="1" max="1" width="4.140625" customWidth="1"/>
    <col min="2" max="2" width="31.140625" customWidth="1"/>
    <col min="3" max="3" width="8.5703125" customWidth="1"/>
  </cols>
  <sheetData>
    <row r="2" spans="1:16" ht="15.75" thickBot="1"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6" ht="15.75" thickBot="1">
      <c r="A3" s="11">
        <v>1</v>
      </c>
      <c r="B3" s="12" t="s">
        <v>1</v>
      </c>
      <c r="C3" s="36">
        <f ca="1">IFERROR(INDIRECT(C$2&amp;"!Q"&amp;$A3+12),0)</f>
        <v>979.98411612903237</v>
      </c>
      <c r="D3" s="36">
        <f ca="1">IFERROR(INDIRECT(D$2&amp;"!Q"&amp;$A3+12),0)+C3</f>
        <v>1959.8486322580645</v>
      </c>
      <c r="E3" s="36">
        <f t="shared" ref="E3:N3" ca="1" si="0">IFERROR(INDIRECT(E$2&amp;"!Q"&amp;$A3+12),0)+D3</f>
        <v>2939.7131483870967</v>
      </c>
      <c r="F3" s="36">
        <f t="shared" ca="1" si="0"/>
        <v>2939.7131483870967</v>
      </c>
      <c r="G3" s="36">
        <f t="shared" ca="1" si="0"/>
        <v>2939.7131483870967</v>
      </c>
      <c r="H3" s="36">
        <f t="shared" ca="1" si="0"/>
        <v>2939.7131483870967</v>
      </c>
      <c r="I3" s="36">
        <f t="shared" ca="1" si="0"/>
        <v>2939.7131483870967</v>
      </c>
      <c r="J3" s="36">
        <f t="shared" ca="1" si="0"/>
        <v>2939.7131483870967</v>
      </c>
      <c r="K3" s="36">
        <f t="shared" ca="1" si="0"/>
        <v>2939.7131483870967</v>
      </c>
      <c r="L3" s="36">
        <f t="shared" ca="1" si="0"/>
        <v>2939.7131483870967</v>
      </c>
      <c r="M3" s="36">
        <f t="shared" ca="1" si="0"/>
        <v>2939.7131483870967</v>
      </c>
      <c r="N3" s="36">
        <f t="shared" ca="1" si="0"/>
        <v>2939.7131483870967</v>
      </c>
      <c r="O3" s="36"/>
      <c r="P3" s="36"/>
    </row>
    <row r="4" spans="1:16" ht="15.75" thickBot="1">
      <c r="A4" s="11">
        <v>2</v>
      </c>
      <c r="B4" s="12" t="s">
        <v>2</v>
      </c>
      <c r="C4" s="36">
        <f t="shared" ref="C4:C12" ca="1" si="1">IFERROR(INDIRECT(C$2&amp;"!Q"&amp;$A4+12),0)</f>
        <v>748.68274838709669</v>
      </c>
      <c r="D4" s="36">
        <f t="shared" ref="D4:N12" ca="1" si="2">IFERROR(INDIRECT(D$2&amp;"!Q"&amp;$A4+12),0)+C4</f>
        <v>1497.1262967741936</v>
      </c>
      <c r="E4" s="36">
        <f t="shared" ca="1" si="2"/>
        <v>2245.5698451612907</v>
      </c>
      <c r="F4" s="36">
        <f t="shared" ca="1" si="2"/>
        <v>2245.5698451612907</v>
      </c>
      <c r="G4" s="36">
        <f t="shared" ca="1" si="2"/>
        <v>2245.5698451612907</v>
      </c>
      <c r="H4" s="36">
        <f t="shared" ca="1" si="2"/>
        <v>2245.5698451612907</v>
      </c>
      <c r="I4" s="36">
        <f t="shared" ca="1" si="2"/>
        <v>2245.5698451612907</v>
      </c>
      <c r="J4" s="36">
        <f t="shared" ca="1" si="2"/>
        <v>2245.5698451612907</v>
      </c>
      <c r="K4" s="36">
        <f t="shared" ca="1" si="2"/>
        <v>2245.5698451612907</v>
      </c>
      <c r="L4" s="36">
        <f t="shared" ca="1" si="2"/>
        <v>2245.5698451612907</v>
      </c>
      <c r="M4" s="36">
        <f t="shared" ca="1" si="2"/>
        <v>2245.5698451612907</v>
      </c>
      <c r="N4" s="36">
        <f t="shared" ca="1" si="2"/>
        <v>2245.5698451612907</v>
      </c>
      <c r="O4" s="36"/>
      <c r="P4" s="36"/>
    </row>
    <row r="5" spans="1:16" ht="15.75" thickBot="1">
      <c r="A5" s="11">
        <v>3</v>
      </c>
      <c r="B5" s="12" t="s">
        <v>3</v>
      </c>
      <c r="C5" s="36">
        <f t="shared" ca="1" si="1"/>
        <v>720.13944516129038</v>
      </c>
      <c r="D5" s="36">
        <f t="shared" ca="1" si="2"/>
        <v>1439.9200903225808</v>
      </c>
      <c r="E5" s="36">
        <f t="shared" ca="1" si="2"/>
        <v>2159.7007354838711</v>
      </c>
      <c r="F5" s="36">
        <f t="shared" ca="1" si="2"/>
        <v>2159.7007354838711</v>
      </c>
      <c r="G5" s="36">
        <f t="shared" ca="1" si="2"/>
        <v>2159.7007354838711</v>
      </c>
      <c r="H5" s="36">
        <f t="shared" ca="1" si="2"/>
        <v>2159.7007354838711</v>
      </c>
      <c r="I5" s="36">
        <f t="shared" ca="1" si="2"/>
        <v>2159.7007354838711</v>
      </c>
      <c r="J5" s="36">
        <f t="shared" ca="1" si="2"/>
        <v>2159.7007354838711</v>
      </c>
      <c r="K5" s="36">
        <f t="shared" ca="1" si="2"/>
        <v>2159.7007354838711</v>
      </c>
      <c r="L5" s="36">
        <f t="shared" ca="1" si="2"/>
        <v>2159.7007354838711</v>
      </c>
      <c r="M5" s="36">
        <f t="shared" ca="1" si="2"/>
        <v>2159.7007354838711</v>
      </c>
      <c r="N5" s="36">
        <f t="shared" ca="1" si="2"/>
        <v>2159.7007354838711</v>
      </c>
      <c r="O5" s="36"/>
      <c r="P5" s="36"/>
    </row>
    <row r="6" spans="1:16" ht="15.75" thickBot="1">
      <c r="A6" s="11">
        <v>4</v>
      </c>
      <c r="B6" s="12" t="s">
        <v>4</v>
      </c>
      <c r="C6" s="36">
        <f t="shared" ca="1" si="1"/>
        <v>619.78162580645164</v>
      </c>
      <c r="D6" s="36">
        <f t="shared" ca="1" si="2"/>
        <v>1239.0848516129035</v>
      </c>
      <c r="E6" s="36">
        <f t="shared" ca="1" si="2"/>
        <v>1858.3880774193553</v>
      </c>
      <c r="F6" s="36">
        <f t="shared" ca="1" si="2"/>
        <v>1858.3880774193553</v>
      </c>
      <c r="G6" s="36">
        <f t="shared" ca="1" si="2"/>
        <v>1858.3880774193553</v>
      </c>
      <c r="H6" s="36">
        <f t="shared" ca="1" si="2"/>
        <v>1858.3880774193553</v>
      </c>
      <c r="I6" s="36">
        <f t="shared" ca="1" si="2"/>
        <v>1858.3880774193553</v>
      </c>
      <c r="J6" s="36">
        <f t="shared" ca="1" si="2"/>
        <v>1858.3880774193553</v>
      </c>
      <c r="K6" s="36">
        <f t="shared" ca="1" si="2"/>
        <v>1858.3880774193553</v>
      </c>
      <c r="L6" s="36">
        <f t="shared" ca="1" si="2"/>
        <v>1858.3880774193553</v>
      </c>
      <c r="M6" s="36">
        <f t="shared" ca="1" si="2"/>
        <v>1858.3880774193553</v>
      </c>
      <c r="N6" s="36">
        <f t="shared" ca="1" si="2"/>
        <v>1858.3880774193553</v>
      </c>
      <c r="O6" s="36"/>
      <c r="P6" s="36"/>
    </row>
    <row r="7" spans="1:16" ht="15.75" thickBot="1">
      <c r="A7" s="11">
        <v>5</v>
      </c>
      <c r="B7" s="12" t="s">
        <v>5</v>
      </c>
      <c r="C7" s="36">
        <f t="shared" ca="1" si="1"/>
        <v>359.41624193548381</v>
      </c>
      <c r="D7" s="36">
        <f t="shared" ca="1" si="2"/>
        <v>718.38398387096765</v>
      </c>
      <c r="E7" s="36">
        <f t="shared" ca="1" si="2"/>
        <v>1077.3517258064514</v>
      </c>
      <c r="F7" s="36">
        <f t="shared" ca="1" si="2"/>
        <v>1077.3517258064514</v>
      </c>
      <c r="G7" s="36">
        <f t="shared" ca="1" si="2"/>
        <v>1077.3517258064514</v>
      </c>
      <c r="H7" s="36">
        <f t="shared" ca="1" si="2"/>
        <v>1077.3517258064514</v>
      </c>
      <c r="I7" s="36">
        <f t="shared" ca="1" si="2"/>
        <v>1077.3517258064514</v>
      </c>
      <c r="J7" s="36">
        <f t="shared" ca="1" si="2"/>
        <v>1077.3517258064514</v>
      </c>
      <c r="K7" s="36">
        <f t="shared" ca="1" si="2"/>
        <v>1077.3517258064514</v>
      </c>
      <c r="L7" s="36">
        <f t="shared" ca="1" si="2"/>
        <v>1077.3517258064514</v>
      </c>
      <c r="M7" s="36">
        <f t="shared" ca="1" si="2"/>
        <v>1077.3517258064514</v>
      </c>
      <c r="N7" s="36">
        <f t="shared" ca="1" si="2"/>
        <v>1077.3517258064514</v>
      </c>
      <c r="O7" s="36"/>
      <c r="P7" s="36"/>
    </row>
    <row r="8" spans="1:16" ht="15.75" thickBot="1">
      <c r="A8" s="11">
        <v>6</v>
      </c>
      <c r="B8" s="12" t="s">
        <v>6</v>
      </c>
      <c r="C8" s="36">
        <f t="shared" ca="1" si="1"/>
        <v>557.94465161290316</v>
      </c>
      <c r="D8" s="36">
        <f t="shared" ca="1" si="2"/>
        <v>1115.3511032258066</v>
      </c>
      <c r="E8" s="36">
        <f t="shared" ca="1" si="2"/>
        <v>1672.7575548387099</v>
      </c>
      <c r="F8" s="36">
        <f t="shared" ca="1" si="2"/>
        <v>1672.7575548387099</v>
      </c>
      <c r="G8" s="36">
        <f t="shared" ca="1" si="2"/>
        <v>1672.7575548387099</v>
      </c>
      <c r="H8" s="36">
        <f t="shared" ca="1" si="2"/>
        <v>1672.7575548387099</v>
      </c>
      <c r="I8" s="36">
        <f t="shared" ca="1" si="2"/>
        <v>1672.7575548387099</v>
      </c>
      <c r="J8" s="36">
        <f t="shared" ca="1" si="2"/>
        <v>1672.7575548387099</v>
      </c>
      <c r="K8" s="36">
        <f t="shared" ca="1" si="2"/>
        <v>1672.7575548387099</v>
      </c>
      <c r="L8" s="36">
        <f t="shared" ca="1" si="2"/>
        <v>1672.7575548387099</v>
      </c>
      <c r="M8" s="36">
        <f t="shared" ca="1" si="2"/>
        <v>1672.7575548387099</v>
      </c>
      <c r="N8" s="36">
        <f t="shared" ca="1" si="2"/>
        <v>1672.7575548387099</v>
      </c>
      <c r="O8" s="36"/>
      <c r="P8" s="36"/>
    </row>
    <row r="9" spans="1:16" ht="15.75" thickBot="1">
      <c r="A9" s="11">
        <v>7</v>
      </c>
      <c r="B9" s="12" t="s">
        <v>7</v>
      </c>
      <c r="C9" s="36">
        <f t="shared" ca="1" si="1"/>
        <v>385.1762870967741</v>
      </c>
      <c r="D9" s="36">
        <f t="shared" ca="1" si="2"/>
        <v>769.72467419354825</v>
      </c>
      <c r="E9" s="36">
        <f t="shared" ca="1" si="2"/>
        <v>1154.2730612903224</v>
      </c>
      <c r="F9" s="36">
        <f t="shared" ca="1" si="2"/>
        <v>1154.2730612903224</v>
      </c>
      <c r="G9" s="36">
        <f t="shared" ca="1" si="2"/>
        <v>1154.2730612903224</v>
      </c>
      <c r="H9" s="36">
        <f t="shared" ca="1" si="2"/>
        <v>1154.2730612903224</v>
      </c>
      <c r="I9" s="36">
        <f t="shared" ca="1" si="2"/>
        <v>1154.2730612903224</v>
      </c>
      <c r="J9" s="36">
        <f t="shared" ca="1" si="2"/>
        <v>1154.2730612903224</v>
      </c>
      <c r="K9" s="36">
        <f t="shared" ca="1" si="2"/>
        <v>1154.2730612903224</v>
      </c>
      <c r="L9" s="36">
        <f t="shared" ca="1" si="2"/>
        <v>1154.2730612903224</v>
      </c>
      <c r="M9" s="36">
        <f t="shared" ca="1" si="2"/>
        <v>1154.2730612903224</v>
      </c>
      <c r="N9" s="36">
        <f t="shared" ca="1" si="2"/>
        <v>1154.2730612903224</v>
      </c>
      <c r="O9" s="36"/>
      <c r="P9" s="36"/>
    </row>
    <row r="10" spans="1:16" ht="15.75" thickBot="1">
      <c r="A10" s="11">
        <v>8</v>
      </c>
      <c r="B10" s="12" t="s">
        <v>8</v>
      </c>
      <c r="C10" s="36">
        <f t="shared" ca="1" si="1"/>
        <v>385.92454193548389</v>
      </c>
      <c r="D10" s="36">
        <f t="shared" ca="1" si="2"/>
        <v>770.89228387096773</v>
      </c>
      <c r="E10" s="36">
        <f t="shared" ca="1" si="2"/>
        <v>1155.8600258064516</v>
      </c>
      <c r="F10" s="36">
        <f t="shared" ca="1" si="2"/>
        <v>1155.8600258064516</v>
      </c>
      <c r="G10" s="36">
        <f t="shared" ca="1" si="2"/>
        <v>1155.8600258064516</v>
      </c>
      <c r="H10" s="36">
        <f t="shared" ca="1" si="2"/>
        <v>1155.8600258064516</v>
      </c>
      <c r="I10" s="36">
        <f t="shared" ca="1" si="2"/>
        <v>1155.8600258064516</v>
      </c>
      <c r="J10" s="36">
        <f t="shared" ca="1" si="2"/>
        <v>1155.8600258064516</v>
      </c>
      <c r="K10" s="36">
        <f t="shared" ca="1" si="2"/>
        <v>1155.8600258064516</v>
      </c>
      <c r="L10" s="36">
        <f t="shared" ca="1" si="2"/>
        <v>1155.8600258064516</v>
      </c>
      <c r="M10" s="36">
        <f t="shared" ca="1" si="2"/>
        <v>1155.8600258064516</v>
      </c>
      <c r="N10" s="36">
        <f t="shared" ca="1" si="2"/>
        <v>1155.8600258064516</v>
      </c>
      <c r="O10" s="36"/>
      <c r="P10" s="36"/>
    </row>
    <row r="11" spans="1:16" ht="15.75" thickBot="1">
      <c r="A11" s="11">
        <v>9</v>
      </c>
      <c r="B11" s="12" t="s">
        <v>9</v>
      </c>
      <c r="C11" s="36">
        <f t="shared" ca="1" si="1"/>
        <v>160.30543225806451</v>
      </c>
      <c r="D11" s="36">
        <f t="shared" ca="1" si="2"/>
        <v>319.53446451612905</v>
      </c>
      <c r="E11" s="36">
        <f t="shared" ca="1" si="2"/>
        <v>478.76349677419358</v>
      </c>
      <c r="F11" s="36">
        <f t="shared" ca="1" si="2"/>
        <v>478.76349677419358</v>
      </c>
      <c r="G11" s="36">
        <f t="shared" ca="1" si="2"/>
        <v>478.76349677419358</v>
      </c>
      <c r="H11" s="36">
        <f t="shared" ca="1" si="2"/>
        <v>478.76349677419358</v>
      </c>
      <c r="I11" s="36">
        <f t="shared" ca="1" si="2"/>
        <v>478.76349677419358</v>
      </c>
      <c r="J11" s="36">
        <f t="shared" ca="1" si="2"/>
        <v>478.76349677419358</v>
      </c>
      <c r="K11" s="36">
        <f t="shared" ca="1" si="2"/>
        <v>478.76349677419358</v>
      </c>
      <c r="L11" s="36">
        <f t="shared" ca="1" si="2"/>
        <v>478.76349677419358</v>
      </c>
      <c r="M11" s="36">
        <f t="shared" ca="1" si="2"/>
        <v>478.76349677419358</v>
      </c>
      <c r="N11" s="36">
        <f t="shared" ca="1" si="2"/>
        <v>478.76349677419358</v>
      </c>
      <c r="O11" s="36"/>
      <c r="P11" s="36"/>
    </row>
    <row r="12" spans="1:16" ht="15.75" thickBot="1">
      <c r="A12" s="11">
        <v>10</v>
      </c>
      <c r="B12" s="12" t="s">
        <v>10</v>
      </c>
      <c r="C12" s="36">
        <f t="shared" ca="1" si="1"/>
        <v>736.87564516129032</v>
      </c>
      <c r="D12" s="36">
        <f t="shared" ca="1" si="2"/>
        <v>1472.2562903225808</v>
      </c>
      <c r="E12" s="36">
        <f t="shared" ca="1" si="2"/>
        <v>2207.6369354838712</v>
      </c>
      <c r="F12" s="36">
        <f t="shared" ca="1" si="2"/>
        <v>2207.6369354838712</v>
      </c>
      <c r="G12" s="36">
        <f t="shared" ca="1" si="2"/>
        <v>2207.6369354838712</v>
      </c>
      <c r="H12" s="36">
        <f t="shared" ca="1" si="2"/>
        <v>2207.6369354838712</v>
      </c>
      <c r="I12" s="36">
        <f t="shared" ca="1" si="2"/>
        <v>2207.6369354838712</v>
      </c>
      <c r="J12" s="36">
        <f t="shared" ca="1" si="2"/>
        <v>2207.6369354838712</v>
      </c>
      <c r="K12" s="36">
        <f t="shared" ca="1" si="2"/>
        <v>2207.6369354838712</v>
      </c>
      <c r="L12" s="36">
        <f t="shared" ca="1" si="2"/>
        <v>2207.6369354838712</v>
      </c>
      <c r="M12" s="36">
        <f t="shared" ca="1" si="2"/>
        <v>2207.6369354838712</v>
      </c>
      <c r="N12" s="36">
        <f t="shared" ca="1" si="2"/>
        <v>2207.6369354838712</v>
      </c>
      <c r="O12" s="36"/>
      <c r="P12" s="3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P42"/>
  <sheetViews>
    <sheetView topLeftCell="A13" zoomScale="46" zoomScaleNormal="46" workbookViewId="0">
      <selection activeCell="C33" sqref="C33"/>
    </sheetView>
  </sheetViews>
  <sheetFormatPr defaultRowHeight="15"/>
  <cols>
    <col min="1" max="1" width="4.140625" customWidth="1"/>
    <col min="2" max="2" width="31.140625" customWidth="1"/>
    <col min="3" max="3" width="8.5703125" customWidth="1"/>
  </cols>
  <sheetData>
    <row r="2" spans="1:16" ht="15.75" thickBot="1"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6" ht="15.75" thickBot="1">
      <c r="A3" s="11">
        <v>1</v>
      </c>
      <c r="B3" s="12" t="s">
        <v>1</v>
      </c>
      <c r="C3" s="36">
        <f ca="1">IFERROR(INDIRECT(C$2&amp;"!D"&amp;$A3+12),0)</f>
        <v>16</v>
      </c>
      <c r="D3" s="36">
        <f t="shared" ref="D3:N4" ca="1" si="0">IFERROR(INDIRECT(D$2&amp;"!D"&amp;$A3+12),0)</f>
        <v>16</v>
      </c>
      <c r="E3" s="36">
        <f t="shared" ca="1" si="0"/>
        <v>16</v>
      </c>
      <c r="F3" s="36">
        <f t="shared" ca="1" si="0"/>
        <v>0</v>
      </c>
      <c r="G3" s="36">
        <f t="shared" ca="1" si="0"/>
        <v>0</v>
      </c>
      <c r="H3" s="36">
        <f t="shared" ca="1" si="0"/>
        <v>0</v>
      </c>
      <c r="I3" s="36">
        <f t="shared" ca="1" si="0"/>
        <v>0</v>
      </c>
      <c r="J3" s="36">
        <f t="shared" ca="1" si="0"/>
        <v>0</v>
      </c>
      <c r="K3" s="36">
        <f t="shared" ca="1" si="0"/>
        <v>0</v>
      </c>
      <c r="L3" s="36">
        <f t="shared" ca="1" si="0"/>
        <v>0</v>
      </c>
      <c r="M3" s="36">
        <f t="shared" ca="1" si="0"/>
        <v>0</v>
      </c>
      <c r="N3" s="36">
        <f t="shared" ca="1" si="0"/>
        <v>0</v>
      </c>
      <c r="O3" s="36"/>
      <c r="P3" s="36"/>
    </row>
    <row r="4" spans="1:16" ht="15.75" thickBot="1">
      <c r="A4" s="11">
        <v>2</v>
      </c>
      <c r="B4" s="12" t="s">
        <v>2</v>
      </c>
      <c r="C4" s="36">
        <f ca="1">IFERROR(INDIRECT(C$2&amp;"!D"&amp;$A4+12),0)</f>
        <v>16</v>
      </c>
      <c r="D4" s="36">
        <f t="shared" ca="1" si="0"/>
        <v>16</v>
      </c>
      <c r="E4" s="36">
        <f t="shared" ca="1" si="0"/>
        <v>16</v>
      </c>
      <c r="F4" s="36">
        <f t="shared" ca="1" si="0"/>
        <v>0</v>
      </c>
      <c r="G4" s="36">
        <f t="shared" ca="1" si="0"/>
        <v>0</v>
      </c>
      <c r="H4" s="36">
        <f t="shared" ca="1" si="0"/>
        <v>0</v>
      </c>
      <c r="I4" s="36">
        <f t="shared" ca="1" si="0"/>
        <v>0</v>
      </c>
      <c r="J4" s="36">
        <f t="shared" ca="1" si="0"/>
        <v>0</v>
      </c>
      <c r="K4" s="36">
        <f t="shared" ca="1" si="0"/>
        <v>0</v>
      </c>
      <c r="L4" s="36">
        <f t="shared" ca="1" si="0"/>
        <v>0</v>
      </c>
      <c r="M4" s="36">
        <f t="shared" ca="1" si="0"/>
        <v>0</v>
      </c>
      <c r="N4" s="36">
        <f t="shared" ca="1" si="0"/>
        <v>0</v>
      </c>
      <c r="O4" s="36"/>
      <c r="P4" s="36"/>
    </row>
    <row r="5" spans="1:16" ht="15.75" thickBot="1">
      <c r="A5" s="11">
        <v>3</v>
      </c>
      <c r="B5" s="12" t="s">
        <v>3</v>
      </c>
      <c r="C5" s="36">
        <f t="shared" ref="C5:N12" ca="1" si="1">IFERROR(INDIRECT(C$2&amp;"!D"&amp;$A5+12),0)</f>
        <v>16</v>
      </c>
      <c r="D5" s="36">
        <f t="shared" ca="1" si="1"/>
        <v>16</v>
      </c>
      <c r="E5" s="36">
        <f t="shared" ca="1" si="1"/>
        <v>16</v>
      </c>
      <c r="F5" s="36">
        <f t="shared" ca="1" si="1"/>
        <v>0</v>
      </c>
      <c r="G5" s="36">
        <f t="shared" ca="1" si="1"/>
        <v>0</v>
      </c>
      <c r="H5" s="36">
        <f t="shared" ca="1" si="1"/>
        <v>0</v>
      </c>
      <c r="I5" s="36">
        <f t="shared" ca="1" si="1"/>
        <v>0</v>
      </c>
      <c r="J5" s="36">
        <f t="shared" ca="1" si="1"/>
        <v>0</v>
      </c>
      <c r="K5" s="36">
        <f t="shared" ca="1" si="1"/>
        <v>0</v>
      </c>
      <c r="L5" s="36">
        <f t="shared" ca="1" si="1"/>
        <v>0</v>
      </c>
      <c r="M5" s="36">
        <f t="shared" ca="1" si="1"/>
        <v>0</v>
      </c>
      <c r="N5" s="36">
        <f t="shared" ca="1" si="1"/>
        <v>0</v>
      </c>
      <c r="O5" s="36"/>
      <c r="P5" s="36"/>
    </row>
    <row r="6" spans="1:16" ht="15.75" thickBot="1">
      <c r="A6" s="11">
        <v>4</v>
      </c>
      <c r="B6" s="12" t="s">
        <v>4</v>
      </c>
      <c r="C6" s="36">
        <f t="shared" ca="1" si="1"/>
        <v>16</v>
      </c>
      <c r="D6" s="36">
        <f t="shared" ca="1" si="1"/>
        <v>16</v>
      </c>
      <c r="E6" s="36">
        <f t="shared" ca="1" si="1"/>
        <v>16</v>
      </c>
      <c r="F6" s="36">
        <f t="shared" ca="1" si="1"/>
        <v>0</v>
      </c>
      <c r="G6" s="36">
        <f t="shared" ca="1" si="1"/>
        <v>0</v>
      </c>
      <c r="H6" s="36">
        <f t="shared" ca="1" si="1"/>
        <v>0</v>
      </c>
      <c r="I6" s="36">
        <f t="shared" ca="1" si="1"/>
        <v>0</v>
      </c>
      <c r="J6" s="36">
        <f t="shared" ca="1" si="1"/>
        <v>0</v>
      </c>
      <c r="K6" s="36">
        <f t="shared" ca="1" si="1"/>
        <v>0</v>
      </c>
      <c r="L6" s="36">
        <f t="shared" ca="1" si="1"/>
        <v>0</v>
      </c>
      <c r="M6" s="36">
        <f t="shared" ca="1" si="1"/>
        <v>0</v>
      </c>
      <c r="N6" s="36">
        <f t="shared" ca="1" si="1"/>
        <v>0</v>
      </c>
      <c r="O6" s="36"/>
      <c r="P6" s="36"/>
    </row>
    <row r="7" spans="1:16" ht="15.75" thickBot="1">
      <c r="A7" s="11">
        <v>5</v>
      </c>
      <c r="B7" s="12" t="s">
        <v>5</v>
      </c>
      <c r="C7" s="36">
        <f t="shared" ca="1" si="1"/>
        <v>16</v>
      </c>
      <c r="D7" s="36">
        <f t="shared" ca="1" si="1"/>
        <v>16</v>
      </c>
      <c r="E7" s="36">
        <f t="shared" ca="1" si="1"/>
        <v>16</v>
      </c>
      <c r="F7" s="36">
        <f t="shared" ca="1" si="1"/>
        <v>0</v>
      </c>
      <c r="G7" s="36">
        <f t="shared" ca="1" si="1"/>
        <v>0</v>
      </c>
      <c r="H7" s="36">
        <f t="shared" ca="1" si="1"/>
        <v>0</v>
      </c>
      <c r="I7" s="36">
        <f t="shared" ca="1" si="1"/>
        <v>0</v>
      </c>
      <c r="J7" s="36">
        <f t="shared" ca="1" si="1"/>
        <v>0</v>
      </c>
      <c r="K7" s="36">
        <f t="shared" ca="1" si="1"/>
        <v>0</v>
      </c>
      <c r="L7" s="36">
        <f t="shared" ca="1" si="1"/>
        <v>0</v>
      </c>
      <c r="M7" s="36">
        <f t="shared" ca="1" si="1"/>
        <v>0</v>
      </c>
      <c r="N7" s="36">
        <f t="shared" ca="1" si="1"/>
        <v>0</v>
      </c>
      <c r="O7" s="36"/>
      <c r="P7" s="36"/>
    </row>
    <row r="8" spans="1:16" ht="15.75" thickBot="1">
      <c r="A8" s="11">
        <v>6</v>
      </c>
      <c r="B8" s="12" t="s">
        <v>6</v>
      </c>
      <c r="C8" s="36">
        <f t="shared" ca="1" si="1"/>
        <v>16</v>
      </c>
      <c r="D8" s="36">
        <f t="shared" ca="1" si="1"/>
        <v>16</v>
      </c>
      <c r="E8" s="36">
        <f t="shared" ca="1" si="1"/>
        <v>16</v>
      </c>
      <c r="F8" s="36">
        <f t="shared" ca="1" si="1"/>
        <v>0</v>
      </c>
      <c r="G8" s="36">
        <f t="shared" ca="1" si="1"/>
        <v>0</v>
      </c>
      <c r="H8" s="36">
        <f t="shared" ca="1" si="1"/>
        <v>0</v>
      </c>
      <c r="I8" s="36">
        <f t="shared" ca="1" si="1"/>
        <v>0</v>
      </c>
      <c r="J8" s="36">
        <f t="shared" ca="1" si="1"/>
        <v>0</v>
      </c>
      <c r="K8" s="36">
        <f t="shared" ca="1" si="1"/>
        <v>0</v>
      </c>
      <c r="L8" s="36">
        <f t="shared" ca="1" si="1"/>
        <v>0</v>
      </c>
      <c r="M8" s="36">
        <f t="shared" ca="1" si="1"/>
        <v>0</v>
      </c>
      <c r="N8" s="36">
        <f t="shared" ca="1" si="1"/>
        <v>0</v>
      </c>
      <c r="O8" s="36"/>
      <c r="P8" s="36"/>
    </row>
    <row r="9" spans="1:16" ht="15.75" thickBot="1">
      <c r="A9" s="11">
        <v>7</v>
      </c>
      <c r="B9" s="12" t="s">
        <v>7</v>
      </c>
      <c r="C9" s="36">
        <f t="shared" ca="1" si="1"/>
        <v>16</v>
      </c>
      <c r="D9" s="36">
        <f t="shared" ca="1" si="1"/>
        <v>16</v>
      </c>
      <c r="E9" s="36">
        <f t="shared" ca="1" si="1"/>
        <v>16</v>
      </c>
      <c r="F9" s="36">
        <f t="shared" ca="1" si="1"/>
        <v>0</v>
      </c>
      <c r="G9" s="36">
        <f t="shared" ca="1" si="1"/>
        <v>0</v>
      </c>
      <c r="H9" s="36">
        <f t="shared" ca="1" si="1"/>
        <v>0</v>
      </c>
      <c r="I9" s="36">
        <f t="shared" ca="1" si="1"/>
        <v>0</v>
      </c>
      <c r="J9" s="36">
        <f t="shared" ca="1" si="1"/>
        <v>0</v>
      </c>
      <c r="K9" s="36">
        <f t="shared" ca="1" si="1"/>
        <v>0</v>
      </c>
      <c r="L9" s="36">
        <f t="shared" ca="1" si="1"/>
        <v>0</v>
      </c>
      <c r="M9" s="36">
        <f t="shared" ca="1" si="1"/>
        <v>0</v>
      </c>
      <c r="N9" s="36">
        <f t="shared" ca="1" si="1"/>
        <v>0</v>
      </c>
      <c r="O9" s="36"/>
      <c r="P9" s="36"/>
    </row>
    <row r="10" spans="1:16" ht="15.75" thickBot="1">
      <c r="A10" s="11">
        <v>8</v>
      </c>
      <c r="B10" s="12" t="s">
        <v>8</v>
      </c>
      <c r="C10" s="36">
        <f t="shared" ca="1" si="1"/>
        <v>16</v>
      </c>
      <c r="D10" s="36">
        <f t="shared" ca="1" si="1"/>
        <v>16</v>
      </c>
      <c r="E10" s="36">
        <f t="shared" ca="1" si="1"/>
        <v>16</v>
      </c>
      <c r="F10" s="36">
        <f t="shared" ca="1" si="1"/>
        <v>0</v>
      </c>
      <c r="G10" s="36">
        <f t="shared" ca="1" si="1"/>
        <v>0</v>
      </c>
      <c r="H10" s="36">
        <f t="shared" ca="1" si="1"/>
        <v>0</v>
      </c>
      <c r="I10" s="36">
        <f t="shared" ca="1" si="1"/>
        <v>0</v>
      </c>
      <c r="J10" s="36">
        <f t="shared" ca="1" si="1"/>
        <v>0</v>
      </c>
      <c r="K10" s="36">
        <f t="shared" ca="1" si="1"/>
        <v>0</v>
      </c>
      <c r="L10" s="36">
        <f t="shared" ca="1" si="1"/>
        <v>0</v>
      </c>
      <c r="M10" s="36">
        <f t="shared" ca="1" si="1"/>
        <v>0</v>
      </c>
      <c r="N10" s="36">
        <f t="shared" ca="1" si="1"/>
        <v>0</v>
      </c>
      <c r="O10" s="36"/>
      <c r="P10" s="36"/>
    </row>
    <row r="11" spans="1:16" ht="15.75" thickBot="1">
      <c r="A11" s="11">
        <v>9</v>
      </c>
      <c r="B11" s="12" t="s">
        <v>9</v>
      </c>
      <c r="C11" s="36">
        <f t="shared" ca="1" si="1"/>
        <v>16</v>
      </c>
      <c r="D11" s="36">
        <f t="shared" ca="1" si="1"/>
        <v>16</v>
      </c>
      <c r="E11" s="36">
        <f t="shared" ca="1" si="1"/>
        <v>16</v>
      </c>
      <c r="F11" s="36">
        <f t="shared" ca="1" si="1"/>
        <v>0</v>
      </c>
      <c r="G11" s="36">
        <f t="shared" ca="1" si="1"/>
        <v>0</v>
      </c>
      <c r="H11" s="36">
        <f t="shared" ca="1" si="1"/>
        <v>0</v>
      </c>
      <c r="I11" s="36">
        <f t="shared" ca="1" si="1"/>
        <v>0</v>
      </c>
      <c r="J11" s="36">
        <f t="shared" ca="1" si="1"/>
        <v>0</v>
      </c>
      <c r="K11" s="36">
        <f t="shared" ca="1" si="1"/>
        <v>0</v>
      </c>
      <c r="L11" s="36">
        <f t="shared" ca="1" si="1"/>
        <v>0</v>
      </c>
      <c r="M11" s="36">
        <f t="shared" ca="1" si="1"/>
        <v>0</v>
      </c>
      <c r="N11" s="36">
        <f t="shared" ca="1" si="1"/>
        <v>0</v>
      </c>
      <c r="O11" s="36"/>
      <c r="P11" s="36"/>
    </row>
    <row r="12" spans="1:16" ht="15.75" thickBot="1">
      <c r="A12" s="11">
        <v>10</v>
      </c>
      <c r="B12" s="12" t="s">
        <v>10</v>
      </c>
      <c r="C12" s="36">
        <f t="shared" ca="1" si="1"/>
        <v>16</v>
      </c>
      <c r="D12" s="36">
        <f t="shared" ca="1" si="1"/>
        <v>16</v>
      </c>
      <c r="E12" s="36">
        <f t="shared" ca="1" si="1"/>
        <v>16</v>
      </c>
      <c r="F12" s="36">
        <f t="shared" ca="1" si="1"/>
        <v>0</v>
      </c>
      <c r="G12" s="36">
        <f t="shared" ca="1" si="1"/>
        <v>0</v>
      </c>
      <c r="H12" s="36">
        <f t="shared" ca="1" si="1"/>
        <v>0</v>
      </c>
      <c r="I12" s="36">
        <f t="shared" ca="1" si="1"/>
        <v>0</v>
      </c>
      <c r="J12" s="36">
        <f t="shared" ca="1" si="1"/>
        <v>0</v>
      </c>
      <c r="K12" s="36">
        <f t="shared" ca="1" si="1"/>
        <v>0</v>
      </c>
      <c r="L12" s="36">
        <f t="shared" ca="1" si="1"/>
        <v>0</v>
      </c>
      <c r="M12" s="36">
        <f t="shared" ca="1" si="1"/>
        <v>0</v>
      </c>
      <c r="N12" s="36">
        <f t="shared" ca="1" si="1"/>
        <v>0</v>
      </c>
      <c r="O12" s="36"/>
      <c r="P12" s="36"/>
    </row>
    <row r="32" ht="15.75" thickBot="1"/>
    <row r="33" spans="1:14" ht="15.75" thickBot="1">
      <c r="A33" s="11">
        <v>1</v>
      </c>
      <c r="B33" s="12" t="s">
        <v>1</v>
      </c>
      <c r="C33" s="37">
        <v>1</v>
      </c>
      <c r="D33" s="37">
        <v>10</v>
      </c>
      <c r="E33" s="36">
        <f ca="1">C3+D3</f>
        <v>32</v>
      </c>
      <c r="F33" s="36">
        <f t="shared" ref="F33:N42" ca="1" si="2">D3+E3</f>
        <v>32</v>
      </c>
      <c r="G33" s="36">
        <f t="shared" ca="1" si="2"/>
        <v>16</v>
      </c>
      <c r="H33" s="36">
        <f t="shared" ca="1" si="2"/>
        <v>0</v>
      </c>
      <c r="I33" s="36">
        <f t="shared" ca="1" si="2"/>
        <v>0</v>
      </c>
      <c r="J33" s="36">
        <f t="shared" ca="1" si="2"/>
        <v>0</v>
      </c>
      <c r="K33" s="36">
        <f t="shared" ca="1" si="2"/>
        <v>0</v>
      </c>
      <c r="L33" s="36">
        <f t="shared" ca="1" si="2"/>
        <v>0</v>
      </c>
      <c r="M33" s="36">
        <f t="shared" ca="1" si="2"/>
        <v>0</v>
      </c>
      <c r="N33" s="36">
        <f t="shared" ca="1" si="2"/>
        <v>0</v>
      </c>
    </row>
    <row r="34" spans="1:14" ht="15.75" thickBot="1">
      <c r="A34" s="11">
        <v>2</v>
      </c>
      <c r="B34" s="12" t="s">
        <v>2</v>
      </c>
      <c r="C34" s="37">
        <v>1</v>
      </c>
      <c r="D34" s="37">
        <v>10</v>
      </c>
      <c r="E34" s="36">
        <f t="shared" ref="E34:E42" ca="1" si="3">C4+D4</f>
        <v>32</v>
      </c>
      <c r="F34" s="36">
        <f t="shared" ca="1" si="2"/>
        <v>32</v>
      </c>
      <c r="G34" s="36">
        <f t="shared" ca="1" si="2"/>
        <v>16</v>
      </c>
      <c r="H34" s="36">
        <f t="shared" ca="1" si="2"/>
        <v>0</v>
      </c>
      <c r="I34" s="36">
        <f t="shared" ca="1" si="2"/>
        <v>0</v>
      </c>
      <c r="J34" s="36">
        <f t="shared" ca="1" si="2"/>
        <v>0</v>
      </c>
      <c r="K34" s="36">
        <f t="shared" ca="1" si="2"/>
        <v>0</v>
      </c>
      <c r="L34" s="36">
        <f t="shared" ca="1" si="2"/>
        <v>0</v>
      </c>
      <c r="M34" s="36">
        <f t="shared" ca="1" si="2"/>
        <v>0</v>
      </c>
      <c r="N34" s="36">
        <f t="shared" ca="1" si="2"/>
        <v>0</v>
      </c>
    </row>
    <row r="35" spans="1:14" ht="15.75" thickBot="1">
      <c r="A35" s="11">
        <v>3</v>
      </c>
      <c r="B35" s="12" t="s">
        <v>3</v>
      </c>
      <c r="C35" s="37">
        <v>1</v>
      </c>
      <c r="D35" s="37">
        <v>10</v>
      </c>
      <c r="E35" s="36">
        <f t="shared" ca="1" si="3"/>
        <v>32</v>
      </c>
      <c r="F35" s="36">
        <f t="shared" ca="1" si="2"/>
        <v>32</v>
      </c>
      <c r="G35" s="36">
        <f t="shared" ca="1" si="2"/>
        <v>16</v>
      </c>
      <c r="H35" s="36">
        <f t="shared" ca="1" si="2"/>
        <v>0</v>
      </c>
      <c r="I35" s="36">
        <f t="shared" ca="1" si="2"/>
        <v>0</v>
      </c>
      <c r="J35" s="36">
        <f t="shared" ca="1" si="2"/>
        <v>0</v>
      </c>
      <c r="K35" s="36">
        <f t="shared" ca="1" si="2"/>
        <v>0</v>
      </c>
      <c r="L35" s="36">
        <f t="shared" ca="1" si="2"/>
        <v>0</v>
      </c>
      <c r="M35" s="36">
        <f t="shared" ca="1" si="2"/>
        <v>0</v>
      </c>
      <c r="N35" s="36">
        <f t="shared" ca="1" si="2"/>
        <v>0</v>
      </c>
    </row>
    <row r="36" spans="1:14" ht="15.75" thickBot="1">
      <c r="A36" s="11">
        <v>4</v>
      </c>
      <c r="B36" s="12" t="s">
        <v>4</v>
      </c>
      <c r="C36" s="37">
        <v>1</v>
      </c>
      <c r="D36" s="37">
        <v>10</v>
      </c>
      <c r="E36" s="36">
        <f t="shared" ca="1" si="3"/>
        <v>32</v>
      </c>
      <c r="F36" s="36">
        <f t="shared" ca="1" si="2"/>
        <v>32</v>
      </c>
      <c r="G36" s="36">
        <f t="shared" ca="1" si="2"/>
        <v>16</v>
      </c>
      <c r="H36" s="36">
        <f t="shared" ca="1" si="2"/>
        <v>0</v>
      </c>
      <c r="I36" s="36">
        <f t="shared" ca="1" si="2"/>
        <v>0</v>
      </c>
      <c r="J36" s="36">
        <f t="shared" ca="1" si="2"/>
        <v>0</v>
      </c>
      <c r="K36" s="36">
        <f t="shared" ca="1" si="2"/>
        <v>0</v>
      </c>
      <c r="L36" s="36">
        <f t="shared" ca="1" si="2"/>
        <v>0</v>
      </c>
      <c r="M36" s="36">
        <f t="shared" ca="1" si="2"/>
        <v>0</v>
      </c>
      <c r="N36" s="36">
        <f t="shared" ca="1" si="2"/>
        <v>0</v>
      </c>
    </row>
    <row r="37" spans="1:14" ht="15.75" thickBot="1">
      <c r="A37" s="11">
        <v>5</v>
      </c>
      <c r="B37" s="12" t="s">
        <v>5</v>
      </c>
      <c r="C37" s="37">
        <v>1</v>
      </c>
      <c r="D37" s="37">
        <v>10</v>
      </c>
      <c r="E37" s="36">
        <f t="shared" ca="1" si="3"/>
        <v>32</v>
      </c>
      <c r="F37" s="36">
        <f t="shared" ca="1" si="2"/>
        <v>32</v>
      </c>
      <c r="G37" s="36">
        <f t="shared" ca="1" si="2"/>
        <v>16</v>
      </c>
      <c r="H37" s="36">
        <f t="shared" ca="1" si="2"/>
        <v>0</v>
      </c>
      <c r="I37" s="36">
        <f t="shared" ca="1" si="2"/>
        <v>0</v>
      </c>
      <c r="J37" s="36">
        <f t="shared" ca="1" si="2"/>
        <v>0</v>
      </c>
      <c r="K37" s="36">
        <f t="shared" ca="1" si="2"/>
        <v>0</v>
      </c>
      <c r="L37" s="36">
        <f t="shared" ca="1" si="2"/>
        <v>0</v>
      </c>
      <c r="M37" s="36">
        <f t="shared" ca="1" si="2"/>
        <v>0</v>
      </c>
      <c r="N37" s="36">
        <f t="shared" ca="1" si="2"/>
        <v>0</v>
      </c>
    </row>
    <row r="38" spans="1:14" ht="15.75" thickBot="1">
      <c r="A38" s="11">
        <v>6</v>
      </c>
      <c r="B38" s="12" t="s">
        <v>6</v>
      </c>
      <c r="C38" s="37">
        <v>1</v>
      </c>
      <c r="D38" s="37">
        <v>10</v>
      </c>
      <c r="E38" s="36">
        <f t="shared" ca="1" si="3"/>
        <v>32</v>
      </c>
      <c r="F38" s="36">
        <f t="shared" ca="1" si="2"/>
        <v>32</v>
      </c>
      <c r="G38" s="36">
        <f t="shared" ca="1" si="2"/>
        <v>16</v>
      </c>
      <c r="H38" s="36">
        <f t="shared" ca="1" si="2"/>
        <v>0</v>
      </c>
      <c r="I38" s="36">
        <f t="shared" ca="1" si="2"/>
        <v>0</v>
      </c>
      <c r="J38" s="36">
        <f t="shared" ca="1" si="2"/>
        <v>0</v>
      </c>
      <c r="K38" s="36">
        <f t="shared" ca="1" si="2"/>
        <v>0</v>
      </c>
      <c r="L38" s="36">
        <f t="shared" ca="1" si="2"/>
        <v>0</v>
      </c>
      <c r="M38" s="36">
        <f t="shared" ca="1" si="2"/>
        <v>0</v>
      </c>
      <c r="N38" s="36">
        <f t="shared" ca="1" si="2"/>
        <v>0</v>
      </c>
    </row>
    <row r="39" spans="1:14" ht="15.75" thickBot="1">
      <c r="A39" s="11">
        <v>7</v>
      </c>
      <c r="B39" s="12" t="s">
        <v>7</v>
      </c>
      <c r="C39" s="37">
        <v>1</v>
      </c>
      <c r="D39" s="37">
        <v>10</v>
      </c>
      <c r="E39" s="36">
        <f t="shared" ca="1" si="3"/>
        <v>32</v>
      </c>
      <c r="F39" s="36">
        <f t="shared" ca="1" si="2"/>
        <v>32</v>
      </c>
      <c r="G39" s="36">
        <f t="shared" ca="1" si="2"/>
        <v>16</v>
      </c>
      <c r="H39" s="36">
        <f t="shared" ca="1" si="2"/>
        <v>0</v>
      </c>
      <c r="I39" s="36">
        <f t="shared" ca="1" si="2"/>
        <v>0</v>
      </c>
      <c r="J39" s="36">
        <f t="shared" ca="1" si="2"/>
        <v>0</v>
      </c>
      <c r="K39" s="36">
        <f t="shared" ca="1" si="2"/>
        <v>0</v>
      </c>
      <c r="L39" s="36">
        <f t="shared" ca="1" si="2"/>
        <v>0</v>
      </c>
      <c r="M39" s="36">
        <f t="shared" ca="1" si="2"/>
        <v>0</v>
      </c>
      <c r="N39" s="36">
        <f t="shared" ca="1" si="2"/>
        <v>0</v>
      </c>
    </row>
    <row r="40" spans="1:14" ht="15.75" thickBot="1">
      <c r="A40" s="11">
        <v>8</v>
      </c>
      <c r="B40" s="12" t="s">
        <v>8</v>
      </c>
      <c r="C40" s="37">
        <v>1</v>
      </c>
      <c r="D40" s="37">
        <v>10</v>
      </c>
      <c r="E40" s="36">
        <f t="shared" ca="1" si="3"/>
        <v>32</v>
      </c>
      <c r="F40" s="36">
        <f t="shared" ca="1" si="2"/>
        <v>32</v>
      </c>
      <c r="G40" s="36">
        <f t="shared" ca="1" si="2"/>
        <v>16</v>
      </c>
      <c r="H40" s="36">
        <f t="shared" ca="1" si="2"/>
        <v>0</v>
      </c>
      <c r="I40" s="36">
        <f t="shared" ca="1" si="2"/>
        <v>0</v>
      </c>
      <c r="J40" s="36">
        <f t="shared" ca="1" si="2"/>
        <v>0</v>
      </c>
      <c r="K40" s="36">
        <f t="shared" ca="1" si="2"/>
        <v>0</v>
      </c>
      <c r="L40" s="36">
        <f t="shared" ca="1" si="2"/>
        <v>0</v>
      </c>
      <c r="M40" s="36">
        <f t="shared" ca="1" si="2"/>
        <v>0</v>
      </c>
      <c r="N40" s="36">
        <f t="shared" ca="1" si="2"/>
        <v>0</v>
      </c>
    </row>
    <row r="41" spans="1:14" ht="15.75" thickBot="1">
      <c r="A41" s="11">
        <v>9</v>
      </c>
      <c r="B41" s="12" t="s">
        <v>9</v>
      </c>
      <c r="C41" s="37">
        <v>1</v>
      </c>
      <c r="D41" s="37">
        <v>10</v>
      </c>
      <c r="E41" s="36">
        <f t="shared" ca="1" si="3"/>
        <v>32</v>
      </c>
      <c r="F41" s="36">
        <f t="shared" ca="1" si="2"/>
        <v>32</v>
      </c>
      <c r="G41" s="36">
        <f t="shared" ca="1" si="2"/>
        <v>16</v>
      </c>
      <c r="H41" s="36">
        <f t="shared" ca="1" si="2"/>
        <v>0</v>
      </c>
      <c r="I41" s="36">
        <f t="shared" ca="1" si="2"/>
        <v>0</v>
      </c>
      <c r="J41" s="36">
        <f t="shared" ca="1" si="2"/>
        <v>0</v>
      </c>
      <c r="K41" s="36">
        <f t="shared" ca="1" si="2"/>
        <v>0</v>
      </c>
      <c r="L41" s="36">
        <f t="shared" ca="1" si="2"/>
        <v>0</v>
      </c>
      <c r="M41" s="36">
        <f t="shared" ca="1" si="2"/>
        <v>0</v>
      </c>
      <c r="N41" s="36">
        <f t="shared" ca="1" si="2"/>
        <v>0</v>
      </c>
    </row>
    <row r="42" spans="1:14" ht="15.75" thickBot="1">
      <c r="A42" s="11">
        <v>10</v>
      </c>
      <c r="B42" s="12" t="s">
        <v>10</v>
      </c>
      <c r="C42" s="37">
        <v>1</v>
      </c>
      <c r="D42" s="37">
        <v>10</v>
      </c>
      <c r="E42" s="36">
        <f t="shared" ca="1" si="3"/>
        <v>32</v>
      </c>
      <c r="F42" s="36">
        <f t="shared" ca="1" si="2"/>
        <v>32</v>
      </c>
      <c r="G42" s="36">
        <f t="shared" ca="1" si="2"/>
        <v>16</v>
      </c>
      <c r="H42" s="36">
        <f t="shared" ca="1" si="2"/>
        <v>0</v>
      </c>
      <c r="I42" s="36">
        <f t="shared" ca="1" si="2"/>
        <v>0</v>
      </c>
      <c r="J42" s="36">
        <f t="shared" ca="1" si="2"/>
        <v>0</v>
      </c>
      <c r="K42" s="36">
        <f t="shared" ca="1" si="2"/>
        <v>0</v>
      </c>
      <c r="L42" s="36">
        <f t="shared" ca="1" si="2"/>
        <v>0</v>
      </c>
      <c r="M42" s="36">
        <f t="shared" ca="1" si="2"/>
        <v>0</v>
      </c>
      <c r="N42" s="36">
        <f t="shared" ca="1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январь</vt:lpstr>
      <vt:lpstr>февраль</vt:lpstr>
      <vt:lpstr>март</vt:lpstr>
      <vt:lpstr>Стажи сотрудников</vt:lpstr>
      <vt:lpstr>доход</vt:lpstr>
      <vt:lpstr>налог</vt:lpstr>
      <vt:lpstr>дни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вертерич</cp:lastModifiedBy>
  <dcterms:created xsi:type="dcterms:W3CDTF">2015-01-06T20:22:16Z</dcterms:created>
  <dcterms:modified xsi:type="dcterms:W3CDTF">2015-01-09T22:09:02Z</dcterms:modified>
</cp:coreProperties>
</file>