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январь" sheetId="3" r:id="rId1"/>
    <sheet name="Стажи сотрудников" sheetId="4" r:id="rId2"/>
  </sheets>
  <calcPr calcId="124519"/>
</workbook>
</file>

<file path=xl/calcChain.xml><?xml version="1.0" encoding="utf-8"?>
<calcChain xmlns="http://schemas.openxmlformats.org/spreadsheetml/2006/main">
  <c r="T14" i="3"/>
  <c r="T15"/>
  <c r="T16"/>
  <c r="T17"/>
  <c r="T18"/>
  <c r="T19"/>
  <c r="T20"/>
  <c r="T21"/>
  <c r="T22"/>
  <c r="T13"/>
  <c r="P13"/>
  <c r="P14"/>
  <c r="P15"/>
  <c r="R15" s="1"/>
  <c r="P16"/>
  <c r="P17"/>
  <c r="R17" s="1"/>
  <c r="P18"/>
  <c r="P19"/>
  <c r="R19" s="1"/>
  <c r="P20"/>
  <c r="P21"/>
  <c r="R21" s="1"/>
  <c r="P22"/>
  <c r="O14"/>
  <c r="O15"/>
  <c r="O16"/>
  <c r="O17"/>
  <c r="O18"/>
  <c r="O19"/>
  <c r="O20"/>
  <c r="O21"/>
  <c r="O22"/>
  <c r="O13"/>
  <c r="Q13"/>
  <c r="U22"/>
  <c r="U21"/>
  <c r="U20"/>
  <c r="U19"/>
  <c r="U18"/>
  <c r="U17"/>
  <c r="U16"/>
  <c r="U15"/>
  <c r="U14"/>
  <c r="U13"/>
  <c r="R22"/>
  <c r="R20"/>
  <c r="R18"/>
  <c r="R16"/>
  <c r="R14"/>
  <c r="E22"/>
  <c r="E21"/>
  <c r="E20"/>
  <c r="E19"/>
  <c r="E18"/>
  <c r="E17"/>
  <c r="E16"/>
  <c r="E15"/>
  <c r="E14"/>
  <c r="E13"/>
  <c r="D22"/>
  <c r="D21"/>
  <c r="D20"/>
  <c r="D19"/>
  <c r="D18"/>
  <c r="D17"/>
  <c r="D16"/>
  <c r="D15"/>
  <c r="D14"/>
  <c r="D13"/>
  <c r="K13"/>
  <c r="K18"/>
  <c r="Q22"/>
  <c r="Q21"/>
  <c r="Q20"/>
  <c r="Q19"/>
  <c r="Q18"/>
  <c r="Q17"/>
  <c r="Q16"/>
  <c r="Q15"/>
  <c r="Q14"/>
  <c r="Y23"/>
  <c r="X23"/>
  <c r="W23"/>
  <c r="V23"/>
  <c r="U23"/>
  <c r="S23"/>
  <c r="N23"/>
  <c r="I23"/>
  <c r="H23"/>
  <c r="G23"/>
  <c r="F23"/>
  <c r="C23"/>
  <c r="J22"/>
  <c r="J21"/>
  <c r="J20"/>
  <c r="M20" s="1"/>
  <c r="J19"/>
  <c r="J18"/>
  <c r="M18" s="1"/>
  <c r="J17"/>
  <c r="J16"/>
  <c r="M16" s="1"/>
  <c r="J15"/>
  <c r="J14"/>
  <c r="M14" s="1"/>
  <c r="J13"/>
  <c r="K15"/>
  <c r="L15" s="1"/>
  <c r="M15" s="1"/>
  <c r="K14"/>
  <c r="K20"/>
  <c r="K19"/>
  <c r="K17"/>
  <c r="K16"/>
  <c r="L18"/>
  <c r="J23"/>
  <c r="K22"/>
  <c r="L22" s="1"/>
  <c r="M22" s="1"/>
  <c r="K21"/>
  <c r="L21"/>
  <c r="M21" s="1"/>
  <c r="L17"/>
  <c r="E23"/>
  <c r="L14"/>
  <c r="L19"/>
  <c r="M19" s="1"/>
  <c r="M17"/>
  <c r="L16"/>
  <c r="L20"/>
  <c r="L13"/>
  <c r="M13"/>
  <c r="P23" l="1"/>
  <c r="Q23"/>
  <c r="R13"/>
  <c r="R23" s="1"/>
  <c r="O23"/>
  <c r="L23"/>
  <c r="M23"/>
  <c r="K23"/>
  <c r="T23" l="1"/>
</calcChain>
</file>

<file path=xl/sharedStrings.xml><?xml version="1.0" encoding="utf-8"?>
<sst xmlns="http://schemas.openxmlformats.org/spreadsheetml/2006/main" count="73" uniqueCount="53">
  <si>
    <t>Оклад</t>
  </si>
  <si>
    <t>Никифоров Олег Игоревич</t>
  </si>
  <si>
    <t>Петров Сергей Николаевич</t>
  </si>
  <si>
    <t>Сидоренко Дмитрий Викторович</t>
  </si>
  <si>
    <t>Петрунин Анатолий Викторович</t>
  </si>
  <si>
    <t>Бочкин Федор Алексеевич</t>
  </si>
  <si>
    <t>Виноходов Андрей Анатольевич</t>
  </si>
  <si>
    <t>Паревайко Сергей Сергеевич</t>
  </si>
  <si>
    <t>Кухта Петр Петрович</t>
  </si>
  <si>
    <t>Митронина Елена Сергеевна</t>
  </si>
  <si>
    <t>Феофанов Филипп Викторович</t>
  </si>
  <si>
    <t>Количество рабочих дней</t>
  </si>
  <si>
    <t>Количество календарных дней</t>
  </si>
  <si>
    <t>№ п/п</t>
  </si>
  <si>
    <t>ФИО</t>
  </si>
  <si>
    <t>Начисления</t>
  </si>
  <si>
    <t>Вычеты</t>
  </si>
  <si>
    <t>Сумма совок. дохода с нач. года</t>
  </si>
  <si>
    <t>Сумма подох. налога с нач. года</t>
  </si>
  <si>
    <t>К выдаче</t>
  </si>
  <si>
    <t>Кол-во отраб. дней</t>
  </si>
  <si>
    <t>Факт. оплата</t>
  </si>
  <si>
    <t>Расчет по больн. листам</t>
  </si>
  <si>
    <t>Расчет отпускных</t>
  </si>
  <si>
    <t>Выслуга лет</t>
  </si>
  <si>
    <t>Премия</t>
  </si>
  <si>
    <t>Уральские</t>
  </si>
  <si>
    <t>Всего начислено</t>
  </si>
  <si>
    <t>Кол-во иждивенцев</t>
  </si>
  <si>
    <t>Льготы</t>
  </si>
  <si>
    <t>Облагаемая сумма</t>
  </si>
  <si>
    <t>Подоходный налог</t>
  </si>
  <si>
    <t>По исполнит. листам</t>
  </si>
  <si>
    <t>Профсоюзные</t>
  </si>
  <si>
    <t>Аванс</t>
  </si>
  <si>
    <t>Всего удержано</t>
  </si>
  <si>
    <t>Кол-во больн. дней</t>
  </si>
  <si>
    <t>Начислено по б/листам</t>
  </si>
  <si>
    <t>Кол-во дней отпуска</t>
  </si>
  <si>
    <t>Начислено по отпускн.</t>
  </si>
  <si>
    <t>Условие</t>
  </si>
  <si>
    <t>Сумма</t>
  </si>
  <si>
    <t>ИТОГО</t>
  </si>
  <si>
    <t>№</t>
  </si>
  <si>
    <t>Стаж</t>
  </si>
  <si>
    <t>Больничный лист</t>
  </si>
  <si>
    <t>Организация</t>
  </si>
  <si>
    <t>Количество часов месяца</t>
  </si>
  <si>
    <t>МРОТ</t>
  </si>
  <si>
    <t>Состоит</t>
  </si>
  <si>
    <t>Не состоит</t>
  </si>
  <si>
    <t>Ведомость начисления заработной платы за январь 2015года</t>
  </si>
  <si>
    <t>МБУ "ДОЛ "Буревестник"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</si>
</sst>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6"/>
      <color rgb="FF006100"/>
      <name val="Times New Roman"/>
      <family val="1"/>
      <charset val="204"/>
    </font>
    <font>
      <b/>
      <sz val="11"/>
      <color rgb="FF006100"/>
      <name val="Times New Roman"/>
      <family val="1"/>
      <charset val="204"/>
    </font>
    <font>
      <b/>
      <sz val="11"/>
      <color rgb="FF9C65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3" borderId="0" applyNumberFormat="0" applyBorder="0" applyAlignment="0" applyProtection="0"/>
    <xf numFmtId="0" fontId="6" fillId="0" borderId="0" applyBorder="0" applyProtection="0">
      <alignment horizontal="center" vertical="center"/>
    </xf>
    <xf numFmtId="0" fontId="7" fillId="2" borderId="0" applyNumberFormat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2" fontId="4" fillId="0" borderId="2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0" fontId="7" fillId="2" borderId="0" xfId="3" applyAlignment="1">
      <alignment horizontal="center" vertical="center"/>
    </xf>
    <xf numFmtId="0" fontId="10" fillId="2" borderId="0" xfId="3" applyFont="1"/>
    <xf numFmtId="0" fontId="10" fillId="2" borderId="0" xfId="3" applyFont="1" applyAlignment="1">
      <alignment horizontal="center" vertical="center"/>
    </xf>
    <xf numFmtId="0" fontId="10" fillId="2" borderId="0" xfId="3" applyFont="1" applyAlignment="1">
      <alignment vertical="center"/>
    </xf>
    <xf numFmtId="0" fontId="11" fillId="3" borderId="0" xfId="1" applyFont="1" applyAlignment="1">
      <alignment horizontal="center" vertical="center"/>
    </xf>
    <xf numFmtId="164" fontId="11" fillId="3" borderId="0" xfId="1" applyNumberFormat="1" applyFont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0" fontId="9" fillId="2" borderId="0" xfId="3" applyFont="1" applyAlignment="1">
      <alignment horizontal="left"/>
    </xf>
    <xf numFmtId="0" fontId="10" fillId="2" borderId="0" xfId="3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</cellXfs>
  <cellStyles count="4">
    <cellStyle name="Нейтральный" xfId="1" builtinId="28"/>
    <cellStyle name="Обычный" xfId="0" builtinId="0"/>
    <cellStyle name="Стиль 1" xfId="2"/>
    <cellStyle name="Хороший" xfId="3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tabSelected="1" topLeftCell="H13" workbookViewId="0">
      <selection activeCell="T18" sqref="T18"/>
    </sheetView>
  </sheetViews>
  <sheetFormatPr defaultRowHeight="15"/>
  <cols>
    <col min="1" max="1" width="4.140625" customWidth="1"/>
    <col min="2" max="2" width="31.140625" customWidth="1"/>
    <col min="3" max="3" width="10.7109375" bestFit="1" customWidth="1"/>
    <col min="4" max="4" width="9.28515625" bestFit="1" customWidth="1"/>
    <col min="5" max="5" width="10" bestFit="1" customWidth="1"/>
    <col min="6" max="6" width="9.7109375" bestFit="1" customWidth="1"/>
    <col min="7" max="11" width="9.28515625" bestFit="1" customWidth="1"/>
    <col min="12" max="13" width="9.5703125" bestFit="1" customWidth="1"/>
    <col min="14" max="18" width="9.28515625" bestFit="1" customWidth="1"/>
    <col min="19" max="19" width="11.140625" customWidth="1"/>
    <col min="20" max="25" width="9.28515625" bestFit="1" customWidth="1"/>
  </cols>
  <sheetData>
    <row r="1" spans="1:26" ht="20.25">
      <c r="A1" s="18"/>
      <c r="B1" s="18"/>
      <c r="C1" s="26" t="s">
        <v>51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6">
      <c r="A2" s="18"/>
      <c r="B2" s="18" t="s">
        <v>46</v>
      </c>
      <c r="C2" s="18" t="s">
        <v>52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6" s="7" customFormat="1">
      <c r="A4" s="27"/>
      <c r="B4" s="27"/>
      <c r="C4" s="20" t="s">
        <v>12</v>
      </c>
      <c r="D4" s="20"/>
      <c r="E4" s="20"/>
      <c r="F4" s="19"/>
      <c r="G4" s="21">
        <v>31</v>
      </c>
      <c r="H4" s="19"/>
      <c r="I4" s="19"/>
      <c r="J4" s="19" t="s">
        <v>11</v>
      </c>
      <c r="K4" s="17"/>
      <c r="L4" s="21">
        <v>16</v>
      </c>
      <c r="M4" s="19"/>
      <c r="N4" s="27" t="s">
        <v>47</v>
      </c>
      <c r="O4" s="27"/>
      <c r="P4" s="27"/>
      <c r="Q4" s="21">
        <v>128</v>
      </c>
      <c r="R4" s="19"/>
      <c r="S4" s="19"/>
      <c r="T4" s="20" t="s">
        <v>48</v>
      </c>
      <c r="U4" s="22">
        <v>500</v>
      </c>
      <c r="V4" s="20"/>
      <c r="W4" s="19"/>
      <c r="X4" s="19"/>
      <c r="Y4" s="19"/>
    </row>
    <row r="5" spans="1:26" s="7" customFormat="1" ht="14.25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s="7" customFormat="1" thickBot="1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6" s="7" customFormat="1" ht="24" customHeight="1" thickBot="1">
      <c r="A7" s="31" t="s">
        <v>13</v>
      </c>
      <c r="B7" s="31" t="s">
        <v>14</v>
      </c>
      <c r="C7" s="31" t="s">
        <v>15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 t="s">
        <v>16</v>
      </c>
      <c r="O7" s="31"/>
      <c r="P7" s="31"/>
      <c r="Q7" s="31"/>
      <c r="R7" s="31"/>
      <c r="S7" s="31"/>
      <c r="T7" s="31"/>
      <c r="U7" s="31"/>
      <c r="V7" s="31"/>
      <c r="W7" s="28" t="s">
        <v>17</v>
      </c>
      <c r="X7" s="28" t="s">
        <v>18</v>
      </c>
      <c r="Y7" s="33" t="s">
        <v>19</v>
      </c>
      <c r="Z7" s="32"/>
    </row>
    <row r="8" spans="1:26" s="7" customFormat="1" ht="13.5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8"/>
      <c r="X8" s="28"/>
      <c r="Y8" s="34"/>
      <c r="Z8" s="32"/>
    </row>
    <row r="9" spans="1:26" s="7" customFormat="1" ht="13.5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28"/>
      <c r="X9" s="28"/>
      <c r="Y9" s="34"/>
      <c r="Z9" s="32"/>
    </row>
    <row r="10" spans="1:26" s="7" customFormat="1" ht="13.5" thickBot="1">
      <c r="A10" s="31"/>
      <c r="B10" s="31"/>
      <c r="C10" s="28" t="s">
        <v>0</v>
      </c>
      <c r="D10" s="28" t="s">
        <v>20</v>
      </c>
      <c r="E10" s="28" t="s">
        <v>21</v>
      </c>
      <c r="F10" s="31" t="s">
        <v>22</v>
      </c>
      <c r="G10" s="31"/>
      <c r="H10" s="31" t="s">
        <v>23</v>
      </c>
      <c r="I10" s="31"/>
      <c r="J10" s="28" t="s">
        <v>24</v>
      </c>
      <c r="K10" s="28" t="s">
        <v>25</v>
      </c>
      <c r="L10" s="28" t="s">
        <v>26</v>
      </c>
      <c r="M10" s="29" t="s">
        <v>27</v>
      </c>
      <c r="N10" s="28" t="s">
        <v>28</v>
      </c>
      <c r="O10" s="28" t="s">
        <v>29</v>
      </c>
      <c r="P10" s="28" t="s">
        <v>30</v>
      </c>
      <c r="Q10" s="28" t="s">
        <v>31</v>
      </c>
      <c r="R10" s="28" t="s">
        <v>32</v>
      </c>
      <c r="S10" s="31" t="s">
        <v>33</v>
      </c>
      <c r="T10" s="31"/>
      <c r="U10" s="28" t="s">
        <v>34</v>
      </c>
      <c r="V10" s="29" t="s">
        <v>35</v>
      </c>
      <c r="W10" s="28"/>
      <c r="X10" s="28"/>
      <c r="Y10" s="34"/>
      <c r="Z10" s="9"/>
    </row>
    <row r="11" spans="1:26" s="7" customFormat="1" ht="20.25" customHeight="1" thickBot="1">
      <c r="A11" s="31"/>
      <c r="B11" s="31"/>
      <c r="C11" s="28"/>
      <c r="D11" s="28"/>
      <c r="E11" s="28"/>
      <c r="F11" s="28" t="s">
        <v>36</v>
      </c>
      <c r="G11" s="28" t="s">
        <v>37</v>
      </c>
      <c r="H11" s="28" t="s">
        <v>38</v>
      </c>
      <c r="I11" s="28" t="s">
        <v>39</v>
      </c>
      <c r="J11" s="28"/>
      <c r="K11" s="28"/>
      <c r="L11" s="28"/>
      <c r="M11" s="29"/>
      <c r="N11" s="28"/>
      <c r="O11" s="28"/>
      <c r="P11" s="28"/>
      <c r="Q11" s="28"/>
      <c r="R11" s="28"/>
      <c r="S11" s="28" t="s">
        <v>40</v>
      </c>
      <c r="T11" s="28" t="s">
        <v>41</v>
      </c>
      <c r="U11" s="28"/>
      <c r="V11" s="29"/>
      <c r="W11" s="28"/>
      <c r="X11" s="28"/>
      <c r="Y11" s="34"/>
      <c r="Z11" s="10"/>
    </row>
    <row r="12" spans="1:26" s="7" customFormat="1" ht="32.25" customHeight="1" thickBot="1">
      <c r="A12" s="31"/>
      <c r="B12" s="31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9"/>
      <c r="N12" s="28"/>
      <c r="O12" s="28"/>
      <c r="P12" s="28"/>
      <c r="Q12" s="28"/>
      <c r="R12" s="28"/>
      <c r="S12" s="28"/>
      <c r="T12" s="28"/>
      <c r="U12" s="28"/>
      <c r="V12" s="29"/>
      <c r="W12" s="28"/>
      <c r="X12" s="28"/>
      <c r="Y12" s="35"/>
      <c r="Z12" s="10"/>
    </row>
    <row r="13" spans="1:26" s="7" customFormat="1" ht="16.5" customHeight="1" thickBot="1">
      <c r="A13" s="11">
        <v>1</v>
      </c>
      <c r="B13" s="12" t="s">
        <v>1</v>
      </c>
      <c r="C13" s="14">
        <v>8000</v>
      </c>
      <c r="D13" s="23">
        <f>$L$4</f>
        <v>16</v>
      </c>
      <c r="E13" s="13">
        <f>(C13/$G$4)*D13</f>
        <v>4129.0322580645161</v>
      </c>
      <c r="F13" s="13"/>
      <c r="G13" s="13"/>
      <c r="H13" s="13"/>
      <c r="I13" s="13"/>
      <c r="J13" s="13">
        <f>C13*'Стажи сотрудников'!C2*0.01</f>
        <v>640</v>
      </c>
      <c r="K13" s="13">
        <f>E13*'Стажи сотрудников'!E2</f>
        <v>2477.4193548387098</v>
      </c>
      <c r="L13" s="13">
        <f>(E13+G13+I13+K13)*15%</f>
        <v>990.96774193548379</v>
      </c>
      <c r="M13" s="13">
        <f>E13+G13+I13+J13+K13+L13</f>
        <v>8237.4193548387084</v>
      </c>
      <c r="N13" s="25">
        <v>1</v>
      </c>
      <c r="O13" s="24">
        <f>IF(W13&lt;280000,400+300*N13,0)</f>
        <v>0</v>
      </c>
      <c r="P13" s="24">
        <f>M13-O13</f>
        <v>8237.4193548387084</v>
      </c>
      <c r="Q13" s="13">
        <f>P13*13%</f>
        <v>1070.8645161290322</v>
      </c>
      <c r="R13" s="13">
        <f>(P13-Q13)*3%</f>
        <v>214.99664516129027</v>
      </c>
      <c r="S13" s="13" t="s">
        <v>49</v>
      </c>
      <c r="T13" s="24">
        <f>IF(S13="Состоит",(M13-Q13-R13)*0.01,0)</f>
        <v>69.515581935483866</v>
      </c>
      <c r="U13" s="13">
        <f>E13*40%</f>
        <v>1651.6129032258066</v>
      </c>
      <c r="V13" s="13"/>
      <c r="W13" s="15">
        <v>290000</v>
      </c>
      <c r="X13" s="13">
        <v>290000</v>
      </c>
      <c r="Y13" s="16"/>
      <c r="Z13" s="9"/>
    </row>
    <row r="14" spans="1:26" s="7" customFormat="1" ht="16.5" customHeight="1" thickBot="1">
      <c r="A14" s="11">
        <v>2</v>
      </c>
      <c r="B14" s="12" t="s">
        <v>2</v>
      </c>
      <c r="C14" s="14">
        <v>7500</v>
      </c>
      <c r="D14" s="23">
        <f t="shared" ref="D14:D22" si="0">$L$4</f>
        <v>16</v>
      </c>
      <c r="E14" s="13">
        <f t="shared" ref="E14:E22" si="1">(C14/$G$4)*D14</f>
        <v>3870.9677419354839</v>
      </c>
      <c r="F14" s="13"/>
      <c r="G14" s="13"/>
      <c r="H14" s="13"/>
      <c r="I14" s="13"/>
      <c r="J14" s="13">
        <f>C14*'Стажи сотрудников'!C3*0.01</f>
        <v>525</v>
      </c>
      <c r="K14" s="13">
        <f>E14*'Стажи сотрудников'!E3</f>
        <v>1548.3870967741937</v>
      </c>
      <c r="L14" s="13">
        <f t="shared" ref="L14:L22" si="2">(E14+G14+I14+K14)*15%</f>
        <v>812.9032258064517</v>
      </c>
      <c r="M14" s="13">
        <f t="shared" ref="M14:M22" si="3">E14+G14+I14+J14+K14+L14</f>
        <v>6757.2580645161297</v>
      </c>
      <c r="N14" s="25">
        <v>2</v>
      </c>
      <c r="O14" s="24">
        <f t="shared" ref="O14:O22" si="4">IF(W14&lt;280000,400+300*N14,0)</f>
        <v>1000</v>
      </c>
      <c r="P14" s="24">
        <f t="shared" ref="P14:P22" si="5">M14-O14</f>
        <v>5757.2580645161297</v>
      </c>
      <c r="Q14" s="13">
        <f t="shared" ref="Q14:Q22" si="6">P14*13%</f>
        <v>748.44354838709694</v>
      </c>
      <c r="R14" s="13">
        <f t="shared" ref="R14:R22" si="7">(P14-Q14)*3%</f>
        <v>150.26443548387098</v>
      </c>
      <c r="S14" s="13" t="s">
        <v>49</v>
      </c>
      <c r="T14" s="24">
        <f t="shared" ref="T14:T22" si="8">IF(S14="Состоит",(M14-Q14-R14)*0.01,0)</f>
        <v>58.58550080645162</v>
      </c>
      <c r="U14" s="13">
        <f t="shared" ref="U14:U22" si="9">E14*40%</f>
        <v>1548.3870967741937</v>
      </c>
      <c r="V14" s="13"/>
      <c r="W14" s="15"/>
      <c r="X14" s="13"/>
      <c r="Y14" s="16"/>
      <c r="Z14" s="9"/>
    </row>
    <row r="15" spans="1:26" s="7" customFormat="1" ht="16.5" customHeight="1" thickBot="1">
      <c r="A15" s="11">
        <v>3</v>
      </c>
      <c r="B15" s="12" t="s">
        <v>3</v>
      </c>
      <c r="C15" s="14">
        <v>7000</v>
      </c>
      <c r="D15" s="23">
        <f t="shared" si="0"/>
        <v>16</v>
      </c>
      <c r="E15" s="13">
        <f t="shared" si="1"/>
        <v>3612.9032258064517</v>
      </c>
      <c r="F15" s="13"/>
      <c r="G15" s="13"/>
      <c r="H15" s="13"/>
      <c r="I15" s="13"/>
      <c r="J15" s="13">
        <f>C15*'Стажи сотрудников'!C4*0.01</f>
        <v>420</v>
      </c>
      <c r="K15" s="13">
        <f>E15*'Стажи сотрудников'!E4</f>
        <v>1445.1612903225807</v>
      </c>
      <c r="L15" s="13">
        <f t="shared" si="2"/>
        <v>758.70967741935476</v>
      </c>
      <c r="M15" s="13">
        <f t="shared" si="3"/>
        <v>6236.7741935483873</v>
      </c>
      <c r="N15" s="25">
        <v>1</v>
      </c>
      <c r="O15" s="24">
        <f t="shared" si="4"/>
        <v>700</v>
      </c>
      <c r="P15" s="24">
        <f t="shared" si="5"/>
        <v>5536.7741935483873</v>
      </c>
      <c r="Q15" s="13">
        <f t="shared" si="6"/>
        <v>719.78064516129041</v>
      </c>
      <c r="R15" s="13">
        <f t="shared" si="7"/>
        <v>144.50980645161289</v>
      </c>
      <c r="S15" s="13" t="s">
        <v>49</v>
      </c>
      <c r="T15" s="24">
        <f t="shared" si="8"/>
        <v>53.724837419354834</v>
      </c>
      <c r="U15" s="13">
        <f t="shared" si="9"/>
        <v>1445.1612903225807</v>
      </c>
      <c r="V15" s="13"/>
      <c r="W15" s="15"/>
      <c r="X15" s="13"/>
      <c r="Y15" s="16"/>
      <c r="Z15" s="9"/>
    </row>
    <row r="16" spans="1:26" s="7" customFormat="1" ht="16.5" customHeight="1" thickBot="1">
      <c r="A16" s="11">
        <v>4</v>
      </c>
      <c r="B16" s="12" t="s">
        <v>4</v>
      </c>
      <c r="C16" s="14">
        <v>6000</v>
      </c>
      <c r="D16" s="23">
        <f t="shared" si="0"/>
        <v>16</v>
      </c>
      <c r="E16" s="13">
        <f t="shared" si="1"/>
        <v>3096.7741935483873</v>
      </c>
      <c r="F16" s="13"/>
      <c r="G16" s="13"/>
      <c r="H16" s="13"/>
      <c r="I16" s="13"/>
      <c r="J16" s="13">
        <f>C16*'Стажи сотрудников'!C5*0.01</f>
        <v>300</v>
      </c>
      <c r="K16" s="13">
        <f>E16*'Стажи сотрудников'!E5</f>
        <v>1393.5483870967744</v>
      </c>
      <c r="L16" s="13">
        <f t="shared" si="2"/>
        <v>673.54838709677426</v>
      </c>
      <c r="M16" s="13">
        <f t="shared" si="3"/>
        <v>5463.8709677419365</v>
      </c>
      <c r="N16" s="25">
        <v>1</v>
      </c>
      <c r="O16" s="24">
        <f t="shared" si="4"/>
        <v>700</v>
      </c>
      <c r="P16" s="24">
        <f t="shared" si="5"/>
        <v>4763.8709677419365</v>
      </c>
      <c r="Q16" s="13">
        <f t="shared" si="6"/>
        <v>619.30322580645179</v>
      </c>
      <c r="R16" s="13">
        <f t="shared" si="7"/>
        <v>124.33703225806455</v>
      </c>
      <c r="S16" s="13" t="s">
        <v>50</v>
      </c>
      <c r="T16" s="24">
        <f t="shared" si="8"/>
        <v>0</v>
      </c>
      <c r="U16" s="13">
        <f t="shared" si="9"/>
        <v>1238.7096774193551</v>
      </c>
      <c r="V16" s="13"/>
      <c r="W16" s="15"/>
      <c r="X16" s="13"/>
      <c r="Y16" s="16"/>
      <c r="Z16" s="9"/>
    </row>
    <row r="17" spans="1:26" s="7" customFormat="1" ht="16.5" customHeight="1" thickBot="1">
      <c r="A17" s="11">
        <v>5</v>
      </c>
      <c r="B17" s="12" t="s">
        <v>5</v>
      </c>
      <c r="C17" s="14">
        <v>5000</v>
      </c>
      <c r="D17" s="23">
        <f t="shared" si="0"/>
        <v>16</v>
      </c>
      <c r="E17" s="13">
        <f t="shared" si="1"/>
        <v>2580.6451612903224</v>
      </c>
      <c r="F17" s="13"/>
      <c r="G17" s="13"/>
      <c r="H17" s="13"/>
      <c r="I17" s="13"/>
      <c r="J17" s="13">
        <f>C17*'Стажи сотрудников'!C6*0.01</f>
        <v>200</v>
      </c>
      <c r="K17" s="13">
        <f>E17*'Стажи сотрудников'!E6</f>
        <v>516.12903225806451</v>
      </c>
      <c r="L17" s="13">
        <f t="shared" si="2"/>
        <v>464.51612903225799</v>
      </c>
      <c r="M17" s="13">
        <f t="shared" si="3"/>
        <v>3761.2903225806449</v>
      </c>
      <c r="N17" s="25">
        <v>2</v>
      </c>
      <c r="O17" s="24">
        <f t="shared" si="4"/>
        <v>1000</v>
      </c>
      <c r="P17" s="24">
        <f t="shared" si="5"/>
        <v>2761.2903225806449</v>
      </c>
      <c r="Q17" s="13">
        <f t="shared" si="6"/>
        <v>358.96774193548384</v>
      </c>
      <c r="R17" s="13">
        <f t="shared" si="7"/>
        <v>72.069677419354832</v>
      </c>
      <c r="S17" s="13" t="s">
        <v>49</v>
      </c>
      <c r="T17" s="24">
        <f t="shared" si="8"/>
        <v>33.302529032258064</v>
      </c>
      <c r="U17" s="13">
        <f t="shared" si="9"/>
        <v>1032.258064516129</v>
      </c>
      <c r="V17" s="13"/>
      <c r="W17" s="15"/>
      <c r="X17" s="13"/>
      <c r="Y17" s="16"/>
      <c r="Z17" s="9"/>
    </row>
    <row r="18" spans="1:26" s="7" customFormat="1" ht="16.5" customHeight="1" thickBot="1">
      <c r="A18" s="11">
        <v>6</v>
      </c>
      <c r="B18" s="12" t="s">
        <v>6</v>
      </c>
      <c r="C18" s="14">
        <v>6000</v>
      </c>
      <c r="D18" s="23">
        <f t="shared" si="0"/>
        <v>16</v>
      </c>
      <c r="E18" s="13">
        <f t="shared" si="1"/>
        <v>3096.7741935483873</v>
      </c>
      <c r="F18" s="13"/>
      <c r="G18" s="13"/>
      <c r="H18" s="13"/>
      <c r="I18" s="13"/>
      <c r="J18" s="13">
        <f>C18*'Стажи сотрудников'!C7*0.01</f>
        <v>180</v>
      </c>
      <c r="K18" s="13">
        <f>E18*'Стажи сотрудников'!E7</f>
        <v>1083.8709677419354</v>
      </c>
      <c r="L18" s="13">
        <f t="shared" si="2"/>
        <v>627.09677419354841</v>
      </c>
      <c r="M18" s="13">
        <f t="shared" si="3"/>
        <v>4987.7419354838712</v>
      </c>
      <c r="N18" s="25">
        <v>1</v>
      </c>
      <c r="O18" s="24">
        <f t="shared" si="4"/>
        <v>700</v>
      </c>
      <c r="P18" s="24">
        <f t="shared" si="5"/>
        <v>4287.7419354838712</v>
      </c>
      <c r="Q18" s="13">
        <f t="shared" si="6"/>
        <v>557.40645161290331</v>
      </c>
      <c r="R18" s="13">
        <f t="shared" si="7"/>
        <v>111.91006451612903</v>
      </c>
      <c r="S18" s="13" t="s">
        <v>49</v>
      </c>
      <c r="T18" s="24">
        <f t="shared" si="8"/>
        <v>43.184254193548384</v>
      </c>
      <c r="U18" s="13">
        <f t="shared" si="9"/>
        <v>1238.7096774193551</v>
      </c>
      <c r="V18" s="13"/>
      <c r="W18" s="15"/>
      <c r="X18" s="13"/>
      <c r="Y18" s="16"/>
      <c r="Z18" s="9"/>
    </row>
    <row r="19" spans="1:26" s="7" customFormat="1" ht="16.5" customHeight="1" thickBot="1">
      <c r="A19" s="11">
        <v>7</v>
      </c>
      <c r="B19" s="12" t="s">
        <v>7</v>
      </c>
      <c r="C19" s="14">
        <v>5000</v>
      </c>
      <c r="D19" s="23">
        <f t="shared" si="0"/>
        <v>16</v>
      </c>
      <c r="E19" s="13">
        <f t="shared" si="1"/>
        <v>2580.6451612903224</v>
      </c>
      <c r="F19" s="13"/>
      <c r="G19" s="13"/>
      <c r="H19" s="13"/>
      <c r="I19" s="13"/>
      <c r="J19" s="13">
        <f>C19*'Стажи сотрудников'!C8*0.01</f>
        <v>100</v>
      </c>
      <c r="K19" s="13">
        <f>E19*'Стажи сотрудников'!E8</f>
        <v>774.19354838709671</v>
      </c>
      <c r="L19" s="13">
        <f t="shared" si="2"/>
        <v>503.22580645161281</v>
      </c>
      <c r="M19" s="13">
        <f t="shared" si="3"/>
        <v>3958.0645161290317</v>
      </c>
      <c r="N19" s="25">
        <v>2</v>
      </c>
      <c r="O19" s="24">
        <f t="shared" si="4"/>
        <v>1000</v>
      </c>
      <c r="P19" s="24">
        <f t="shared" si="5"/>
        <v>2958.0645161290317</v>
      </c>
      <c r="Q19" s="13">
        <f t="shared" si="6"/>
        <v>384.54838709677415</v>
      </c>
      <c r="R19" s="13">
        <f t="shared" si="7"/>
        <v>77.205483870967726</v>
      </c>
      <c r="S19" s="13" t="s">
        <v>50</v>
      </c>
      <c r="T19" s="24">
        <f t="shared" si="8"/>
        <v>0</v>
      </c>
      <c r="U19" s="13">
        <f t="shared" si="9"/>
        <v>1032.258064516129</v>
      </c>
      <c r="V19" s="13"/>
      <c r="W19" s="15"/>
      <c r="X19" s="13"/>
      <c r="Y19" s="16"/>
      <c r="Z19" s="9"/>
    </row>
    <row r="20" spans="1:26" s="7" customFormat="1" ht="16.5" customHeight="1" thickBot="1">
      <c r="A20" s="11">
        <v>8</v>
      </c>
      <c r="B20" s="12" t="s">
        <v>8</v>
      </c>
      <c r="C20" s="14">
        <v>5000</v>
      </c>
      <c r="D20" s="23">
        <f t="shared" si="0"/>
        <v>16</v>
      </c>
      <c r="E20" s="13">
        <f t="shared" si="1"/>
        <v>2580.6451612903224</v>
      </c>
      <c r="F20" s="13"/>
      <c r="G20" s="13"/>
      <c r="H20" s="13"/>
      <c r="I20" s="13"/>
      <c r="J20" s="13">
        <f>C20*'Стажи сотрудников'!C9*0.01</f>
        <v>400</v>
      </c>
      <c r="K20" s="13">
        <f>E20*'Стажи сотрудников'!E9</f>
        <v>516.12903225806451</v>
      </c>
      <c r="L20" s="13">
        <f t="shared" si="2"/>
        <v>464.51612903225799</v>
      </c>
      <c r="M20" s="13">
        <f t="shared" si="3"/>
        <v>3961.2903225806449</v>
      </c>
      <c r="N20" s="25">
        <v>2</v>
      </c>
      <c r="O20" s="24">
        <f t="shared" si="4"/>
        <v>1000</v>
      </c>
      <c r="P20" s="24">
        <f t="shared" si="5"/>
        <v>2961.2903225806449</v>
      </c>
      <c r="Q20" s="13">
        <f t="shared" si="6"/>
        <v>384.96774193548384</v>
      </c>
      <c r="R20" s="13">
        <f t="shared" si="7"/>
        <v>77.289677419354831</v>
      </c>
      <c r="S20" s="13" t="s">
        <v>49</v>
      </c>
      <c r="T20" s="24">
        <f t="shared" si="8"/>
        <v>34.99032903225806</v>
      </c>
      <c r="U20" s="13">
        <f t="shared" si="9"/>
        <v>1032.258064516129</v>
      </c>
      <c r="V20" s="13"/>
      <c r="W20" s="15"/>
      <c r="X20" s="13"/>
      <c r="Y20" s="16"/>
      <c r="Z20" s="9"/>
    </row>
    <row r="21" spans="1:26" s="7" customFormat="1" ht="16.5" customHeight="1" thickBot="1">
      <c r="A21" s="11">
        <v>9</v>
      </c>
      <c r="B21" s="12" t="s">
        <v>9</v>
      </c>
      <c r="C21" s="14">
        <v>3000</v>
      </c>
      <c r="D21" s="23">
        <f t="shared" si="0"/>
        <v>16</v>
      </c>
      <c r="E21" s="13">
        <f t="shared" si="1"/>
        <v>1548.3870967741937</v>
      </c>
      <c r="F21" s="13"/>
      <c r="G21" s="13"/>
      <c r="H21" s="13"/>
      <c r="I21" s="13"/>
      <c r="J21" s="13">
        <f>C21*'Стажи сотрудников'!C10*0.01</f>
        <v>210</v>
      </c>
      <c r="K21" s="13">
        <f>E21*'Стажи сотрудников'!E10</f>
        <v>464.51612903225805</v>
      </c>
      <c r="L21" s="13">
        <f t="shared" si="2"/>
        <v>301.93548387096774</v>
      </c>
      <c r="M21" s="13">
        <f t="shared" si="3"/>
        <v>2524.8387096774195</v>
      </c>
      <c r="N21" s="25">
        <v>3</v>
      </c>
      <c r="O21" s="24">
        <f t="shared" si="4"/>
        <v>1300</v>
      </c>
      <c r="P21" s="24">
        <f t="shared" si="5"/>
        <v>1224.8387096774195</v>
      </c>
      <c r="Q21" s="13">
        <f t="shared" si="6"/>
        <v>159.22903225806454</v>
      </c>
      <c r="R21" s="13">
        <f t="shared" si="7"/>
        <v>31.968290322580646</v>
      </c>
      <c r="S21" s="13" t="s">
        <v>49</v>
      </c>
      <c r="T21" s="24">
        <f t="shared" si="8"/>
        <v>23.336413870967739</v>
      </c>
      <c r="U21" s="13">
        <f t="shared" si="9"/>
        <v>619.35483870967755</v>
      </c>
      <c r="V21" s="13"/>
      <c r="W21" s="15"/>
      <c r="X21" s="13"/>
      <c r="Y21" s="16"/>
      <c r="Z21" s="9"/>
    </row>
    <row r="22" spans="1:26" s="7" customFormat="1" ht="16.5" customHeight="1" thickBot="1">
      <c r="A22" s="11">
        <v>10</v>
      </c>
      <c r="B22" s="12" t="s">
        <v>10</v>
      </c>
      <c r="C22" s="14">
        <v>7000</v>
      </c>
      <c r="D22" s="23">
        <f t="shared" si="0"/>
        <v>16</v>
      </c>
      <c r="E22" s="13">
        <f t="shared" si="1"/>
        <v>3612.9032258064517</v>
      </c>
      <c r="F22" s="13"/>
      <c r="G22" s="13"/>
      <c r="H22" s="13"/>
      <c r="I22" s="13"/>
      <c r="J22" s="13">
        <f>C22*'Стажи сотрудников'!C11*0.01</f>
        <v>840</v>
      </c>
      <c r="K22" s="13">
        <f>E22*'Стажи сотрудников'!E11</f>
        <v>1445.1612903225807</v>
      </c>
      <c r="L22" s="13">
        <f t="shared" si="2"/>
        <v>758.70967741935476</v>
      </c>
      <c r="M22" s="13">
        <f t="shared" si="3"/>
        <v>6656.7741935483873</v>
      </c>
      <c r="N22" s="25">
        <v>2</v>
      </c>
      <c r="O22" s="24">
        <f t="shared" si="4"/>
        <v>1000</v>
      </c>
      <c r="P22" s="24">
        <f t="shared" si="5"/>
        <v>5656.7741935483873</v>
      </c>
      <c r="Q22" s="13">
        <f t="shared" si="6"/>
        <v>735.38064516129043</v>
      </c>
      <c r="R22" s="13">
        <f t="shared" si="7"/>
        <v>147.64180645161292</v>
      </c>
      <c r="S22" s="13" t="s">
        <v>50</v>
      </c>
      <c r="T22" s="24">
        <f t="shared" si="8"/>
        <v>0</v>
      </c>
      <c r="U22" s="13">
        <f t="shared" si="9"/>
        <v>1445.1612903225807</v>
      </c>
      <c r="V22" s="13"/>
      <c r="W22" s="15"/>
      <c r="X22" s="13"/>
      <c r="Y22" s="16"/>
      <c r="Z22" s="9"/>
    </row>
    <row r="23" spans="1:26" s="7" customFormat="1" ht="16.5" customHeight="1" thickBot="1">
      <c r="A23" s="30" t="s">
        <v>42</v>
      </c>
      <c r="B23" s="30"/>
      <c r="C23" s="13">
        <f>SUM(C13:C22)</f>
        <v>59500</v>
      </c>
      <c r="D23" s="13"/>
      <c r="E23" s="13">
        <f t="shared" ref="E23:Y23" si="10">SUM(E13:E22)</f>
        <v>30709.677419354834</v>
      </c>
      <c r="F23" s="13">
        <f t="shared" si="10"/>
        <v>0</v>
      </c>
      <c r="G23" s="13">
        <f t="shared" si="10"/>
        <v>0</v>
      </c>
      <c r="H23" s="13">
        <f t="shared" si="10"/>
        <v>0</v>
      </c>
      <c r="I23" s="13">
        <f t="shared" si="10"/>
        <v>0</v>
      </c>
      <c r="J23" s="13">
        <f t="shared" si="10"/>
        <v>3815</v>
      </c>
      <c r="K23" s="13">
        <f t="shared" si="10"/>
        <v>11664.516129032258</v>
      </c>
      <c r="L23" s="13">
        <f t="shared" si="10"/>
        <v>6356.1290322580644</v>
      </c>
      <c r="M23" s="13">
        <f t="shared" si="10"/>
        <v>52545.322580645152</v>
      </c>
      <c r="N23" s="24">
        <f t="shared" si="10"/>
        <v>17</v>
      </c>
      <c r="O23" s="24">
        <f t="shared" si="10"/>
        <v>8400</v>
      </c>
      <c r="P23" s="24">
        <f t="shared" si="10"/>
        <v>44145.322580645152</v>
      </c>
      <c r="Q23" s="13">
        <f>SUM(Q13:Q22)</f>
        <v>5738.8919354838708</v>
      </c>
      <c r="R23" s="13">
        <f t="shared" si="10"/>
        <v>1152.1929193548388</v>
      </c>
      <c r="S23" s="13">
        <f t="shared" si="10"/>
        <v>0</v>
      </c>
      <c r="T23" s="13">
        <f t="shared" si="10"/>
        <v>316.63944629032261</v>
      </c>
      <c r="U23" s="13">
        <f t="shared" si="10"/>
        <v>12283.870967741937</v>
      </c>
      <c r="V23" s="13">
        <f t="shared" si="10"/>
        <v>0</v>
      </c>
      <c r="W23" s="13">
        <f t="shared" si="10"/>
        <v>290000</v>
      </c>
      <c r="X23" s="13">
        <f t="shared" si="10"/>
        <v>290000</v>
      </c>
      <c r="Y23" s="16">
        <f t="shared" si="10"/>
        <v>0</v>
      </c>
      <c r="Z23" s="10"/>
    </row>
    <row r="24" spans="1:26" s="7" customFormat="1" ht="12.75">
      <c r="A24" s="8"/>
    </row>
    <row r="25" spans="1:26" s="7" customFormat="1" ht="12.75"/>
    <row r="26" spans="1:26" s="7" customFormat="1" ht="12.75"/>
    <row r="27" spans="1:26" s="7" customFormat="1" ht="12.75"/>
    <row r="28" spans="1:26" s="7" customFormat="1" ht="12.75"/>
    <row r="29" spans="1:26" s="7" customFormat="1" ht="12.75"/>
  </sheetData>
  <mergeCells count="35">
    <mergeCell ref="R10:R12"/>
    <mergeCell ref="S10:T10"/>
    <mergeCell ref="U10:U12"/>
    <mergeCell ref="H10:I10"/>
    <mergeCell ref="J10:J12"/>
    <mergeCell ref="K10:K12"/>
    <mergeCell ref="Z7:Z9"/>
    <mergeCell ref="C10:C12"/>
    <mergeCell ref="D10:D12"/>
    <mergeCell ref="E10:E12"/>
    <mergeCell ref="F10:G10"/>
    <mergeCell ref="C7:M9"/>
    <mergeCell ref="N7:V9"/>
    <mergeCell ref="W7:W12"/>
    <mergeCell ref="X7:X12"/>
    <mergeCell ref="Y7:Y12"/>
    <mergeCell ref="A23:B23"/>
    <mergeCell ref="B7:B12"/>
    <mergeCell ref="A7:A12"/>
    <mergeCell ref="V10:V12"/>
    <mergeCell ref="F11:F12"/>
    <mergeCell ref="G11:G12"/>
    <mergeCell ref="H11:H12"/>
    <mergeCell ref="I11:I12"/>
    <mergeCell ref="S11:S12"/>
    <mergeCell ref="T11:T12"/>
    <mergeCell ref="C1:N1"/>
    <mergeCell ref="N4:P4"/>
    <mergeCell ref="O10:O12"/>
    <mergeCell ref="P10:P12"/>
    <mergeCell ref="Q10:Q12"/>
    <mergeCell ref="A4:B4"/>
    <mergeCell ref="L10:L12"/>
    <mergeCell ref="M10:M12"/>
    <mergeCell ref="N10:N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G30" sqref="G30"/>
    </sheetView>
  </sheetViews>
  <sheetFormatPr defaultRowHeight="15"/>
  <cols>
    <col min="1" max="1" width="3.42578125" customWidth="1"/>
    <col min="2" max="2" width="34" customWidth="1"/>
    <col min="3" max="3" width="8.140625" customWidth="1"/>
  </cols>
  <sheetData>
    <row r="1" spans="1:5" s="1" customFormat="1" ht="16.149999999999999" customHeight="1">
      <c r="A1" s="1" t="s">
        <v>43</v>
      </c>
      <c r="B1" s="1" t="s">
        <v>14</v>
      </c>
      <c r="C1" s="1" t="s">
        <v>44</v>
      </c>
      <c r="D1" s="1" t="s">
        <v>45</v>
      </c>
      <c r="E1" s="1" t="s">
        <v>25</v>
      </c>
    </row>
    <row r="2" spans="1:5" s="1" customFormat="1" ht="16.149999999999999" customHeight="1">
      <c r="A2" s="2">
        <v>1</v>
      </c>
      <c r="B2" s="3" t="s">
        <v>1</v>
      </c>
      <c r="C2" s="4">
        <v>8</v>
      </c>
      <c r="D2" s="6">
        <v>0.8</v>
      </c>
      <c r="E2" s="5">
        <v>0.6</v>
      </c>
    </row>
    <row r="3" spans="1:5" s="1" customFormat="1" ht="16.149999999999999" customHeight="1">
      <c r="A3" s="2">
        <v>2</v>
      </c>
      <c r="B3" s="3" t="s">
        <v>2</v>
      </c>
      <c r="C3" s="4">
        <v>7</v>
      </c>
      <c r="D3" s="6">
        <v>0.8</v>
      </c>
      <c r="E3" s="5">
        <v>0.4</v>
      </c>
    </row>
    <row r="4" spans="1:5" s="1" customFormat="1" ht="16.149999999999999" customHeight="1">
      <c r="A4" s="2">
        <v>3</v>
      </c>
      <c r="B4" s="3" t="s">
        <v>3</v>
      </c>
      <c r="C4" s="4">
        <v>6</v>
      </c>
      <c r="D4" s="6">
        <v>0.8</v>
      </c>
      <c r="E4" s="5">
        <v>0.4</v>
      </c>
    </row>
    <row r="5" spans="1:5" s="1" customFormat="1" ht="16.149999999999999" customHeight="1">
      <c r="A5" s="2">
        <v>4</v>
      </c>
      <c r="B5" s="3" t="s">
        <v>4</v>
      </c>
      <c r="C5" s="4">
        <v>5</v>
      </c>
      <c r="D5" s="6">
        <v>0.8</v>
      </c>
      <c r="E5" s="5">
        <v>0.45</v>
      </c>
    </row>
    <row r="6" spans="1:5" s="1" customFormat="1" ht="16.149999999999999" customHeight="1">
      <c r="A6" s="2">
        <v>5</v>
      </c>
      <c r="B6" s="3" t="s">
        <v>5</v>
      </c>
      <c r="C6" s="4">
        <v>4</v>
      </c>
      <c r="D6" s="6">
        <v>0.6</v>
      </c>
      <c r="E6" s="5">
        <v>0.2</v>
      </c>
    </row>
    <row r="7" spans="1:5" s="1" customFormat="1" ht="16.149999999999999" customHeight="1">
      <c r="A7" s="2">
        <v>6</v>
      </c>
      <c r="B7" s="3" t="s">
        <v>6</v>
      </c>
      <c r="C7" s="4">
        <v>3</v>
      </c>
      <c r="D7" s="6">
        <v>0.6</v>
      </c>
      <c r="E7" s="5">
        <v>0.35</v>
      </c>
    </row>
    <row r="8" spans="1:5" s="1" customFormat="1" ht="16.149999999999999" customHeight="1">
      <c r="A8" s="2">
        <v>7</v>
      </c>
      <c r="B8" s="3" t="s">
        <v>7</v>
      </c>
      <c r="C8" s="4">
        <v>2</v>
      </c>
      <c r="D8" s="6">
        <v>0.6</v>
      </c>
      <c r="E8" s="5">
        <v>0.3</v>
      </c>
    </row>
    <row r="9" spans="1:5" s="1" customFormat="1" ht="16.149999999999999" customHeight="1">
      <c r="A9" s="2">
        <v>8</v>
      </c>
      <c r="B9" s="3" t="s">
        <v>8</v>
      </c>
      <c r="C9" s="4">
        <v>8</v>
      </c>
      <c r="D9" s="6">
        <v>0.8</v>
      </c>
      <c r="E9" s="5">
        <v>0.2</v>
      </c>
    </row>
    <row r="10" spans="1:5" s="1" customFormat="1" ht="16.149999999999999" customHeight="1">
      <c r="A10" s="2">
        <v>9</v>
      </c>
      <c r="B10" s="3" t="s">
        <v>9</v>
      </c>
      <c r="C10" s="4">
        <v>7</v>
      </c>
      <c r="D10" s="6">
        <v>0.8</v>
      </c>
      <c r="E10" s="5">
        <v>0.3</v>
      </c>
    </row>
    <row r="11" spans="1:5" s="1" customFormat="1" ht="16.149999999999999" customHeight="1">
      <c r="A11" s="2">
        <v>10</v>
      </c>
      <c r="B11" s="3" t="s">
        <v>10</v>
      </c>
      <c r="C11" s="4">
        <v>12</v>
      </c>
      <c r="D11" s="6">
        <v>1</v>
      </c>
      <c r="E11" s="5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Стажи сотрудников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вертерич</cp:lastModifiedBy>
  <dcterms:created xsi:type="dcterms:W3CDTF">2015-01-06T20:22:16Z</dcterms:created>
  <dcterms:modified xsi:type="dcterms:W3CDTF">2015-01-09T20:20:56Z</dcterms:modified>
</cp:coreProperties>
</file>