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80" windowWidth="15480" windowHeight="10980" tabRatio="411" activeTab="2"/>
  </bookViews>
  <sheets>
    <sheet name="нагрузка" sheetId="1" r:id="rId1"/>
    <sheet name="ЦЭН" sheetId="3" r:id="rId2"/>
    <sheet name="ТП-1" sheetId="4" r:id="rId3"/>
  </sheets>
  <definedNames>
    <definedName name="_xlnm.Print_Area" localSheetId="0">нагрузка!$A$1:$O$25</definedName>
    <definedName name="_xlnm.Print_Area" localSheetId="2">'ТП-1'!$A$40:$AB$58</definedName>
    <definedName name="_xlnm.Print_Area" localSheetId="1">ЦЭН!$A$1:$M$28</definedName>
  </definedNames>
  <calcPr calcId="144525"/>
</workbook>
</file>

<file path=xl/calcChain.xml><?xml version="1.0" encoding="utf-8"?>
<calcChain xmlns="http://schemas.openxmlformats.org/spreadsheetml/2006/main">
  <c r="Q6" i="4" l="1"/>
  <c r="X5" i="4" l="1"/>
  <c r="H4" i="3"/>
  <c r="F13" i="4" l="1"/>
  <c r="L19" i="4" l="1"/>
  <c r="F6" i="4" l="1"/>
  <c r="F7" i="4"/>
  <c r="F8" i="4"/>
  <c r="F9" i="4"/>
  <c r="E6" i="4"/>
  <c r="E7" i="4"/>
  <c r="E8" i="4"/>
  <c r="E9" i="4"/>
  <c r="F5" i="4"/>
  <c r="L5" i="4" s="1"/>
  <c r="E5" i="4"/>
  <c r="R5" i="4"/>
  <c r="S5" i="4"/>
  <c r="Z5" i="4" s="1"/>
  <c r="AA5" i="4"/>
  <c r="G5" i="4" l="1"/>
  <c r="K5" i="4"/>
  <c r="M5" i="4" s="1"/>
  <c r="O5" i="4" s="1"/>
  <c r="H5" i="4"/>
  <c r="P5" i="4" l="1"/>
  <c r="Y5" i="4"/>
  <c r="AB5" i="4" s="1"/>
  <c r="F19" i="4"/>
  <c r="E19" i="4"/>
  <c r="R19" i="4"/>
  <c r="S19" i="4"/>
  <c r="Z19" i="4" s="1"/>
  <c r="AA19" i="4" l="1"/>
  <c r="G19" i="4"/>
  <c r="H19" i="4" s="1"/>
  <c r="K19" i="4"/>
  <c r="M19" i="4" s="1"/>
  <c r="O19" i="4" s="1"/>
  <c r="X19" i="4" l="1"/>
  <c r="Y19" i="4"/>
  <c r="AB19" i="4" l="1"/>
  <c r="F6" i="1"/>
  <c r="L4" i="3" l="1"/>
  <c r="E13" i="4" l="1"/>
  <c r="E12" i="4"/>
  <c r="K12" i="4" s="1"/>
  <c r="E10" i="4"/>
  <c r="F10" i="4"/>
  <c r="F11" i="4"/>
  <c r="F12" i="4"/>
  <c r="L12" i="4" s="1"/>
  <c r="F14" i="4"/>
  <c r="F15" i="4"/>
  <c r="F16" i="4"/>
  <c r="F17" i="4"/>
  <c r="F18" i="4"/>
  <c r="E11" i="4"/>
  <c r="E14" i="4"/>
  <c r="E15" i="4"/>
  <c r="E16" i="4"/>
  <c r="E17" i="4"/>
  <c r="E18" i="4"/>
  <c r="S12" i="4"/>
  <c r="AA12" i="4" s="1"/>
  <c r="R12" i="4"/>
  <c r="G6" i="4" l="1"/>
  <c r="H6" i="4" s="1"/>
  <c r="M12" i="4"/>
  <c r="P12" i="4" s="1"/>
  <c r="G12" i="4"/>
  <c r="H12" i="4" s="1"/>
  <c r="Z12" i="4"/>
  <c r="G16" i="4"/>
  <c r="H16" i="4" s="1"/>
  <c r="K16" i="4"/>
  <c r="L16" i="4"/>
  <c r="R16" i="4"/>
  <c r="S16" i="4"/>
  <c r="AA16" i="4" s="1"/>
  <c r="O12" i="4" l="1"/>
  <c r="X12" i="4" s="1"/>
  <c r="Z16" i="4"/>
  <c r="M16" i="4"/>
  <c r="U27" i="3"/>
  <c r="T27" i="3"/>
  <c r="U26" i="3"/>
  <c r="T26" i="3"/>
  <c r="U25" i="3"/>
  <c r="T25" i="3"/>
  <c r="U24" i="3"/>
  <c r="T24" i="3"/>
  <c r="U23" i="3"/>
  <c r="T23" i="3"/>
  <c r="U22" i="3"/>
  <c r="T22" i="3"/>
  <c r="U21" i="3"/>
  <c r="T21" i="3"/>
  <c r="K21" i="3"/>
  <c r="K22" i="3"/>
  <c r="K23" i="3"/>
  <c r="K24" i="3"/>
  <c r="K25" i="3"/>
  <c r="K26" i="3"/>
  <c r="K27" i="3"/>
  <c r="J21" i="3"/>
  <c r="J22" i="3"/>
  <c r="J23" i="3"/>
  <c r="J24" i="3"/>
  <c r="J25" i="3"/>
  <c r="J26" i="3"/>
  <c r="J27" i="3"/>
  <c r="O16" i="4" l="1"/>
  <c r="X16" i="4" s="1"/>
  <c r="Y12" i="4"/>
  <c r="AB12" i="4" s="1"/>
  <c r="P16" i="4"/>
  <c r="J17" i="1"/>
  <c r="L17" i="1" s="1"/>
  <c r="E16" i="3" s="1"/>
  <c r="F17" i="1"/>
  <c r="L6" i="4"/>
  <c r="S8" i="4"/>
  <c r="AA8" i="4" s="1"/>
  <c r="S9" i="4"/>
  <c r="Z9" i="4" s="1"/>
  <c r="S10" i="4"/>
  <c r="Z10" i="4" s="1"/>
  <c r="S11" i="4"/>
  <c r="Z11" i="4" s="1"/>
  <c r="S13" i="4"/>
  <c r="Z13" i="4" s="1"/>
  <c r="S14" i="4"/>
  <c r="Z14" i="4" s="1"/>
  <c r="S15" i="4"/>
  <c r="Z15" i="4" s="1"/>
  <c r="S17" i="4"/>
  <c r="Z17" i="4" s="1"/>
  <c r="S18" i="4"/>
  <c r="Z18" i="4" s="1"/>
  <c r="R7" i="4"/>
  <c r="R8" i="4"/>
  <c r="R9" i="4"/>
  <c r="R10" i="4"/>
  <c r="R11" i="4"/>
  <c r="R13" i="4"/>
  <c r="R14" i="4"/>
  <c r="R15" i="4"/>
  <c r="R17" i="4"/>
  <c r="R18" i="4"/>
  <c r="R6" i="4"/>
  <c r="G8" i="4"/>
  <c r="H8" i="4" s="1"/>
  <c r="K8" i="4"/>
  <c r="L8" i="4"/>
  <c r="G9" i="4"/>
  <c r="H9" i="4" s="1"/>
  <c r="K9" i="4"/>
  <c r="L9" i="4"/>
  <c r="G15" i="4"/>
  <c r="H15" i="4" s="1"/>
  <c r="K15" i="4"/>
  <c r="L15" i="4"/>
  <c r="G10" i="4"/>
  <c r="H10" i="4" s="1"/>
  <c r="Y16" i="4" l="1"/>
  <c r="AB16" i="4" s="1"/>
  <c r="AA10" i="4"/>
  <c r="AA14" i="4"/>
  <c r="AA18" i="4"/>
  <c r="AA17" i="4"/>
  <c r="AA9" i="4"/>
  <c r="M17" i="1"/>
  <c r="F16" i="3" s="1"/>
  <c r="G17" i="1"/>
  <c r="N17" i="1" s="1"/>
  <c r="Z8" i="4"/>
  <c r="AA15" i="4"/>
  <c r="AA13" i="4"/>
  <c r="AA11" i="4"/>
  <c r="M8" i="4"/>
  <c r="M9" i="4"/>
  <c r="M15" i="4"/>
  <c r="O15" i="4" s="1"/>
  <c r="X15" i="4" s="1"/>
  <c r="C22" i="1"/>
  <c r="C25" i="1" s="1"/>
  <c r="O9" i="4" l="1"/>
  <c r="X9" i="4" s="1"/>
  <c r="P9" i="4"/>
  <c r="O8" i="4"/>
  <c r="X8" i="4" s="1"/>
  <c r="P8" i="4"/>
  <c r="S16" i="3"/>
  <c r="G16" i="3"/>
  <c r="H16" i="3"/>
  <c r="J16" i="3"/>
  <c r="K16" i="3"/>
  <c r="O17" i="1"/>
  <c r="Y15" i="4"/>
  <c r="AB15" i="4" s="1"/>
  <c r="P15" i="4"/>
  <c r="F5" i="1"/>
  <c r="H22" i="1"/>
  <c r="H24" i="1" s="1"/>
  <c r="J24" i="1" s="1"/>
  <c r="L24" i="1" s="1"/>
  <c r="M24" i="1" s="1"/>
  <c r="Y9" i="4" l="1"/>
  <c r="AB9" i="4" s="1"/>
  <c r="Y8" i="4"/>
  <c r="AB8" i="4" s="1"/>
  <c r="U16" i="3"/>
  <c r="T16" i="3"/>
  <c r="G5" i="1"/>
  <c r="S6" i="4"/>
  <c r="S7" i="4"/>
  <c r="AA7" i="4" s="1"/>
  <c r="K6" i="4"/>
  <c r="K7" i="4"/>
  <c r="L7" i="4"/>
  <c r="K10" i="4"/>
  <c r="L10" i="4"/>
  <c r="K11" i="4"/>
  <c r="L11" i="4"/>
  <c r="K13" i="4"/>
  <c r="L13" i="4"/>
  <c r="K14" i="4"/>
  <c r="L14" i="4"/>
  <c r="K17" i="4"/>
  <c r="L17" i="4"/>
  <c r="K18" i="4"/>
  <c r="L18" i="4"/>
  <c r="Z6" i="4" l="1"/>
  <c r="AA6" i="4"/>
  <c r="M6" i="4"/>
  <c r="Z7" i="4"/>
  <c r="M10" i="4"/>
  <c r="M11" i="4"/>
  <c r="O11" i="4" s="1"/>
  <c r="M18" i="4"/>
  <c r="M14" i="4"/>
  <c r="M17" i="4"/>
  <c r="M7" i="4"/>
  <c r="M13" i="4"/>
  <c r="J5" i="1"/>
  <c r="L5" i="1" s="1"/>
  <c r="J21" i="1"/>
  <c r="L21" i="1" s="1"/>
  <c r="E20" i="3" s="1"/>
  <c r="F7" i="1"/>
  <c r="F8" i="1"/>
  <c r="F9" i="1"/>
  <c r="F10" i="1"/>
  <c r="F11" i="1"/>
  <c r="F12" i="1"/>
  <c r="F13" i="1"/>
  <c r="F14" i="1"/>
  <c r="F15" i="1"/>
  <c r="F16" i="1"/>
  <c r="F18" i="1"/>
  <c r="F19" i="1"/>
  <c r="F20" i="1"/>
  <c r="F21" i="1"/>
  <c r="G21" i="1" s="1"/>
  <c r="N21" i="1" s="1"/>
  <c r="J6" i="1"/>
  <c r="J7" i="1"/>
  <c r="L7" i="1" s="1"/>
  <c r="E6" i="3" s="1"/>
  <c r="J8" i="1"/>
  <c r="L8" i="1" s="1"/>
  <c r="E7" i="3" s="1"/>
  <c r="J9" i="1"/>
  <c r="L9" i="1" s="1"/>
  <c r="E8" i="3" s="1"/>
  <c r="J10" i="1"/>
  <c r="L10" i="1" s="1"/>
  <c r="E9" i="3" s="1"/>
  <c r="J11" i="1"/>
  <c r="L11" i="1" s="1"/>
  <c r="E10" i="3" s="1"/>
  <c r="J12" i="1"/>
  <c r="L12" i="1" s="1"/>
  <c r="E11" i="3" s="1"/>
  <c r="J13" i="1"/>
  <c r="L13" i="1" s="1"/>
  <c r="E12" i="3" s="1"/>
  <c r="J14" i="1"/>
  <c r="L14" i="1" s="1"/>
  <c r="E13" i="3" s="1"/>
  <c r="J15" i="1"/>
  <c r="L15" i="1" s="1"/>
  <c r="E14" i="3" s="1"/>
  <c r="J16" i="1"/>
  <c r="L16" i="1" s="1"/>
  <c r="E15" i="3" s="1"/>
  <c r="J18" i="1"/>
  <c r="L18" i="1" s="1"/>
  <c r="E17" i="3" s="1"/>
  <c r="J19" i="1"/>
  <c r="L19" i="1" s="1"/>
  <c r="E18" i="3" s="1"/>
  <c r="J20" i="1"/>
  <c r="L20" i="1" s="1"/>
  <c r="E19" i="3" s="1"/>
  <c r="P18" i="4" l="1"/>
  <c r="O18" i="4"/>
  <c r="O7" i="4"/>
  <c r="P7" i="4"/>
  <c r="O6" i="4"/>
  <c r="X6" i="4" s="1"/>
  <c r="P6" i="4"/>
  <c r="M5" i="1"/>
  <c r="F4" i="3" s="1"/>
  <c r="K4" i="3" s="1"/>
  <c r="E4" i="3"/>
  <c r="X11" i="4"/>
  <c r="Y11" i="4"/>
  <c r="O10" i="4"/>
  <c r="P10" i="4"/>
  <c r="L6" i="1"/>
  <c r="J22" i="1"/>
  <c r="J25" i="1" s="1"/>
  <c r="M16" i="1"/>
  <c r="F15" i="3" s="1"/>
  <c r="M11" i="1"/>
  <c r="F10" i="3" s="1"/>
  <c r="M20" i="1"/>
  <c r="F19" i="3" s="1"/>
  <c r="H19" i="3" s="1"/>
  <c r="M12" i="1"/>
  <c r="F11" i="3" s="1"/>
  <c r="M8" i="1"/>
  <c r="F7" i="3" s="1"/>
  <c r="M18" i="1"/>
  <c r="F17" i="3" s="1"/>
  <c r="M13" i="1"/>
  <c r="F12" i="3" s="1"/>
  <c r="M9" i="1"/>
  <c r="F8" i="3" s="1"/>
  <c r="M19" i="1"/>
  <c r="F18" i="3" s="1"/>
  <c r="M10" i="1"/>
  <c r="F9" i="3" s="1"/>
  <c r="M15" i="1"/>
  <c r="F14" i="3" s="1"/>
  <c r="M14" i="1"/>
  <c r="F13" i="3" s="1"/>
  <c r="H13" i="3" s="1"/>
  <c r="M7" i="1"/>
  <c r="F6" i="3" s="1"/>
  <c r="M6" i="1"/>
  <c r="F5" i="3" s="1"/>
  <c r="M21" i="1"/>
  <c r="S4" i="3" l="1"/>
  <c r="T4" i="3" s="1"/>
  <c r="J4" i="3"/>
  <c r="G4" i="3"/>
  <c r="Y6" i="4"/>
  <c r="AB6" i="4" s="1"/>
  <c r="AB11" i="4"/>
  <c r="S18" i="3"/>
  <c r="G18" i="3"/>
  <c r="J18" i="3"/>
  <c r="K18" i="3"/>
  <c r="H18" i="3"/>
  <c r="J19" i="3"/>
  <c r="S19" i="3"/>
  <c r="G19" i="3"/>
  <c r="K19" i="3"/>
  <c r="S13" i="3"/>
  <c r="J13" i="3"/>
  <c r="K13" i="3"/>
  <c r="G13" i="3"/>
  <c r="S12" i="3"/>
  <c r="G12" i="3"/>
  <c r="J12" i="3"/>
  <c r="K12" i="3"/>
  <c r="H12" i="3"/>
  <c r="L22" i="1"/>
  <c r="L25" i="1" s="1"/>
  <c r="E5" i="3"/>
  <c r="H5" i="3" s="1"/>
  <c r="O21" i="1"/>
  <c r="F20" i="3"/>
  <c r="F28" i="3" s="1"/>
  <c r="S17" i="3"/>
  <c r="G17" i="3"/>
  <c r="J17" i="3"/>
  <c r="K17" i="3"/>
  <c r="H17" i="3"/>
  <c r="S15" i="3"/>
  <c r="G15" i="3"/>
  <c r="J15" i="3"/>
  <c r="K15" i="3"/>
  <c r="H15" i="3"/>
  <c r="S14" i="3"/>
  <c r="G14" i="3"/>
  <c r="K14" i="3"/>
  <c r="H14" i="3"/>
  <c r="J14" i="3"/>
  <c r="S10" i="3"/>
  <c r="G10" i="3"/>
  <c r="J10" i="3"/>
  <c r="K10" i="3"/>
  <c r="H10" i="3"/>
  <c r="S9" i="3"/>
  <c r="G9" i="3"/>
  <c r="H9" i="3"/>
  <c r="K9" i="3"/>
  <c r="J9" i="3"/>
  <c r="S8" i="3"/>
  <c r="G8" i="3"/>
  <c r="J8" i="3"/>
  <c r="K8" i="3"/>
  <c r="H8" i="3"/>
  <c r="S7" i="3"/>
  <c r="G7" i="3"/>
  <c r="H7" i="3"/>
  <c r="K7" i="3"/>
  <c r="J7" i="3"/>
  <c r="S6" i="3"/>
  <c r="G6" i="3"/>
  <c r="H6" i="3"/>
  <c r="K6" i="3"/>
  <c r="J6" i="3"/>
  <c r="S5" i="3"/>
  <c r="G5" i="3"/>
  <c r="K5" i="3"/>
  <c r="J5" i="3"/>
  <c r="S11" i="3"/>
  <c r="H11" i="3"/>
  <c r="K11" i="3"/>
  <c r="G11" i="3"/>
  <c r="J11" i="3"/>
  <c r="X10" i="4"/>
  <c r="Y10" i="4"/>
  <c r="X18" i="4"/>
  <c r="Y18" i="4"/>
  <c r="M22" i="1"/>
  <c r="M25" i="1" s="1"/>
  <c r="F22" i="1"/>
  <c r="F25" i="1" s="1"/>
  <c r="U4" i="3" l="1"/>
  <c r="AB18" i="4"/>
  <c r="AB10" i="4"/>
  <c r="U18" i="3"/>
  <c r="T18" i="3"/>
  <c r="T19" i="3"/>
  <c r="U19" i="3"/>
  <c r="T13" i="3"/>
  <c r="U13" i="3"/>
  <c r="U12" i="3"/>
  <c r="T12" i="3"/>
  <c r="K20" i="3"/>
  <c r="S20" i="3"/>
  <c r="S28" i="3" s="1"/>
  <c r="H20" i="3"/>
  <c r="J20" i="3"/>
  <c r="G20" i="3"/>
  <c r="T17" i="3"/>
  <c r="U17" i="3"/>
  <c r="T15" i="3"/>
  <c r="U15" i="3"/>
  <c r="U14" i="3"/>
  <c r="T14" i="3"/>
  <c r="U10" i="3"/>
  <c r="T10" i="3"/>
  <c r="T9" i="3"/>
  <c r="U9" i="3"/>
  <c r="U8" i="3"/>
  <c r="T8" i="3"/>
  <c r="T7" i="3"/>
  <c r="U7" i="3"/>
  <c r="J28" i="3"/>
  <c r="U6" i="3"/>
  <c r="T6" i="3"/>
  <c r="T5" i="3"/>
  <c r="U5" i="3"/>
  <c r="K28" i="3"/>
  <c r="M4" i="3" s="1"/>
  <c r="T11" i="3"/>
  <c r="U11" i="3"/>
  <c r="G20" i="1"/>
  <c r="N20" i="1" s="1"/>
  <c r="O20" i="1" s="1"/>
  <c r="G19" i="1"/>
  <c r="N19" i="1" s="1"/>
  <c r="G18" i="1"/>
  <c r="N18" i="1" s="1"/>
  <c r="G16" i="1"/>
  <c r="N16" i="1" s="1"/>
  <c r="G15" i="1"/>
  <c r="N15" i="1" s="1"/>
  <c r="G14" i="1"/>
  <c r="N14" i="1" s="1"/>
  <c r="O14" i="1" s="1"/>
  <c r="G13" i="1"/>
  <c r="N13" i="1" s="1"/>
  <c r="O13" i="1" s="1"/>
  <c r="G12" i="1"/>
  <c r="N12" i="1" s="1"/>
  <c r="O12" i="1" s="1"/>
  <c r="G11" i="1"/>
  <c r="N11" i="1" s="1"/>
  <c r="O11" i="1" s="1"/>
  <c r="G10" i="1"/>
  <c r="N10" i="1" s="1"/>
  <c r="G9" i="1"/>
  <c r="N9" i="1" s="1"/>
  <c r="O9" i="1" s="1"/>
  <c r="G8" i="1"/>
  <c r="N8" i="1" s="1"/>
  <c r="G7" i="1"/>
  <c r="N7" i="1" s="1"/>
  <c r="G6" i="1"/>
  <c r="N6" i="1" s="1"/>
  <c r="U20" i="3" l="1"/>
  <c r="U28" i="3" s="1"/>
  <c r="W4" i="3" s="1"/>
  <c r="T20" i="3"/>
  <c r="T28" i="3" s="1"/>
  <c r="V4" i="3" s="1"/>
  <c r="O8" i="1"/>
  <c r="O6" i="1"/>
  <c r="O10" i="1"/>
  <c r="O16" i="1"/>
  <c r="O7" i="1"/>
  <c r="O15" i="1"/>
  <c r="O18" i="1"/>
  <c r="O19" i="1"/>
  <c r="G22" i="1"/>
  <c r="G25" i="1" s="1"/>
  <c r="G11" i="4"/>
  <c r="H11" i="4" s="1"/>
  <c r="N5" i="1"/>
  <c r="N22" i="1" l="1"/>
  <c r="O5" i="1"/>
  <c r="G17" i="4"/>
  <c r="H17" i="4" s="1"/>
  <c r="G7" i="4"/>
  <c r="H7" i="4" s="1"/>
  <c r="G18" i="4"/>
  <c r="H18" i="4" s="1"/>
  <c r="O17" i="4"/>
  <c r="P17" i="4"/>
  <c r="G14" i="4"/>
  <c r="H14" i="4" s="1"/>
  <c r="G13" i="4"/>
  <c r="H13" i="4" s="1"/>
  <c r="P11" i="4"/>
  <c r="N25" i="1" l="1"/>
  <c r="O25" i="1" s="1"/>
  <c r="X17" i="4"/>
  <c r="Y17" i="4"/>
  <c r="O22" i="1"/>
  <c r="X7" i="4"/>
  <c r="Y7" i="4"/>
  <c r="P14" i="4"/>
  <c r="O14" i="4"/>
  <c r="P13" i="4"/>
  <c r="O13" i="4"/>
  <c r="AB17" i="4" l="1"/>
  <c r="X14" i="4"/>
  <c r="Y14" i="4"/>
  <c r="X13" i="4"/>
  <c r="Y13" i="4"/>
  <c r="AB7" i="4"/>
  <c r="AB14" i="4" l="1"/>
  <c r="AB13" i="4"/>
</calcChain>
</file>

<file path=xl/sharedStrings.xml><?xml version="1.0" encoding="utf-8"?>
<sst xmlns="http://schemas.openxmlformats.org/spreadsheetml/2006/main" count="190" uniqueCount="118">
  <si>
    <t>Наименование цеха</t>
  </si>
  <si>
    <t>№</t>
  </si>
  <si>
    <t>Силовая нагрузка</t>
  </si>
  <si>
    <t>Осветительная нагрузка</t>
  </si>
  <si>
    <t>Расчетная нагрузка</t>
  </si>
  <si>
    <t>Рном; кВт</t>
  </si>
  <si>
    <t>Нагрузка напряжением до 1 кВ</t>
  </si>
  <si>
    <t>ИТОГО: по напряжению до 1 кВ</t>
  </si>
  <si>
    <t>Освещение территорий</t>
  </si>
  <si>
    <t>ИТОГО: по заводу</t>
  </si>
  <si>
    <t>Qку</t>
  </si>
  <si>
    <t>SpГПП</t>
  </si>
  <si>
    <t>Sp</t>
  </si>
  <si>
    <t>Кзн</t>
  </si>
  <si>
    <t>Таблица №2</t>
  </si>
  <si>
    <t>Хi, м</t>
  </si>
  <si>
    <t>Yi, м</t>
  </si>
  <si>
    <t>Ri</t>
  </si>
  <si>
    <t>Xi*Ppi</t>
  </si>
  <si>
    <t>Yi*Ppi</t>
  </si>
  <si>
    <t>Xцэн=</t>
  </si>
  <si>
    <t>Yцэн=</t>
  </si>
  <si>
    <t>Наименование ТП</t>
  </si>
  <si>
    <t>Место расположения</t>
  </si>
  <si>
    <t>Расчетная нагрузка ПС</t>
  </si>
  <si>
    <t>Примечания</t>
  </si>
  <si>
    <t>Рр</t>
  </si>
  <si>
    <t>Qp</t>
  </si>
  <si>
    <t>Q'p</t>
  </si>
  <si>
    <t>Встроен.</t>
  </si>
  <si>
    <t>ТП-2</t>
  </si>
  <si>
    <t>ТП-3</t>
  </si>
  <si>
    <t>ТП-7</t>
  </si>
  <si>
    <t>ТП-8</t>
  </si>
  <si>
    <t>ТП-13</t>
  </si>
  <si>
    <t>ТП-14</t>
  </si>
  <si>
    <t>ТП-15</t>
  </si>
  <si>
    <t>КУ шт</t>
  </si>
  <si>
    <t>Кза</t>
  </si>
  <si>
    <t xml:space="preserve"> КУ мощ</t>
  </si>
  <si>
    <t>ТП</t>
  </si>
  <si>
    <t>ТП-16</t>
  </si>
  <si>
    <t>ТП-9</t>
  </si>
  <si>
    <t>1 вариант</t>
  </si>
  <si>
    <t>Рхх кВт</t>
  </si>
  <si>
    <t>Ркз кВт</t>
  </si>
  <si>
    <t>Uk %</t>
  </si>
  <si>
    <t>Ixx %</t>
  </si>
  <si>
    <t>номинал кВА</t>
  </si>
  <si>
    <t>N</t>
  </si>
  <si>
    <t>радиаль</t>
  </si>
  <si>
    <r>
      <t>К</t>
    </r>
    <r>
      <rPr>
        <vertAlign val="subscript"/>
        <sz val="9"/>
        <color theme="1"/>
        <rFont val="Times New Roman"/>
        <family val="1"/>
        <charset val="204"/>
      </rPr>
      <t>с</t>
    </r>
  </si>
  <si>
    <r>
      <t>Р</t>
    </r>
    <r>
      <rPr>
        <vertAlign val="subscript"/>
        <sz val="9"/>
        <color theme="1"/>
        <rFont val="Times New Roman"/>
        <family val="1"/>
        <charset val="204"/>
      </rPr>
      <t>p</t>
    </r>
    <r>
      <rPr>
        <sz val="9"/>
        <color theme="1"/>
        <rFont val="Times New Roman"/>
        <family val="1"/>
        <charset val="204"/>
      </rPr>
      <t xml:space="preserve">;  кВт </t>
    </r>
  </si>
  <si>
    <r>
      <t>Q</t>
    </r>
    <r>
      <rPr>
        <vertAlign val="subscript"/>
        <sz val="9"/>
        <color theme="1"/>
        <rFont val="Times New Roman"/>
        <family val="1"/>
        <charset val="204"/>
      </rPr>
      <t>p</t>
    </r>
    <r>
      <rPr>
        <sz val="9"/>
        <color theme="1"/>
        <rFont val="Times New Roman"/>
        <family val="1"/>
        <charset val="204"/>
      </rPr>
      <t>; кВар</t>
    </r>
  </si>
  <si>
    <r>
      <t>F ;    м</t>
    </r>
    <r>
      <rPr>
        <vertAlign val="superscript"/>
        <sz val="9"/>
        <color theme="1"/>
        <rFont val="Times New Roman"/>
        <family val="1"/>
        <charset val="204"/>
      </rPr>
      <t>2</t>
    </r>
  </si>
  <si>
    <r>
      <t>Р</t>
    </r>
    <r>
      <rPr>
        <vertAlign val="subscript"/>
        <sz val="9"/>
        <color theme="1"/>
        <rFont val="Times New Roman"/>
        <family val="1"/>
        <charset val="204"/>
      </rPr>
      <t>уд</t>
    </r>
    <r>
      <rPr>
        <sz val="9"/>
        <color theme="1"/>
        <rFont val="Times New Roman"/>
        <family val="1"/>
        <charset val="204"/>
      </rPr>
      <t xml:space="preserve"> ; Вт/м</t>
    </r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</t>
    </r>
  </si>
  <si>
    <r>
      <t>Р</t>
    </r>
    <r>
      <rPr>
        <vertAlign val="subscript"/>
        <sz val="9"/>
        <color theme="1"/>
        <rFont val="Times New Roman"/>
        <family val="1"/>
        <charset val="204"/>
      </rPr>
      <t>но</t>
    </r>
    <r>
      <rPr>
        <sz val="9"/>
        <color theme="1"/>
        <rFont val="Times New Roman"/>
        <family val="1"/>
        <charset val="204"/>
      </rPr>
      <t xml:space="preserve"> ; кВт</t>
    </r>
  </si>
  <si>
    <r>
      <t>К</t>
    </r>
    <r>
      <rPr>
        <vertAlign val="subscript"/>
        <sz val="9"/>
        <color theme="1"/>
        <rFont val="Times New Roman"/>
        <family val="1"/>
        <charset val="204"/>
      </rPr>
      <t>со</t>
    </r>
    <r>
      <rPr>
        <sz val="9"/>
        <color theme="1"/>
        <rFont val="Times New Roman"/>
        <family val="1"/>
        <charset val="204"/>
      </rPr>
      <t xml:space="preserve"> </t>
    </r>
  </si>
  <si>
    <r>
      <t>Р</t>
    </r>
    <r>
      <rPr>
        <vertAlign val="subscript"/>
        <sz val="9"/>
        <color theme="1"/>
        <rFont val="Times New Roman"/>
        <family val="1"/>
        <charset val="204"/>
      </rPr>
      <t>ро</t>
    </r>
    <r>
      <rPr>
        <sz val="9"/>
        <color theme="1"/>
        <rFont val="Times New Roman"/>
        <family val="1"/>
        <charset val="204"/>
      </rPr>
      <t xml:space="preserve"> ; кВт</t>
    </r>
  </si>
  <si>
    <r>
      <t>Р</t>
    </r>
    <r>
      <rPr>
        <vertAlign val="subscript"/>
        <sz val="9"/>
        <color theme="1"/>
        <rFont val="Times New Roman"/>
        <family val="1"/>
        <charset val="204"/>
      </rPr>
      <t>p</t>
    </r>
    <r>
      <rPr>
        <sz val="9"/>
        <color theme="1"/>
        <rFont val="Times New Roman"/>
        <family val="1"/>
        <charset val="204"/>
      </rPr>
      <t>;     кВт</t>
    </r>
  </si>
  <si>
    <r>
      <t>S</t>
    </r>
    <r>
      <rPr>
        <vertAlign val="subscript"/>
        <sz val="9"/>
        <color theme="1"/>
        <rFont val="Times New Roman"/>
        <family val="1"/>
        <charset val="204"/>
      </rPr>
      <t>p</t>
    </r>
    <r>
      <rPr>
        <sz val="9"/>
        <color theme="1"/>
        <rFont val="Times New Roman"/>
        <family val="1"/>
        <charset val="204"/>
      </rPr>
      <t xml:space="preserve"> ; кВА</t>
    </r>
  </si>
  <si>
    <t>αi, град</t>
  </si>
  <si>
    <t>Росв</t>
  </si>
  <si>
    <t>Р</t>
  </si>
  <si>
    <t>tgψ</t>
  </si>
  <si>
    <t>нагрузка</t>
  </si>
  <si>
    <t>Питаемая</t>
  </si>
  <si>
    <t>цех №7</t>
  </si>
  <si>
    <t>цех №13</t>
  </si>
  <si>
    <t>цех №14</t>
  </si>
  <si>
    <t>цех №15</t>
  </si>
  <si>
    <t>Насосная</t>
  </si>
  <si>
    <t>цех №16</t>
  </si>
  <si>
    <t>ТП-4</t>
  </si>
  <si>
    <t>ТП-6</t>
  </si>
  <si>
    <t>цех №3</t>
  </si>
  <si>
    <t>цех №2</t>
  </si>
  <si>
    <t>Инструментальный цех</t>
  </si>
  <si>
    <t>Механияечкий цех №1</t>
  </si>
  <si>
    <t>Механический цех №2</t>
  </si>
  <si>
    <t>Производственный цех №2</t>
  </si>
  <si>
    <t>Производственный цех №1</t>
  </si>
  <si>
    <t>Сварочный цех</t>
  </si>
  <si>
    <t>Пожарный участок</t>
  </si>
  <si>
    <t>Котельная</t>
  </si>
  <si>
    <t>Столовая</t>
  </si>
  <si>
    <t>Склад №1</t>
  </si>
  <si>
    <t>Склад №2</t>
  </si>
  <si>
    <t>Строительный цех №1</t>
  </si>
  <si>
    <t>АБК</t>
  </si>
  <si>
    <t>Лаборатория №1</t>
  </si>
  <si>
    <t>Лаборатория №2</t>
  </si>
  <si>
    <t>Строительный цех №2</t>
  </si>
  <si>
    <t>Механический цех №1</t>
  </si>
  <si>
    <t>Токарный участок</t>
  </si>
  <si>
    <t>ТП-17</t>
  </si>
  <si>
    <t>цех №4</t>
  </si>
  <si>
    <t>ТП-5</t>
  </si>
  <si>
    <t>цех №8,12</t>
  </si>
  <si>
    <t>цех №9,10</t>
  </si>
  <si>
    <t>цех №6,11</t>
  </si>
  <si>
    <t>цех №5</t>
  </si>
  <si>
    <t>цех №17</t>
  </si>
  <si>
    <t>2хТМ-400/6/0,4</t>
  </si>
  <si>
    <t>2хТМ-1000/6/0,4</t>
  </si>
  <si>
    <t>2хТМ-1600/6/0,4</t>
  </si>
  <si>
    <t>2хТМ-100/6/0,4</t>
  </si>
  <si>
    <t>2хТМ-63/6/0,4</t>
  </si>
  <si>
    <t>ТП-1</t>
  </si>
  <si>
    <t>1хТМ-630/6/0,4</t>
  </si>
  <si>
    <t>цех №1</t>
  </si>
  <si>
    <t>ΔQт</t>
  </si>
  <si>
    <t>ΔРт</t>
  </si>
  <si>
    <t>ΔQxх</t>
  </si>
  <si>
    <t>ΔQkз</t>
  </si>
  <si>
    <t>цех №10</t>
  </si>
  <si>
    <t>ТП-10</t>
  </si>
  <si>
    <r>
      <t xml:space="preserve">В таблице зеленым цветом выделены мощности трансформаторов, опираясь на эти показатели изменя.тся данные в столбце выделенные жедтым цветом. Тоесть трансформатор мощносью 400 МВА ---&gt; 2хТМ-400/6/0,4. </t>
    </r>
    <r>
      <rPr>
        <b/>
        <sz val="9"/>
        <color theme="1"/>
        <rFont val="Times New Roman"/>
        <family val="1"/>
        <charset val="204"/>
      </rPr>
      <t xml:space="preserve"> КАК МНЕ НАДО: В дальнейшем расчеты будут меняться и соответсвенно 400 может поменяться на 630 и нужно чтобы  значение 2хТМ-400/6/0,4 поменялось на 2хТМ-630/6/0,4 автоматический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</si>
</sst>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B0F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2" fontId="2" fillId="3" borderId="0" xfId="0" applyNumberFormat="1" applyFont="1" applyFill="1" applyAlignment="1">
      <alignment wrapText="1"/>
    </xf>
    <xf numFmtId="2" fontId="2" fillId="3" borderId="0" xfId="0" applyNumberFormat="1" applyFont="1" applyFill="1" applyAlignment="1">
      <alignment horizontal="center" vertical="center" wrapText="1"/>
    </xf>
    <xf numFmtId="2" fontId="2" fillId="3" borderId="0" xfId="0" applyNumberFormat="1" applyFont="1" applyFill="1" applyAlignment="1">
      <alignment horizontal="left" vertical="top" wrapText="1"/>
    </xf>
    <xf numFmtId="2" fontId="2" fillId="3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2" fontId="2" fillId="2" borderId="0" xfId="0" applyNumberFormat="1" applyFont="1" applyFill="1" applyAlignment="1">
      <alignment horizontal="left"/>
    </xf>
    <xf numFmtId="0" fontId="5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top"/>
    </xf>
    <xf numFmtId="0" fontId="9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vertical="top"/>
    </xf>
    <xf numFmtId="0" fontId="10" fillId="0" borderId="2" xfId="0" applyFont="1" applyBorder="1" applyAlignment="1">
      <alignment horizontal="left"/>
    </xf>
    <xf numFmtId="1" fontId="10" fillId="0" borderId="2" xfId="0" applyNumberFormat="1" applyFont="1" applyBorder="1" applyAlignment="1">
      <alignment horizontal="left"/>
    </xf>
    <xf numFmtId="164" fontId="5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2" fontId="11" fillId="3" borderId="2" xfId="0" applyNumberFormat="1" applyFont="1" applyFill="1" applyBorder="1" applyAlignment="1">
      <alignment horizontal="center" vertical="center"/>
    </xf>
    <xf numFmtId="164" fontId="11" fillId="3" borderId="2" xfId="0" applyNumberFormat="1" applyFont="1" applyFill="1" applyBorder="1" applyAlignment="1">
      <alignment horizontal="center" vertical="center"/>
    </xf>
    <xf numFmtId="1" fontId="11" fillId="3" borderId="2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2" fontId="11" fillId="3" borderId="4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2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left" vertical="center"/>
    </xf>
    <xf numFmtId="2" fontId="11" fillId="4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11" fillId="3" borderId="2" xfId="0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/>
    </xf>
    <xf numFmtId="0" fontId="2" fillId="3" borderId="2" xfId="0" applyFont="1" applyFill="1" applyBorder="1" applyAlignment="1">
      <alignment horizontal="left"/>
    </xf>
    <xf numFmtId="2" fontId="2" fillId="3" borderId="2" xfId="0" applyNumberFormat="1" applyFont="1" applyFill="1" applyBorder="1" applyAlignment="1">
      <alignment horizontal="left"/>
    </xf>
    <xf numFmtId="0" fontId="2" fillId="5" borderId="0" xfId="0" applyFont="1" applyFill="1" applyAlignment="1">
      <alignment horizontal="center" vertical="center" wrapText="1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 vertical="center"/>
    </xf>
    <xf numFmtId="2" fontId="11" fillId="4" borderId="3" xfId="0" applyNumberFormat="1" applyFont="1" applyFill="1" applyBorder="1" applyAlignment="1">
      <alignment horizontal="center"/>
    </xf>
    <xf numFmtId="2" fontId="11" fillId="3" borderId="5" xfId="0" applyNumberFormat="1" applyFont="1" applyFill="1" applyBorder="1" applyAlignment="1">
      <alignment horizontal="center" vertical="center"/>
    </xf>
    <xf numFmtId="164" fontId="11" fillId="3" borderId="3" xfId="0" applyNumberFormat="1" applyFont="1" applyFill="1" applyBorder="1" applyAlignment="1">
      <alignment horizontal="center" vertical="center"/>
    </xf>
    <xf numFmtId="1" fontId="11" fillId="3" borderId="3" xfId="0" applyNumberFormat="1" applyFont="1" applyFill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2" fontId="2" fillId="4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/>
    </xf>
    <xf numFmtId="1" fontId="2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left" vertical="center"/>
    </xf>
    <xf numFmtId="1" fontId="11" fillId="6" borderId="2" xfId="0" applyNumberFormat="1" applyFont="1" applyFill="1" applyBorder="1" applyAlignment="1">
      <alignment horizontal="center" vertical="center"/>
    </xf>
    <xf numFmtId="1" fontId="11" fillId="6" borderId="3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1" fontId="11" fillId="5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7BE1A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</xdr:row>
      <xdr:rowOff>104775</xdr:rowOff>
    </xdr:from>
    <xdr:to>
      <xdr:col>4</xdr:col>
      <xdr:colOff>285750</xdr:colOff>
      <xdr:row>1</xdr:row>
      <xdr:rowOff>371475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14725" y="266700"/>
          <a:ext cx="20955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workbookViewId="0">
      <selection activeCell="R9" sqref="R9"/>
    </sheetView>
  </sheetViews>
  <sheetFormatPr defaultRowHeight="12" x14ac:dyDescent="0.25"/>
  <cols>
    <col min="1" max="1" width="5.140625" style="1" customWidth="1"/>
    <col min="2" max="2" width="29.42578125" style="2" customWidth="1"/>
    <col min="3" max="3" width="9.7109375" style="1" customWidth="1"/>
    <col min="4" max="4" width="6.5703125" style="43" customWidth="1"/>
    <col min="5" max="5" width="7.140625" style="43" customWidth="1"/>
    <col min="6" max="6" width="8.5703125" style="1" bestFit="1" customWidth="1"/>
    <col min="7" max="7" width="8.85546875" style="1" bestFit="1" customWidth="1"/>
    <col min="8" max="8" width="9.28515625" style="1" customWidth="1"/>
    <col min="9" max="9" width="7.5703125" style="43" bestFit="1" customWidth="1"/>
    <col min="10" max="10" width="7.42578125" style="1" bestFit="1" customWidth="1"/>
    <col min="11" max="11" width="5.140625" style="43" bestFit="1" customWidth="1"/>
    <col min="12" max="12" width="9.28515625" style="1" bestFit="1" customWidth="1"/>
    <col min="13" max="13" width="8.5703125" style="1" bestFit="1" customWidth="1"/>
    <col min="14" max="15" width="9.42578125" style="1" bestFit="1" customWidth="1"/>
    <col min="16" max="16384" width="9.140625" style="1"/>
  </cols>
  <sheetData>
    <row r="1" spans="1:22" x14ac:dyDescent="0.25">
      <c r="A1" s="91" t="s">
        <v>1</v>
      </c>
      <c r="B1" s="92" t="s">
        <v>0</v>
      </c>
      <c r="C1" s="91" t="s">
        <v>2</v>
      </c>
      <c r="D1" s="91"/>
      <c r="E1" s="91"/>
      <c r="F1" s="91"/>
      <c r="G1" s="91"/>
      <c r="H1" s="91" t="s">
        <v>3</v>
      </c>
      <c r="I1" s="91"/>
      <c r="J1" s="91"/>
      <c r="K1" s="91"/>
      <c r="L1" s="91"/>
      <c r="M1" s="91" t="s">
        <v>4</v>
      </c>
      <c r="N1" s="91"/>
      <c r="O1" s="91"/>
      <c r="P1" s="43"/>
    </row>
    <row r="2" spans="1:22" s="2" customFormat="1" ht="27" x14ac:dyDescent="0.25">
      <c r="A2" s="91"/>
      <c r="B2" s="92"/>
      <c r="C2" s="56" t="s">
        <v>5</v>
      </c>
      <c r="D2" s="56" t="s">
        <v>51</v>
      </c>
      <c r="E2" s="56"/>
      <c r="F2" s="56" t="s">
        <v>52</v>
      </c>
      <c r="G2" s="56" t="s">
        <v>53</v>
      </c>
      <c r="H2" s="56" t="s">
        <v>54</v>
      </c>
      <c r="I2" s="56" t="s">
        <v>55</v>
      </c>
      <c r="J2" s="56" t="s">
        <v>56</v>
      </c>
      <c r="K2" s="56" t="s">
        <v>57</v>
      </c>
      <c r="L2" s="56" t="s">
        <v>58</v>
      </c>
      <c r="M2" s="56" t="s">
        <v>59</v>
      </c>
      <c r="N2" s="56" t="s">
        <v>53</v>
      </c>
      <c r="O2" s="56" t="s">
        <v>60</v>
      </c>
      <c r="P2" s="43"/>
      <c r="Q2" s="1"/>
      <c r="R2" s="1"/>
      <c r="S2" s="1"/>
      <c r="T2" s="1"/>
      <c r="U2" s="1"/>
      <c r="V2" s="1"/>
    </row>
    <row r="3" spans="1:22" x14ac:dyDescent="0.25">
      <c r="A3" s="55">
        <v>1</v>
      </c>
      <c r="B3" s="56">
        <v>2</v>
      </c>
      <c r="C3" s="55">
        <v>3</v>
      </c>
      <c r="D3" s="55">
        <v>4</v>
      </c>
      <c r="E3" s="55">
        <v>5</v>
      </c>
      <c r="F3" s="55">
        <v>6</v>
      </c>
      <c r="G3" s="55">
        <v>7</v>
      </c>
      <c r="H3" s="55">
        <v>8</v>
      </c>
      <c r="I3" s="55">
        <v>9</v>
      </c>
      <c r="J3" s="55">
        <v>10</v>
      </c>
      <c r="K3" s="55">
        <v>11</v>
      </c>
      <c r="L3" s="55">
        <v>12</v>
      </c>
      <c r="M3" s="55">
        <v>13</v>
      </c>
      <c r="N3" s="55">
        <v>14</v>
      </c>
      <c r="O3" s="55">
        <v>15</v>
      </c>
      <c r="P3" s="43"/>
      <c r="V3" s="5"/>
    </row>
    <row r="4" spans="1:22" x14ac:dyDescent="0.25">
      <c r="A4" s="91" t="s">
        <v>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43"/>
    </row>
    <row r="5" spans="1:22" ht="12.75" x14ac:dyDescent="0.2">
      <c r="A5" s="21">
        <v>1</v>
      </c>
      <c r="B5" s="22" t="s">
        <v>77</v>
      </c>
      <c r="C5" s="19">
        <v>600</v>
      </c>
      <c r="D5" s="45">
        <v>0.7</v>
      </c>
      <c r="E5" s="45">
        <v>0.75</v>
      </c>
      <c r="F5" s="3">
        <f>C5*D5</f>
        <v>420</v>
      </c>
      <c r="G5" s="3">
        <f>F5*(TAN(ACOS(E5)))</f>
        <v>370.40518354904265</v>
      </c>
      <c r="H5" s="23">
        <v>6075</v>
      </c>
      <c r="I5" s="45">
        <v>15</v>
      </c>
      <c r="J5" s="3">
        <f>I5*H5/1000</f>
        <v>91.125</v>
      </c>
      <c r="K5" s="45">
        <v>0.95</v>
      </c>
      <c r="L5" s="3">
        <f>J5*K5</f>
        <v>86.568749999999994</v>
      </c>
      <c r="M5" s="3">
        <f>F5+L5</f>
        <v>506.56875000000002</v>
      </c>
      <c r="N5" s="3">
        <f>G5</f>
        <v>370.40518354904265</v>
      </c>
      <c r="O5" s="3">
        <f>SQRT(M5*M5+N5*N5)</f>
        <v>627.54433984903608</v>
      </c>
      <c r="P5" s="43"/>
    </row>
    <row r="6" spans="1:22" ht="12.75" x14ac:dyDescent="0.2">
      <c r="A6" s="21">
        <v>2</v>
      </c>
      <c r="B6" s="22" t="s">
        <v>93</v>
      </c>
      <c r="C6" s="19">
        <v>1100</v>
      </c>
      <c r="D6" s="45">
        <v>0.7</v>
      </c>
      <c r="E6" s="45">
        <v>0.75</v>
      </c>
      <c r="F6" s="3">
        <f>C6*D6</f>
        <v>770</v>
      </c>
      <c r="G6" s="3">
        <f t="shared" ref="G6:G21" si="0">F6*(TAN(ACOS(E6)))</f>
        <v>679.07616983991147</v>
      </c>
      <c r="H6" s="23">
        <v>18000</v>
      </c>
      <c r="I6" s="45">
        <v>15</v>
      </c>
      <c r="J6" s="3">
        <f t="shared" ref="J6:J19" si="1">I6*H6/1000</f>
        <v>270</v>
      </c>
      <c r="K6" s="45">
        <v>0.95</v>
      </c>
      <c r="L6" s="3">
        <f t="shared" ref="L6:L21" si="2">J6*K6</f>
        <v>256.5</v>
      </c>
      <c r="M6" s="3">
        <f t="shared" ref="M6:M21" si="3">F6+L6</f>
        <v>1026.5</v>
      </c>
      <c r="N6" s="3">
        <f t="shared" ref="N6:N21" si="4">G6</f>
        <v>679.07616983991147</v>
      </c>
      <c r="O6" s="3">
        <f t="shared" ref="O6:O21" si="5">SQRT(M6*M6+N6*N6)</f>
        <v>1230.7910848086462</v>
      </c>
      <c r="P6" s="43"/>
      <c r="V6" s="5"/>
    </row>
    <row r="7" spans="1:22" ht="12.75" x14ac:dyDescent="0.2">
      <c r="A7" s="21">
        <v>3</v>
      </c>
      <c r="B7" s="22" t="s">
        <v>79</v>
      </c>
      <c r="C7" s="19">
        <v>1200</v>
      </c>
      <c r="D7" s="45">
        <v>0.7</v>
      </c>
      <c r="E7" s="45">
        <v>0.75</v>
      </c>
      <c r="F7" s="3">
        <f t="shared" ref="F7:F21" si="6">C7*D7</f>
        <v>840</v>
      </c>
      <c r="G7" s="3">
        <f t="shared" si="0"/>
        <v>740.81036709808529</v>
      </c>
      <c r="H7" s="23">
        <v>14175</v>
      </c>
      <c r="I7" s="45">
        <v>15</v>
      </c>
      <c r="J7" s="3">
        <f t="shared" si="1"/>
        <v>212.625</v>
      </c>
      <c r="K7" s="45">
        <v>0.95</v>
      </c>
      <c r="L7" s="3">
        <f t="shared" si="2"/>
        <v>201.99374999999998</v>
      </c>
      <c r="M7" s="3">
        <f t="shared" si="3"/>
        <v>1041.9937500000001</v>
      </c>
      <c r="N7" s="3">
        <f t="shared" si="4"/>
        <v>740.81036709808529</v>
      </c>
      <c r="O7" s="3">
        <f t="shared" si="5"/>
        <v>1278.495590543457</v>
      </c>
      <c r="P7" s="43"/>
      <c r="Q7" s="43"/>
    </row>
    <row r="8" spans="1:22" ht="12.75" x14ac:dyDescent="0.2">
      <c r="A8" s="21">
        <v>4</v>
      </c>
      <c r="B8" s="22" t="s">
        <v>81</v>
      </c>
      <c r="C8" s="19">
        <v>1800</v>
      </c>
      <c r="D8" s="45">
        <v>0.7</v>
      </c>
      <c r="E8" s="45">
        <v>0.75</v>
      </c>
      <c r="F8" s="3">
        <f t="shared" si="6"/>
        <v>1260</v>
      </c>
      <c r="G8" s="3">
        <f t="shared" si="0"/>
        <v>1111.2155506471279</v>
      </c>
      <c r="H8" s="23">
        <v>17325</v>
      </c>
      <c r="I8" s="45">
        <v>17</v>
      </c>
      <c r="J8" s="3">
        <f t="shared" si="1"/>
        <v>294.52499999999998</v>
      </c>
      <c r="K8" s="45">
        <v>0.95</v>
      </c>
      <c r="L8" s="3">
        <f t="shared" si="2"/>
        <v>279.79874999999998</v>
      </c>
      <c r="M8" s="3">
        <f t="shared" si="3"/>
        <v>1539.7987499999999</v>
      </c>
      <c r="N8" s="3">
        <f t="shared" si="4"/>
        <v>1111.2155506471279</v>
      </c>
      <c r="O8" s="3">
        <f t="shared" si="5"/>
        <v>1898.8891991113019</v>
      </c>
      <c r="P8" s="43"/>
      <c r="Q8" s="43"/>
    </row>
    <row r="9" spans="1:22" ht="12.75" x14ac:dyDescent="0.2">
      <c r="A9" s="21">
        <v>5</v>
      </c>
      <c r="B9" s="22" t="s">
        <v>80</v>
      </c>
      <c r="C9" s="19">
        <v>1900</v>
      </c>
      <c r="D9" s="45">
        <v>0.7</v>
      </c>
      <c r="E9" s="45">
        <v>0.75</v>
      </c>
      <c r="F9" s="3">
        <f t="shared" si="6"/>
        <v>1330</v>
      </c>
      <c r="G9" s="3">
        <f t="shared" si="0"/>
        <v>1172.9497479053016</v>
      </c>
      <c r="H9" s="23">
        <v>12150</v>
      </c>
      <c r="I9" s="45">
        <v>17</v>
      </c>
      <c r="J9" s="3">
        <f t="shared" si="1"/>
        <v>206.55</v>
      </c>
      <c r="K9" s="45">
        <v>0.95</v>
      </c>
      <c r="L9" s="3">
        <f t="shared" si="2"/>
        <v>196.2225</v>
      </c>
      <c r="M9" s="3">
        <f t="shared" si="3"/>
        <v>1526.2225000000001</v>
      </c>
      <c r="N9" s="3">
        <f t="shared" si="4"/>
        <v>1172.9497479053016</v>
      </c>
      <c r="O9" s="3">
        <f t="shared" si="5"/>
        <v>1924.8808354330304</v>
      </c>
      <c r="P9" s="43"/>
      <c r="Q9" s="43"/>
    </row>
    <row r="10" spans="1:22" ht="12.75" x14ac:dyDescent="0.2">
      <c r="A10" s="21">
        <v>6</v>
      </c>
      <c r="B10" s="22" t="s">
        <v>82</v>
      </c>
      <c r="C10" s="19">
        <v>500</v>
      </c>
      <c r="D10" s="45">
        <v>0.7</v>
      </c>
      <c r="E10" s="45">
        <v>0.75</v>
      </c>
      <c r="F10" s="3">
        <f t="shared" si="6"/>
        <v>350</v>
      </c>
      <c r="G10" s="3">
        <f t="shared" si="0"/>
        <v>308.67098629086888</v>
      </c>
      <c r="H10" s="23">
        <v>4500</v>
      </c>
      <c r="I10" s="45">
        <v>16</v>
      </c>
      <c r="J10" s="3">
        <f t="shared" si="1"/>
        <v>72</v>
      </c>
      <c r="K10" s="45">
        <v>0.95</v>
      </c>
      <c r="L10" s="3">
        <f t="shared" si="2"/>
        <v>68.399999999999991</v>
      </c>
      <c r="M10" s="3">
        <f t="shared" si="3"/>
        <v>418.4</v>
      </c>
      <c r="N10" s="3">
        <f t="shared" si="4"/>
        <v>308.67098629086888</v>
      </c>
      <c r="O10" s="3">
        <f t="shared" si="5"/>
        <v>519.93878272136783</v>
      </c>
      <c r="P10" s="43"/>
      <c r="Q10" s="43"/>
    </row>
    <row r="11" spans="1:22" ht="12.75" x14ac:dyDescent="0.2">
      <c r="A11" s="22">
        <v>7</v>
      </c>
      <c r="B11" s="22" t="s">
        <v>94</v>
      </c>
      <c r="C11" s="24">
        <v>400</v>
      </c>
      <c r="D11" s="45">
        <v>0.5</v>
      </c>
      <c r="E11" s="45">
        <v>0.65</v>
      </c>
      <c r="F11" s="3">
        <f t="shared" si="6"/>
        <v>200</v>
      </c>
      <c r="G11" s="3">
        <f t="shared" si="0"/>
        <v>233.82591005493327</v>
      </c>
      <c r="H11" s="23">
        <v>12150</v>
      </c>
      <c r="I11" s="45">
        <v>13</v>
      </c>
      <c r="J11" s="3">
        <f t="shared" si="1"/>
        <v>157.94999999999999</v>
      </c>
      <c r="K11" s="45">
        <v>0.8</v>
      </c>
      <c r="L11" s="3">
        <f t="shared" si="2"/>
        <v>126.36</v>
      </c>
      <c r="M11" s="3">
        <f t="shared" si="3"/>
        <v>326.36</v>
      </c>
      <c r="N11" s="3">
        <f t="shared" si="4"/>
        <v>233.82591005493327</v>
      </c>
      <c r="O11" s="3">
        <f t="shared" si="5"/>
        <v>401.47902288042116</v>
      </c>
      <c r="P11" s="43"/>
      <c r="Q11" s="43"/>
    </row>
    <row r="12" spans="1:22" ht="12.75" x14ac:dyDescent="0.2">
      <c r="A12" s="21">
        <v>8</v>
      </c>
      <c r="B12" s="22" t="s">
        <v>71</v>
      </c>
      <c r="C12" s="23">
        <v>1900</v>
      </c>
      <c r="D12" s="45">
        <v>0.75</v>
      </c>
      <c r="E12" s="45">
        <v>0.65</v>
      </c>
      <c r="F12" s="3">
        <f t="shared" si="6"/>
        <v>1425</v>
      </c>
      <c r="G12" s="3">
        <f t="shared" si="0"/>
        <v>1666.0096091413996</v>
      </c>
      <c r="H12" s="23">
        <v>4500</v>
      </c>
      <c r="I12" s="45">
        <v>15</v>
      </c>
      <c r="J12" s="3">
        <f t="shared" si="1"/>
        <v>67.5</v>
      </c>
      <c r="K12" s="45">
        <v>0.9</v>
      </c>
      <c r="L12" s="3">
        <f t="shared" si="2"/>
        <v>60.75</v>
      </c>
      <c r="M12" s="3">
        <f t="shared" si="3"/>
        <v>1485.75</v>
      </c>
      <c r="N12" s="3">
        <f t="shared" si="4"/>
        <v>1666.0096091413996</v>
      </c>
      <c r="O12" s="3">
        <f t="shared" si="5"/>
        <v>2232.2726267755647</v>
      </c>
      <c r="P12" s="43"/>
      <c r="Q12" s="43"/>
    </row>
    <row r="13" spans="1:22" ht="12.75" x14ac:dyDescent="0.2">
      <c r="A13" s="22">
        <v>9</v>
      </c>
      <c r="B13" s="22" t="s">
        <v>84</v>
      </c>
      <c r="C13" s="23">
        <v>1800</v>
      </c>
      <c r="D13" s="45">
        <v>0.75</v>
      </c>
      <c r="E13" s="45">
        <v>0.75</v>
      </c>
      <c r="F13" s="3">
        <f t="shared" si="6"/>
        <v>1350</v>
      </c>
      <c r="G13" s="3">
        <f t="shared" si="0"/>
        <v>1190.5880899790657</v>
      </c>
      <c r="H13" s="23">
        <v>4500</v>
      </c>
      <c r="I13" s="45">
        <v>14</v>
      </c>
      <c r="J13" s="3">
        <f t="shared" si="1"/>
        <v>63</v>
      </c>
      <c r="K13" s="45">
        <v>0.8</v>
      </c>
      <c r="L13" s="3">
        <f t="shared" si="2"/>
        <v>50.400000000000006</v>
      </c>
      <c r="M13" s="3">
        <f t="shared" si="3"/>
        <v>1400.4</v>
      </c>
      <c r="N13" s="3">
        <f t="shared" si="4"/>
        <v>1190.5880899790657</v>
      </c>
      <c r="O13" s="3">
        <f t="shared" si="5"/>
        <v>1838.1023257697054</v>
      </c>
      <c r="P13" s="43"/>
      <c r="Q13" s="43"/>
    </row>
    <row r="14" spans="1:22" ht="12.75" x14ac:dyDescent="0.2">
      <c r="A14" s="22">
        <v>10</v>
      </c>
      <c r="B14" s="22" t="s">
        <v>85</v>
      </c>
      <c r="C14" s="23">
        <v>700</v>
      </c>
      <c r="D14" s="45">
        <v>0.75</v>
      </c>
      <c r="E14" s="45">
        <v>0.6</v>
      </c>
      <c r="F14" s="3">
        <f t="shared" si="6"/>
        <v>525</v>
      </c>
      <c r="G14" s="3">
        <f t="shared" si="0"/>
        <v>700</v>
      </c>
      <c r="H14" s="23">
        <v>10125</v>
      </c>
      <c r="I14" s="45">
        <v>14</v>
      </c>
      <c r="J14" s="3">
        <f t="shared" si="1"/>
        <v>141.75</v>
      </c>
      <c r="K14" s="45">
        <v>0.6</v>
      </c>
      <c r="L14" s="3">
        <f t="shared" si="2"/>
        <v>85.05</v>
      </c>
      <c r="M14" s="3">
        <f t="shared" si="3"/>
        <v>610.04999999999995</v>
      </c>
      <c r="N14" s="3">
        <f t="shared" si="4"/>
        <v>700</v>
      </c>
      <c r="O14" s="3">
        <f t="shared" si="5"/>
        <v>928.52625299449664</v>
      </c>
      <c r="P14" s="43"/>
      <c r="Q14" s="43"/>
    </row>
    <row r="15" spans="1:22" ht="12.75" x14ac:dyDescent="0.2">
      <c r="A15" s="22">
        <v>11</v>
      </c>
      <c r="B15" s="22" t="s">
        <v>86</v>
      </c>
      <c r="C15" s="23">
        <v>100</v>
      </c>
      <c r="D15" s="45">
        <v>0.5</v>
      </c>
      <c r="E15" s="45">
        <v>0.6</v>
      </c>
      <c r="F15" s="3">
        <f t="shared" si="6"/>
        <v>50</v>
      </c>
      <c r="G15" s="3">
        <f t="shared" si="0"/>
        <v>66.666666666666657</v>
      </c>
      <c r="H15" s="23">
        <v>4050</v>
      </c>
      <c r="I15" s="45">
        <v>14</v>
      </c>
      <c r="J15" s="3">
        <f t="shared" si="1"/>
        <v>56.7</v>
      </c>
      <c r="K15" s="45">
        <v>0.6</v>
      </c>
      <c r="L15" s="3">
        <f t="shared" si="2"/>
        <v>34.020000000000003</v>
      </c>
      <c r="M15" s="3">
        <f t="shared" si="3"/>
        <v>84.02000000000001</v>
      </c>
      <c r="N15" s="3">
        <f t="shared" si="4"/>
        <v>66.666666666666657</v>
      </c>
      <c r="O15" s="3">
        <f t="shared" si="5"/>
        <v>107.25579165921272</v>
      </c>
      <c r="P15" s="43"/>
      <c r="Q15" s="43"/>
    </row>
    <row r="16" spans="1:22" ht="12.75" x14ac:dyDescent="0.2">
      <c r="A16" s="22">
        <v>12</v>
      </c>
      <c r="B16" s="22" t="s">
        <v>87</v>
      </c>
      <c r="C16" s="23">
        <v>200</v>
      </c>
      <c r="D16" s="45">
        <v>0.5</v>
      </c>
      <c r="E16" s="45">
        <v>0.6</v>
      </c>
      <c r="F16" s="3">
        <f t="shared" si="6"/>
        <v>100</v>
      </c>
      <c r="G16" s="3">
        <f t="shared" si="0"/>
        <v>133.33333333333331</v>
      </c>
      <c r="H16" s="23">
        <v>3150</v>
      </c>
      <c r="I16" s="45">
        <v>14</v>
      </c>
      <c r="J16" s="3">
        <f t="shared" si="1"/>
        <v>44.1</v>
      </c>
      <c r="K16" s="45">
        <v>0.6</v>
      </c>
      <c r="L16" s="3">
        <f t="shared" si="2"/>
        <v>26.46</v>
      </c>
      <c r="M16" s="3">
        <f t="shared" si="3"/>
        <v>126.46000000000001</v>
      </c>
      <c r="N16" s="3">
        <f t="shared" si="4"/>
        <v>133.33333333333331</v>
      </c>
      <c r="O16" s="3">
        <f t="shared" si="5"/>
        <v>183.76590918279095</v>
      </c>
      <c r="P16" s="43"/>
      <c r="Q16" s="43"/>
    </row>
    <row r="17" spans="1:22" s="43" customFormat="1" ht="12.75" x14ac:dyDescent="0.2">
      <c r="A17" s="22">
        <v>13</v>
      </c>
      <c r="B17" s="22" t="s">
        <v>88</v>
      </c>
      <c r="C17" s="23">
        <v>2200</v>
      </c>
      <c r="D17" s="45">
        <v>0.8</v>
      </c>
      <c r="E17" s="45">
        <v>0.75</v>
      </c>
      <c r="F17" s="3">
        <f t="shared" ref="F17" si="7">C17*D17</f>
        <v>1760</v>
      </c>
      <c r="G17" s="3">
        <f t="shared" ref="G17" si="8">F17*(TAN(ACOS(E17)))</f>
        <v>1552.1741024912262</v>
      </c>
      <c r="H17" s="23">
        <v>9450</v>
      </c>
      <c r="I17" s="45">
        <v>15</v>
      </c>
      <c r="J17" s="3">
        <f t="shared" ref="J17" si="9">I17*H17/1000</f>
        <v>141.75</v>
      </c>
      <c r="K17" s="45">
        <v>0.95</v>
      </c>
      <c r="L17" s="3">
        <f t="shared" ref="L17" si="10">J17*K17</f>
        <v>134.66249999999999</v>
      </c>
      <c r="M17" s="3">
        <f t="shared" ref="M17" si="11">F17+L17</f>
        <v>1894.6624999999999</v>
      </c>
      <c r="N17" s="3">
        <f t="shared" ref="N17" si="12">G17</f>
        <v>1552.1741024912262</v>
      </c>
      <c r="O17" s="3">
        <f t="shared" ref="O17" si="13">SQRT(M17*M17+N17*N17)</f>
        <v>2449.2836571844214</v>
      </c>
      <c r="R17" s="1"/>
      <c r="S17" s="1"/>
      <c r="T17" s="1"/>
      <c r="U17" s="1"/>
      <c r="V17" s="1"/>
    </row>
    <row r="18" spans="1:22" ht="12.75" x14ac:dyDescent="0.2">
      <c r="A18" s="22">
        <v>14</v>
      </c>
      <c r="B18" s="22" t="s">
        <v>92</v>
      </c>
      <c r="C18" s="23">
        <v>2300</v>
      </c>
      <c r="D18" s="45">
        <v>0.8</v>
      </c>
      <c r="E18" s="45">
        <v>0.75</v>
      </c>
      <c r="F18" s="3">
        <f t="shared" si="6"/>
        <v>1840</v>
      </c>
      <c r="G18" s="3">
        <f t="shared" si="0"/>
        <v>1622.7274707862821</v>
      </c>
      <c r="H18" s="23">
        <v>9000</v>
      </c>
      <c r="I18" s="45">
        <v>15</v>
      </c>
      <c r="J18" s="3">
        <f t="shared" si="1"/>
        <v>135</v>
      </c>
      <c r="K18" s="45">
        <v>0.95</v>
      </c>
      <c r="L18" s="3">
        <f t="shared" si="2"/>
        <v>128.25</v>
      </c>
      <c r="M18" s="3">
        <f t="shared" si="3"/>
        <v>1968.25</v>
      </c>
      <c r="N18" s="3">
        <f t="shared" si="4"/>
        <v>1622.7274707862821</v>
      </c>
      <c r="O18" s="3">
        <f t="shared" si="5"/>
        <v>2550.9316939001806</v>
      </c>
      <c r="P18" s="43"/>
      <c r="Q18" s="43"/>
    </row>
    <row r="19" spans="1:22" ht="12.75" x14ac:dyDescent="0.2">
      <c r="A19" s="22">
        <v>15</v>
      </c>
      <c r="B19" s="22" t="s">
        <v>89</v>
      </c>
      <c r="C19" s="23">
        <v>400</v>
      </c>
      <c r="D19" s="45">
        <v>0.85</v>
      </c>
      <c r="E19" s="45">
        <v>0.75</v>
      </c>
      <c r="F19" s="3">
        <f t="shared" si="6"/>
        <v>340</v>
      </c>
      <c r="G19" s="3">
        <f t="shared" si="0"/>
        <v>299.8518152539869</v>
      </c>
      <c r="H19" s="23">
        <v>3375</v>
      </c>
      <c r="I19" s="45">
        <v>17</v>
      </c>
      <c r="J19" s="3">
        <f t="shared" si="1"/>
        <v>57.375</v>
      </c>
      <c r="K19" s="45">
        <v>0.95</v>
      </c>
      <c r="L19" s="3">
        <f t="shared" si="2"/>
        <v>54.506249999999994</v>
      </c>
      <c r="M19" s="3">
        <f t="shared" si="3"/>
        <v>394.50625000000002</v>
      </c>
      <c r="N19" s="3">
        <f t="shared" si="4"/>
        <v>299.8518152539869</v>
      </c>
      <c r="O19" s="3">
        <f t="shared" si="5"/>
        <v>495.52627821355105</v>
      </c>
      <c r="P19" s="43"/>
      <c r="Q19" s="43"/>
    </row>
    <row r="20" spans="1:22" ht="12.75" x14ac:dyDescent="0.2">
      <c r="A20" s="22">
        <v>16</v>
      </c>
      <c r="B20" s="22" t="s">
        <v>90</v>
      </c>
      <c r="C20" s="23">
        <v>600</v>
      </c>
      <c r="D20" s="45">
        <v>0.85</v>
      </c>
      <c r="E20" s="45">
        <v>0.65</v>
      </c>
      <c r="F20" s="3">
        <f t="shared" si="6"/>
        <v>510</v>
      </c>
      <c r="G20" s="3">
        <f t="shared" si="0"/>
        <v>596.25607064007988</v>
      </c>
      <c r="H20" s="23">
        <v>4500</v>
      </c>
      <c r="I20" s="45">
        <v>12</v>
      </c>
      <c r="J20" s="3">
        <f>I21*H20/1000</f>
        <v>54</v>
      </c>
      <c r="K20" s="45">
        <v>0.8</v>
      </c>
      <c r="L20" s="3">
        <f t="shared" si="2"/>
        <v>43.2</v>
      </c>
      <c r="M20" s="3">
        <f t="shared" si="3"/>
        <v>553.20000000000005</v>
      </c>
      <c r="N20" s="3">
        <f t="shared" si="4"/>
        <v>596.25607064007988</v>
      </c>
      <c r="O20" s="3">
        <f t="shared" si="5"/>
        <v>813.3581878699863</v>
      </c>
      <c r="P20" s="43"/>
      <c r="Q20" s="43"/>
    </row>
    <row r="21" spans="1:22" ht="12.75" x14ac:dyDescent="0.2">
      <c r="A21" s="21">
        <v>17</v>
      </c>
      <c r="B21" s="22" t="s">
        <v>91</v>
      </c>
      <c r="C21" s="23">
        <v>700</v>
      </c>
      <c r="D21" s="45">
        <v>0.85</v>
      </c>
      <c r="E21" s="45">
        <v>0.65</v>
      </c>
      <c r="F21" s="3">
        <f t="shared" si="6"/>
        <v>595</v>
      </c>
      <c r="G21" s="3">
        <f t="shared" si="0"/>
        <v>695.63208241342647</v>
      </c>
      <c r="H21" s="23">
        <v>4500</v>
      </c>
      <c r="I21" s="45">
        <v>12</v>
      </c>
      <c r="J21" s="3">
        <f>I22*H21/1000</f>
        <v>72</v>
      </c>
      <c r="K21" s="45">
        <v>0.8</v>
      </c>
      <c r="L21" s="3">
        <f t="shared" si="2"/>
        <v>57.6</v>
      </c>
      <c r="M21" s="3">
        <f t="shared" si="3"/>
        <v>652.6</v>
      </c>
      <c r="N21" s="3">
        <f t="shared" si="4"/>
        <v>695.63208241342647</v>
      </c>
      <c r="O21" s="3">
        <f t="shared" si="5"/>
        <v>953.8295204505049</v>
      </c>
      <c r="P21" s="43"/>
      <c r="Q21" s="43"/>
    </row>
    <row r="22" spans="1:22" s="5" customFormat="1" ht="12.75" x14ac:dyDescent="0.2">
      <c r="A22" s="90" t="s">
        <v>7</v>
      </c>
      <c r="B22" s="90"/>
      <c r="C22" s="54">
        <f>SUM(C5:C21)</f>
        <v>18400</v>
      </c>
      <c r="D22" s="54"/>
      <c r="E22" s="54"/>
      <c r="F22" s="4">
        <f>SUM(F5:F21)</f>
        <v>13665</v>
      </c>
      <c r="G22" s="4">
        <f>SUM(G5:G21)</f>
        <v>13140.19315609074</v>
      </c>
      <c r="H22" s="54">
        <f>SUM(H5:H21)</f>
        <v>141525</v>
      </c>
      <c r="I22" s="45">
        <v>16</v>
      </c>
      <c r="J22" s="4">
        <f>SUM(J5:J21)</f>
        <v>2137.9499999999998</v>
      </c>
      <c r="K22" s="54"/>
      <c r="L22" s="4">
        <f>SUM(L5:L21)</f>
        <v>1890.7424999999996</v>
      </c>
      <c r="M22" s="4">
        <f>SUM(M5:M21)</f>
        <v>15555.7425</v>
      </c>
      <c r="N22" s="4">
        <f>SUM(N5:N21)</f>
        <v>13140.19315609074</v>
      </c>
      <c r="O22" s="4">
        <f>SQRT(M22*M22+N22*N22)</f>
        <v>20362.853456863068</v>
      </c>
      <c r="P22" s="43"/>
      <c r="Q22" s="1"/>
      <c r="R22" s="1"/>
      <c r="S22" s="1"/>
      <c r="T22" s="1"/>
      <c r="U22" s="1"/>
      <c r="V22" s="1"/>
    </row>
    <row r="23" spans="1:22" x14ac:dyDescent="0.25">
      <c r="A23" s="55" t="s">
        <v>8</v>
      </c>
      <c r="B23" s="55"/>
      <c r="C23" s="55"/>
      <c r="D23" s="55"/>
      <c r="E23" s="55"/>
      <c r="F23" s="55"/>
      <c r="G23" s="55"/>
      <c r="H23" s="55"/>
      <c r="I23" s="54"/>
      <c r="J23" s="55"/>
      <c r="K23" s="55"/>
      <c r="L23" s="55"/>
      <c r="M23" s="55"/>
      <c r="N23" s="55"/>
      <c r="O23" s="55"/>
      <c r="P23" s="43"/>
    </row>
    <row r="24" spans="1:22" ht="12.75" customHeight="1" x14ac:dyDescent="0.25">
      <c r="A24" s="55"/>
      <c r="B24" s="56"/>
      <c r="C24" s="3"/>
      <c r="D24" s="3"/>
      <c r="E24" s="3"/>
      <c r="F24" s="3"/>
      <c r="G24" s="3"/>
      <c r="H24" s="3">
        <f>H25-H22</f>
        <v>11010</v>
      </c>
      <c r="I24" s="55"/>
      <c r="J24" s="3">
        <f>I25*H24/1000</f>
        <v>22.02</v>
      </c>
      <c r="K24" s="3">
        <v>1</v>
      </c>
      <c r="L24" s="3">
        <f>J24*K24</f>
        <v>22.02</v>
      </c>
      <c r="M24" s="3">
        <f t="shared" ref="M24" si="14">F24+L24</f>
        <v>22.02</v>
      </c>
      <c r="N24" s="3"/>
      <c r="O24" s="3"/>
      <c r="P24" s="43"/>
    </row>
    <row r="25" spans="1:22" ht="12.75" customHeight="1" x14ac:dyDescent="0.25">
      <c r="A25" s="90" t="s">
        <v>9</v>
      </c>
      <c r="B25" s="90"/>
      <c r="C25" s="4">
        <f>C22+C24</f>
        <v>18400</v>
      </c>
      <c r="D25" s="4"/>
      <c r="E25" s="4"/>
      <c r="F25" s="4">
        <f>F22+F24</f>
        <v>13665</v>
      </c>
      <c r="G25" s="4">
        <f>G22+G24</f>
        <v>13140.19315609074</v>
      </c>
      <c r="H25" s="4">
        <v>152535</v>
      </c>
      <c r="I25" s="3">
        <v>2</v>
      </c>
      <c r="J25" s="4">
        <f>J22+J24</f>
        <v>2159.9699999999998</v>
      </c>
      <c r="K25" s="4"/>
      <c r="L25" s="4">
        <f>L22+L24</f>
        <v>1912.7624999999996</v>
      </c>
      <c r="M25" s="4">
        <f>M22+M24</f>
        <v>15577.762500000001</v>
      </c>
      <c r="N25" s="4">
        <f>N22+N24</f>
        <v>13140.19315609074</v>
      </c>
      <c r="O25" s="4">
        <f>SQRT(M25*M25+N25*N25)</f>
        <v>20379.680092822364</v>
      </c>
      <c r="P25" s="43"/>
    </row>
    <row r="26" spans="1:22" ht="12.75" customHeight="1" x14ac:dyDescent="0.25">
      <c r="I26" s="4"/>
    </row>
    <row r="27" spans="1:22" s="18" customFormat="1" ht="12.75" customHeight="1" x14ac:dyDescent="0.25">
      <c r="A27" s="1"/>
      <c r="B27" s="2"/>
      <c r="C27" s="1"/>
      <c r="D27" s="43"/>
      <c r="E27" s="43"/>
      <c r="F27" s="1"/>
      <c r="G27" s="1"/>
      <c r="H27" s="1"/>
      <c r="I27" s="43"/>
      <c r="J27" s="1"/>
      <c r="K27" s="4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s="18" customFormat="1" ht="12.75" customHeight="1" x14ac:dyDescent="0.25">
      <c r="A28" s="43"/>
      <c r="B28" s="43"/>
      <c r="C28" s="43"/>
      <c r="D28" s="42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1"/>
      <c r="Q28" s="1"/>
      <c r="R28" s="1"/>
      <c r="S28" s="1"/>
      <c r="T28" s="1"/>
      <c r="U28" s="1"/>
      <c r="V28" s="1"/>
    </row>
    <row r="29" spans="1:22" s="18" customFormat="1" ht="12.75" customHeight="1" x14ac:dyDescent="0.2">
      <c r="A29" s="6"/>
      <c r="B29" s="7"/>
      <c r="C29" s="6"/>
      <c r="D29" s="42"/>
      <c r="E29" s="42"/>
      <c r="F29" s="6"/>
      <c r="G29" s="6"/>
      <c r="H29" s="6"/>
      <c r="I29" s="43"/>
      <c r="J29" s="6"/>
      <c r="K29" s="42"/>
      <c r="L29" s="6"/>
      <c r="M29" s="6"/>
      <c r="N29" s="6"/>
      <c r="O29" s="6"/>
      <c r="P29" s="1"/>
      <c r="Q29" s="1"/>
      <c r="R29" s="1"/>
      <c r="S29" s="1"/>
      <c r="T29" s="1"/>
      <c r="U29" s="1"/>
      <c r="V29" s="1"/>
    </row>
    <row r="30" spans="1:22" ht="12.75" customHeight="1" x14ac:dyDescent="0.2">
      <c r="A30" s="6"/>
      <c r="B30" s="7"/>
      <c r="C30" s="6"/>
      <c r="D30" s="42"/>
      <c r="E30" s="42"/>
      <c r="F30" s="6"/>
      <c r="G30" s="6"/>
      <c r="H30" s="6"/>
      <c r="I30" s="42"/>
      <c r="J30" s="6"/>
      <c r="K30" s="42"/>
      <c r="L30" s="6"/>
      <c r="M30" s="6"/>
      <c r="N30" s="6"/>
      <c r="O30" s="6"/>
    </row>
    <row r="31" spans="1:22" ht="12.75" customHeight="1" x14ac:dyDescent="0.25">
      <c r="A31" s="6"/>
      <c r="B31" s="8"/>
      <c r="C31" s="6"/>
      <c r="D31" s="42"/>
      <c r="E31" s="42"/>
      <c r="F31" s="6"/>
      <c r="G31" s="6"/>
      <c r="H31" s="6"/>
      <c r="I31" s="42"/>
      <c r="J31" s="6"/>
      <c r="K31" s="42"/>
      <c r="L31" s="6"/>
      <c r="M31" s="6"/>
      <c r="N31" s="6"/>
      <c r="O31" s="6"/>
    </row>
    <row r="32" spans="1:22" s="5" customFormat="1" ht="13.5" customHeight="1" x14ac:dyDescent="0.2">
      <c r="A32" s="6"/>
      <c r="B32" s="7"/>
      <c r="C32" s="6"/>
      <c r="D32" s="42"/>
      <c r="E32" s="42"/>
      <c r="F32" s="6"/>
      <c r="G32" s="6"/>
      <c r="H32" s="6"/>
      <c r="I32" s="42"/>
      <c r="J32" s="6"/>
      <c r="K32" s="42"/>
      <c r="L32" s="6"/>
      <c r="M32" s="6"/>
      <c r="N32" s="6"/>
      <c r="O32" s="6"/>
      <c r="P32" s="1"/>
      <c r="Q32" s="1"/>
      <c r="R32" s="1"/>
      <c r="S32" s="1"/>
      <c r="T32" s="1"/>
      <c r="U32" s="1"/>
      <c r="V32" s="1"/>
    </row>
    <row r="33" spans="1:22" x14ac:dyDescent="0.2">
      <c r="A33" s="6"/>
      <c r="B33" s="7"/>
      <c r="C33" s="6"/>
      <c r="D33" s="42"/>
      <c r="E33" s="42"/>
      <c r="F33" s="6"/>
      <c r="G33" s="6"/>
      <c r="H33" s="6"/>
      <c r="I33" s="42"/>
      <c r="J33" s="6"/>
      <c r="K33" s="42"/>
      <c r="L33" s="6"/>
      <c r="M33" s="6"/>
      <c r="N33" s="6"/>
      <c r="O33" s="6"/>
    </row>
    <row r="34" spans="1:22" x14ac:dyDescent="0.25">
      <c r="A34" s="6"/>
      <c r="B34" s="8"/>
      <c r="C34" s="6"/>
      <c r="D34" s="42"/>
      <c r="E34" s="42"/>
      <c r="F34" s="6"/>
      <c r="G34" s="6"/>
      <c r="H34" s="6"/>
      <c r="I34" s="42"/>
      <c r="J34" s="6"/>
      <c r="K34" s="42"/>
      <c r="L34" s="6"/>
      <c r="M34" s="6"/>
      <c r="N34" s="6"/>
      <c r="O34" s="6"/>
    </row>
    <row r="35" spans="1:22" s="5" customFormat="1" x14ac:dyDescent="0.25">
      <c r="A35" s="6"/>
      <c r="B35" s="9"/>
      <c r="C35" s="6"/>
      <c r="D35" s="42"/>
      <c r="E35" s="42"/>
      <c r="F35" s="6"/>
      <c r="G35" s="6"/>
      <c r="H35" s="6"/>
      <c r="I35" s="42"/>
      <c r="J35" s="6"/>
      <c r="K35" s="42"/>
      <c r="L35" s="6"/>
      <c r="M35" s="6"/>
      <c r="N35" s="6"/>
      <c r="O35" s="6"/>
      <c r="P35" s="1"/>
      <c r="Q35" s="1"/>
      <c r="R35" s="1"/>
      <c r="S35" s="1"/>
      <c r="T35" s="1"/>
      <c r="U35" s="1"/>
      <c r="V35" s="1"/>
    </row>
    <row r="36" spans="1:22" x14ac:dyDescent="0.25">
      <c r="A36" s="6"/>
      <c r="B36" s="9"/>
      <c r="C36" s="6"/>
      <c r="D36" s="42"/>
      <c r="E36" s="42"/>
      <c r="F36" s="6"/>
      <c r="G36" s="6"/>
      <c r="H36" s="6"/>
      <c r="I36" s="42"/>
      <c r="J36" s="6"/>
      <c r="K36" s="42"/>
      <c r="L36" s="6"/>
      <c r="M36" s="6"/>
      <c r="N36" s="6"/>
      <c r="O36" s="6"/>
    </row>
    <row r="37" spans="1:22" x14ac:dyDescent="0.25">
      <c r="A37" s="6"/>
      <c r="B37" s="8"/>
      <c r="C37" s="6"/>
      <c r="D37" s="42"/>
      <c r="E37" s="42"/>
      <c r="F37" s="6"/>
      <c r="G37" s="6"/>
      <c r="H37" s="6"/>
      <c r="I37" s="42"/>
      <c r="J37" s="6"/>
      <c r="K37" s="42"/>
      <c r="L37" s="6"/>
      <c r="M37" s="6"/>
      <c r="N37" s="6"/>
      <c r="O37" s="6"/>
    </row>
    <row r="38" spans="1:22" x14ac:dyDescent="0.25">
      <c r="A38" s="6"/>
      <c r="B38" s="8"/>
      <c r="C38" s="6"/>
      <c r="D38" s="42"/>
      <c r="E38" s="42"/>
      <c r="F38" s="6"/>
      <c r="G38" s="6"/>
      <c r="H38" s="6"/>
      <c r="I38" s="42"/>
      <c r="J38" s="6"/>
      <c r="K38" s="42"/>
      <c r="L38" s="6"/>
      <c r="M38" s="6"/>
      <c r="N38" s="6"/>
      <c r="O38" s="6"/>
    </row>
    <row r="39" spans="1:22" x14ac:dyDescent="0.25">
      <c r="A39" s="6"/>
      <c r="B39" s="8"/>
      <c r="C39" s="6"/>
      <c r="D39" s="42"/>
      <c r="E39" s="42"/>
      <c r="F39" s="6"/>
      <c r="G39" s="6"/>
      <c r="H39" s="6"/>
      <c r="I39" s="42"/>
      <c r="J39" s="6"/>
      <c r="K39" s="42"/>
      <c r="L39" s="6"/>
      <c r="M39" s="6"/>
      <c r="N39" s="6"/>
      <c r="O39" s="6"/>
    </row>
    <row r="40" spans="1:22" x14ac:dyDescent="0.25">
      <c r="A40" s="6"/>
      <c r="B40" s="8"/>
      <c r="C40" s="6"/>
      <c r="D40" s="42"/>
      <c r="E40" s="42"/>
      <c r="F40" s="6"/>
      <c r="G40" s="6"/>
      <c r="H40" s="6"/>
      <c r="I40" s="42"/>
      <c r="J40" s="6"/>
      <c r="K40" s="42"/>
      <c r="L40" s="6"/>
      <c r="M40" s="6"/>
      <c r="N40" s="6"/>
      <c r="O40" s="6"/>
    </row>
    <row r="41" spans="1:22" x14ac:dyDescent="0.25">
      <c r="A41" s="6"/>
      <c r="B41" s="8"/>
      <c r="C41" s="6"/>
      <c r="D41" s="42"/>
      <c r="E41" s="42"/>
      <c r="F41" s="6"/>
      <c r="G41" s="6"/>
      <c r="H41" s="6"/>
      <c r="I41" s="42"/>
      <c r="J41" s="6"/>
      <c r="K41" s="42"/>
      <c r="L41" s="6"/>
      <c r="M41" s="6"/>
      <c r="N41" s="6"/>
      <c r="O41" s="6"/>
    </row>
    <row r="42" spans="1:22" x14ac:dyDescent="0.25">
      <c r="A42" s="6"/>
      <c r="B42" s="8"/>
      <c r="C42" s="6"/>
      <c r="D42" s="42"/>
      <c r="E42" s="42"/>
      <c r="F42" s="6"/>
      <c r="G42" s="6"/>
      <c r="H42" s="6"/>
      <c r="I42" s="42"/>
      <c r="J42" s="6"/>
      <c r="K42" s="42"/>
      <c r="L42" s="6"/>
      <c r="M42" s="6"/>
      <c r="N42" s="6"/>
      <c r="O42" s="6"/>
    </row>
    <row r="43" spans="1:22" x14ac:dyDescent="0.25">
      <c r="A43" s="6"/>
      <c r="B43" s="8"/>
      <c r="C43" s="6"/>
      <c r="D43" s="42"/>
      <c r="E43" s="42"/>
      <c r="F43" s="6"/>
      <c r="G43" s="6"/>
      <c r="H43" s="6"/>
      <c r="I43" s="42"/>
      <c r="J43" s="6"/>
      <c r="K43" s="42"/>
      <c r="L43" s="6"/>
      <c r="M43" s="6"/>
      <c r="N43" s="6"/>
      <c r="O43" s="6"/>
    </row>
    <row r="44" spans="1:22" x14ac:dyDescent="0.25">
      <c r="A44" s="6"/>
      <c r="B44" s="8"/>
      <c r="C44" s="6"/>
      <c r="D44" s="42"/>
      <c r="E44" s="42"/>
      <c r="F44" s="6"/>
      <c r="G44" s="6"/>
      <c r="H44" s="6"/>
      <c r="I44" s="42"/>
      <c r="J44" s="6"/>
      <c r="K44" s="42"/>
      <c r="L44" s="6"/>
      <c r="M44" s="6"/>
      <c r="N44" s="6"/>
      <c r="O44" s="6"/>
    </row>
    <row r="45" spans="1:22" x14ac:dyDescent="0.25">
      <c r="A45" s="6"/>
      <c r="B45" s="10"/>
      <c r="C45" s="6"/>
      <c r="D45" s="42"/>
      <c r="E45" s="42"/>
      <c r="F45" s="6"/>
      <c r="G45" s="6"/>
      <c r="H45" s="6"/>
      <c r="I45" s="42"/>
      <c r="J45" s="6"/>
      <c r="K45" s="42"/>
      <c r="L45" s="6"/>
      <c r="M45" s="6"/>
      <c r="N45" s="6"/>
      <c r="O45" s="6"/>
    </row>
    <row r="46" spans="1:22" x14ac:dyDescent="0.25">
      <c r="A46" s="6"/>
      <c r="B46" s="10"/>
      <c r="C46" s="6"/>
      <c r="D46" s="42"/>
      <c r="E46" s="42"/>
      <c r="F46" s="6"/>
      <c r="G46" s="6"/>
      <c r="H46" s="6"/>
      <c r="I46" s="42"/>
      <c r="J46" s="6"/>
      <c r="K46" s="42"/>
      <c r="L46" s="6"/>
      <c r="M46" s="6"/>
      <c r="N46" s="6"/>
      <c r="O46" s="6"/>
    </row>
    <row r="47" spans="1:22" x14ac:dyDescent="0.25">
      <c r="A47" s="6"/>
      <c r="B47" s="10"/>
      <c r="C47" s="6"/>
      <c r="D47" s="42"/>
      <c r="E47" s="42"/>
      <c r="F47" s="6"/>
      <c r="G47" s="6"/>
      <c r="H47" s="6"/>
      <c r="I47" s="42"/>
      <c r="J47" s="6"/>
      <c r="K47" s="42"/>
      <c r="L47" s="6"/>
      <c r="M47" s="6"/>
      <c r="N47" s="6"/>
      <c r="O47" s="6"/>
    </row>
    <row r="48" spans="1:22" x14ac:dyDescent="0.25">
      <c r="A48" s="6"/>
      <c r="B48" s="10"/>
      <c r="C48" s="6"/>
      <c r="D48" s="42"/>
      <c r="E48" s="42"/>
      <c r="F48" s="6"/>
      <c r="G48" s="6"/>
      <c r="H48" s="6"/>
      <c r="I48" s="42"/>
      <c r="J48" s="6"/>
      <c r="K48" s="42"/>
      <c r="L48" s="6"/>
      <c r="M48" s="6"/>
      <c r="N48" s="6"/>
      <c r="O48" s="6"/>
    </row>
    <row r="49" spans="1:15" x14ac:dyDescent="0.25">
      <c r="A49" s="42"/>
      <c r="B49" s="42"/>
      <c r="C49" s="42"/>
      <c r="D49" s="42"/>
      <c r="E49" s="42"/>
      <c r="G49" s="42"/>
      <c r="H49" s="42"/>
      <c r="I49" s="42"/>
      <c r="J49" s="42"/>
      <c r="K49" s="42"/>
      <c r="L49" s="42"/>
      <c r="M49" s="42"/>
      <c r="N49" s="42"/>
      <c r="O49" s="42"/>
    </row>
    <row r="50" spans="1:15" x14ac:dyDescent="0.25">
      <c r="A50" s="6"/>
      <c r="B50" s="6"/>
      <c r="C50" s="6"/>
      <c r="D50" s="42"/>
      <c r="E50" s="42"/>
      <c r="F50" s="42"/>
      <c r="G50" s="42"/>
      <c r="H50" s="42"/>
      <c r="M50" s="42"/>
      <c r="N50" s="6"/>
      <c r="O50" s="6"/>
    </row>
    <row r="51" spans="1:15" x14ac:dyDescent="0.25">
      <c r="A51" s="6"/>
      <c r="B51" s="6"/>
      <c r="C51" s="6"/>
      <c r="D51" s="42"/>
      <c r="E51" s="42"/>
      <c r="F51" s="42"/>
      <c r="G51" s="42"/>
      <c r="H51" s="42"/>
      <c r="M51" s="42"/>
      <c r="N51" s="6"/>
      <c r="O51" s="6"/>
    </row>
    <row r="52" spans="1:15" x14ac:dyDescent="0.25">
      <c r="A52" s="6"/>
      <c r="B52" s="6"/>
      <c r="C52" s="6"/>
      <c r="D52" s="42"/>
      <c r="E52" s="42"/>
      <c r="F52" s="42"/>
      <c r="G52" s="42"/>
      <c r="H52" s="42"/>
      <c r="M52" s="42"/>
      <c r="N52" s="6"/>
      <c r="O52" s="6"/>
    </row>
    <row r="53" spans="1:15" x14ac:dyDescent="0.25">
      <c r="A53" s="6"/>
      <c r="B53" s="6"/>
      <c r="C53" s="6"/>
      <c r="D53" s="42"/>
      <c r="E53" s="42"/>
      <c r="F53" s="6"/>
      <c r="G53" s="6"/>
      <c r="H53" s="6"/>
      <c r="I53" s="42"/>
      <c r="J53" s="6"/>
      <c r="K53" s="42"/>
      <c r="L53" s="6"/>
      <c r="M53" s="6"/>
      <c r="N53" s="6"/>
      <c r="O53" s="6"/>
    </row>
    <row r="54" spans="1:15" x14ac:dyDescent="0.25">
      <c r="A54" s="6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</row>
    <row r="55" spans="1:15" x14ac:dyDescent="0.25">
      <c r="A55" s="6"/>
      <c r="B55" s="6"/>
      <c r="C55" s="6"/>
      <c r="D55" s="42"/>
      <c r="E55" s="42"/>
      <c r="F55" s="6"/>
      <c r="G55" s="6"/>
      <c r="H55" s="6"/>
      <c r="I55" s="42"/>
      <c r="J55" s="6"/>
      <c r="K55" s="42"/>
      <c r="L55" s="6"/>
      <c r="M55" s="6"/>
      <c r="N55" s="6"/>
      <c r="O55" s="6"/>
    </row>
    <row r="56" spans="1:15" x14ac:dyDescent="0.25">
      <c r="A56" s="6"/>
      <c r="B56" s="6"/>
      <c r="C56" s="6"/>
      <c r="D56" s="42"/>
      <c r="E56" s="42"/>
      <c r="F56" s="42"/>
      <c r="G56" s="42"/>
      <c r="H56" s="42"/>
      <c r="I56" s="42"/>
      <c r="J56" s="42"/>
      <c r="K56" s="42"/>
      <c r="L56" s="6"/>
      <c r="M56" s="6"/>
      <c r="N56" s="6"/>
      <c r="O56" s="6"/>
    </row>
    <row r="57" spans="1:15" x14ac:dyDescent="0.25">
      <c r="A57" s="6"/>
      <c r="B57" s="6"/>
      <c r="C57" s="6"/>
      <c r="D57" s="42"/>
      <c r="E57" s="42"/>
      <c r="F57" s="42"/>
      <c r="G57" s="42"/>
      <c r="H57" s="42"/>
      <c r="I57" s="42"/>
      <c r="J57" s="42"/>
      <c r="K57" s="42"/>
      <c r="L57" s="6"/>
      <c r="M57" s="6"/>
      <c r="N57" s="6"/>
      <c r="O57" s="6"/>
    </row>
    <row r="58" spans="1:15" x14ac:dyDescent="0.25">
      <c r="A58" s="6"/>
      <c r="B58" s="6"/>
      <c r="C58" s="6"/>
      <c r="D58" s="42"/>
      <c r="E58" s="42"/>
      <c r="F58" s="42"/>
      <c r="G58" s="42"/>
      <c r="H58" s="42"/>
      <c r="I58" s="42"/>
      <c r="J58" s="42"/>
      <c r="K58" s="42"/>
      <c r="L58" s="6"/>
      <c r="M58" s="6"/>
      <c r="N58" s="6"/>
      <c r="O58" s="6"/>
    </row>
    <row r="59" spans="1:15" x14ac:dyDescent="0.25">
      <c r="A59" s="6"/>
      <c r="B59" s="6"/>
      <c r="C59" s="6"/>
      <c r="D59" s="42"/>
      <c r="E59" s="42"/>
      <c r="F59" s="42"/>
      <c r="G59" s="42"/>
      <c r="H59" s="42"/>
      <c r="I59" s="42"/>
      <c r="J59" s="42"/>
      <c r="K59" s="42"/>
      <c r="L59" s="6"/>
      <c r="M59" s="6"/>
      <c r="N59" s="6"/>
      <c r="O59" s="6"/>
    </row>
    <row r="60" spans="1:15" x14ac:dyDescent="0.25">
      <c r="A60" s="6"/>
      <c r="B60" s="6"/>
      <c r="C60" s="6"/>
      <c r="D60" s="42"/>
      <c r="E60" s="42"/>
      <c r="F60" s="6"/>
      <c r="G60" s="6"/>
      <c r="H60" s="6"/>
      <c r="I60" s="42"/>
      <c r="J60" s="6"/>
      <c r="K60" s="42"/>
      <c r="L60" s="6"/>
      <c r="M60" s="6"/>
      <c r="N60" s="6"/>
      <c r="O60" s="6"/>
    </row>
    <row r="61" spans="1:15" x14ac:dyDescent="0.25">
      <c r="A61" s="6"/>
      <c r="B61" s="6"/>
      <c r="C61" s="6"/>
      <c r="D61" s="42"/>
      <c r="E61" s="42"/>
      <c r="F61" s="6"/>
      <c r="G61" s="6"/>
      <c r="H61" s="6"/>
      <c r="I61" s="42"/>
      <c r="J61" s="6"/>
      <c r="K61" s="42"/>
      <c r="L61" s="6"/>
      <c r="M61" s="6"/>
      <c r="N61" s="6"/>
      <c r="O61" s="6"/>
    </row>
    <row r="62" spans="1:15" x14ac:dyDescent="0.25">
      <c r="A62" s="6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x14ac:dyDescent="0.25">
      <c r="A63" s="6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x14ac:dyDescent="0.25">
      <c r="A64" s="6"/>
      <c r="B64" s="6"/>
      <c r="C64" s="6"/>
      <c r="D64" s="42"/>
      <c r="E64" s="42"/>
      <c r="F64" s="6"/>
      <c r="G64" s="6"/>
      <c r="H64" s="6"/>
      <c r="I64" s="42"/>
      <c r="J64" s="6"/>
      <c r="K64" s="42"/>
      <c r="L64" s="6"/>
      <c r="M64" s="6"/>
      <c r="N64" s="6"/>
      <c r="O64" s="6"/>
    </row>
    <row r="65" spans="1:15" x14ac:dyDescent="0.25">
      <c r="A65" s="6"/>
      <c r="B65" s="6"/>
      <c r="C65" s="6"/>
      <c r="D65" s="42"/>
      <c r="E65" s="42"/>
      <c r="F65" s="6"/>
      <c r="G65" s="6"/>
      <c r="H65" s="6"/>
      <c r="I65" s="42"/>
      <c r="J65" s="6"/>
      <c r="K65" s="42"/>
      <c r="L65" s="6"/>
      <c r="M65" s="6"/>
      <c r="N65" s="6"/>
      <c r="O65" s="6"/>
    </row>
    <row r="66" spans="1:15" x14ac:dyDescent="0.25">
      <c r="I66" s="42"/>
    </row>
    <row r="67" spans="1:15" x14ac:dyDescent="0.25">
      <c r="B67" s="62"/>
    </row>
    <row r="68" spans="1:15" x14ac:dyDescent="0.25">
      <c r="C68" s="42"/>
    </row>
    <row r="70" spans="1:15" x14ac:dyDescent="0.25">
      <c r="C70" s="42"/>
    </row>
    <row r="71" spans="1:15" x14ac:dyDescent="0.25">
      <c r="C71" s="42"/>
    </row>
  </sheetData>
  <mergeCells count="8">
    <mergeCell ref="A25:B25"/>
    <mergeCell ref="A4:O4"/>
    <mergeCell ref="A22:B22"/>
    <mergeCell ref="C1:G1"/>
    <mergeCell ref="B1:B2"/>
    <mergeCell ref="A1:A2"/>
    <mergeCell ref="H1:L1"/>
    <mergeCell ref="M1:O1"/>
  </mergeCells>
  <pageMargins left="0.7" right="0.7" top="0.75" bottom="0.75" header="0.3" footer="0.3"/>
  <pageSetup paperSize="9" scale="9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37"/>
  <sheetViews>
    <sheetView workbookViewId="0">
      <selection activeCell="M9" sqref="M9"/>
    </sheetView>
  </sheetViews>
  <sheetFormatPr defaultRowHeight="12" x14ac:dyDescent="0.2"/>
  <cols>
    <col min="1" max="1" width="6.42578125" style="11" customWidth="1"/>
    <col min="2" max="2" width="26.140625" style="11" customWidth="1"/>
    <col min="3" max="3" width="6.7109375" style="11" customWidth="1"/>
    <col min="4" max="4" width="6.85546875" style="11" customWidth="1"/>
    <col min="5" max="6" width="8" style="11" customWidth="1"/>
    <col min="7" max="7" width="8.140625" style="11" customWidth="1"/>
    <col min="8" max="8" width="7" style="11" customWidth="1"/>
    <col min="9" max="9" width="9.140625" style="11" hidden="1" customWidth="1"/>
    <col min="10" max="10" width="10.140625" style="11" customWidth="1"/>
    <col min="11" max="11" width="11.5703125" style="11" bestFit="1" customWidth="1"/>
    <col min="12" max="13" width="9.28515625" style="11" bestFit="1" customWidth="1"/>
    <col min="14" max="15" width="9.140625" style="11"/>
    <col min="16" max="16" width="29.42578125" style="11" customWidth="1"/>
    <col min="17" max="16384" width="9.140625" style="11"/>
  </cols>
  <sheetData>
    <row r="2" spans="1:23" x14ac:dyDescent="0.2">
      <c r="A2" s="93" t="s">
        <v>14</v>
      </c>
      <c r="B2" s="93"/>
      <c r="C2" s="93"/>
      <c r="D2" s="93"/>
      <c r="E2" s="93"/>
      <c r="F2" s="93"/>
      <c r="G2" s="93"/>
      <c r="H2" s="93"/>
      <c r="O2" s="93" t="s">
        <v>14</v>
      </c>
      <c r="P2" s="93"/>
      <c r="Q2" s="93"/>
      <c r="R2" s="93"/>
      <c r="S2" s="93"/>
    </row>
    <row r="3" spans="1:23" x14ac:dyDescent="0.2">
      <c r="A3" s="14" t="s">
        <v>1</v>
      </c>
      <c r="B3" s="14" t="s">
        <v>0</v>
      </c>
      <c r="C3" s="14" t="s">
        <v>15</v>
      </c>
      <c r="D3" s="14" t="s">
        <v>16</v>
      </c>
      <c r="E3" s="14" t="s">
        <v>62</v>
      </c>
      <c r="F3" s="14" t="s">
        <v>63</v>
      </c>
      <c r="G3" s="14" t="s">
        <v>17</v>
      </c>
      <c r="H3" s="14" t="s">
        <v>61</v>
      </c>
      <c r="I3" s="15"/>
      <c r="J3" s="15" t="s">
        <v>18</v>
      </c>
      <c r="K3" s="15" t="s">
        <v>19</v>
      </c>
      <c r="L3" s="60" t="s">
        <v>20</v>
      </c>
      <c r="M3" s="60" t="s">
        <v>21</v>
      </c>
      <c r="O3" s="14" t="s">
        <v>1</v>
      </c>
      <c r="P3" s="14" t="s">
        <v>0</v>
      </c>
      <c r="Q3" s="14" t="s">
        <v>15</v>
      </c>
      <c r="R3" s="14" t="s">
        <v>16</v>
      </c>
      <c r="S3" s="14" t="s">
        <v>63</v>
      </c>
      <c r="T3" s="15" t="s">
        <v>18</v>
      </c>
      <c r="U3" s="15" t="s">
        <v>19</v>
      </c>
      <c r="V3" s="12" t="s">
        <v>20</v>
      </c>
      <c r="W3" s="12" t="s">
        <v>21</v>
      </c>
    </row>
    <row r="4" spans="1:23" ht="12.75" x14ac:dyDescent="0.2">
      <c r="A4" s="25">
        <v>1</v>
      </c>
      <c r="B4" s="22" t="s">
        <v>77</v>
      </c>
      <c r="C4" s="26">
        <v>763.23</v>
      </c>
      <c r="D4" s="26">
        <v>421</v>
      </c>
      <c r="E4" s="52">
        <f>нагрузка!L5</f>
        <v>86.568749999999994</v>
      </c>
      <c r="F4" s="52">
        <f>нагрузка!M5</f>
        <v>506.56875000000002</v>
      </c>
      <c r="G4" s="16">
        <f>SQRT(F4/(3.14*1))</f>
        <v>12.701481306860828</v>
      </c>
      <c r="H4" s="17">
        <f>360*(E4/F4)</f>
        <v>61.521264389088344</v>
      </c>
      <c r="I4" s="16"/>
      <c r="J4" s="17">
        <f>C4*F4</f>
        <v>386628.46706250001</v>
      </c>
      <c r="K4" s="17">
        <f>D4*F4</f>
        <v>213265.44375000001</v>
      </c>
      <c r="L4" s="61">
        <f>J28/F28</f>
        <v>451.84889524318743</v>
      </c>
      <c r="M4" s="61">
        <f>K28/F28</f>
        <v>230.64674765605045</v>
      </c>
      <c r="O4" s="25">
        <v>1</v>
      </c>
      <c r="P4" s="22" t="s">
        <v>77</v>
      </c>
      <c r="Q4" s="26">
        <v>763.23</v>
      </c>
      <c r="R4" s="26">
        <v>421</v>
      </c>
      <c r="S4" s="52">
        <f>F4</f>
        <v>506.56875000000002</v>
      </c>
      <c r="T4" s="17">
        <f t="shared" ref="T4:T27" si="0">Q4*S4</f>
        <v>386628.46706250001</v>
      </c>
      <c r="U4" s="17">
        <f t="shared" ref="U4:U27" si="1">R4*S4</f>
        <v>213265.44375000001</v>
      </c>
      <c r="V4" s="13">
        <f>T28/S28</f>
        <v>451.84889524318743</v>
      </c>
      <c r="W4" s="13">
        <f>U28/S28</f>
        <v>230.64674765605045</v>
      </c>
    </row>
    <row r="5" spans="1:23" ht="12.75" x14ac:dyDescent="0.2">
      <c r="A5" s="25">
        <v>2</v>
      </c>
      <c r="B5" s="22" t="s">
        <v>78</v>
      </c>
      <c r="C5" s="26">
        <v>250</v>
      </c>
      <c r="D5" s="26">
        <v>111</v>
      </c>
      <c r="E5" s="52">
        <f>нагрузка!L6</f>
        <v>256.5</v>
      </c>
      <c r="F5" s="52">
        <f>нагрузка!M6</f>
        <v>1026.5</v>
      </c>
      <c r="G5" s="16">
        <f t="shared" ref="G5:G20" si="2">SQRT(F5/(3.14*1))</f>
        <v>18.080675541181467</v>
      </c>
      <c r="H5" s="17">
        <f t="shared" ref="H5:H20" si="3">360*(E5/F5)</f>
        <v>89.956161714564047</v>
      </c>
      <c r="I5" s="16"/>
      <c r="J5" s="17">
        <f t="shared" ref="J5:J27" si="4">C5*F5</f>
        <v>256625</v>
      </c>
      <c r="K5" s="17">
        <f t="shared" ref="K5:K27" si="5">D5*F5</f>
        <v>113941.5</v>
      </c>
      <c r="L5" s="59"/>
      <c r="M5" s="59"/>
      <c r="O5" s="25">
        <v>2</v>
      </c>
      <c r="P5" s="22" t="s">
        <v>78</v>
      </c>
      <c r="Q5" s="26">
        <v>250</v>
      </c>
      <c r="R5" s="26">
        <v>111</v>
      </c>
      <c r="S5" s="52">
        <f t="shared" ref="S5:S20" si="6">F5</f>
        <v>1026.5</v>
      </c>
      <c r="T5" s="17">
        <f t="shared" si="0"/>
        <v>256625</v>
      </c>
      <c r="U5" s="17">
        <f t="shared" si="1"/>
        <v>113941.5</v>
      </c>
    </row>
    <row r="6" spans="1:23" ht="12.75" x14ac:dyDescent="0.2">
      <c r="A6" s="25">
        <v>3</v>
      </c>
      <c r="B6" s="22" t="s">
        <v>79</v>
      </c>
      <c r="C6" s="26">
        <v>343</v>
      </c>
      <c r="D6" s="26">
        <v>249</v>
      </c>
      <c r="E6" s="52">
        <f>нагрузка!L7</f>
        <v>201.99374999999998</v>
      </c>
      <c r="F6" s="52">
        <f>нагрузка!M7</f>
        <v>1041.9937500000001</v>
      </c>
      <c r="G6" s="16">
        <f t="shared" si="2"/>
        <v>18.216617230213242</v>
      </c>
      <c r="H6" s="17">
        <f t="shared" si="3"/>
        <v>69.787126842171546</v>
      </c>
      <c r="I6" s="16"/>
      <c r="J6" s="17">
        <f t="shared" si="4"/>
        <v>357403.85625000001</v>
      </c>
      <c r="K6" s="17">
        <f t="shared" si="5"/>
        <v>259456.44375000003</v>
      </c>
      <c r="L6" s="59"/>
      <c r="M6" s="59"/>
      <c r="O6" s="25">
        <v>3</v>
      </c>
      <c r="P6" s="22" t="s">
        <v>79</v>
      </c>
      <c r="Q6" s="26">
        <v>343</v>
      </c>
      <c r="R6" s="26">
        <v>249</v>
      </c>
      <c r="S6" s="52">
        <f t="shared" si="6"/>
        <v>1041.9937500000001</v>
      </c>
      <c r="T6" s="17">
        <f t="shared" si="0"/>
        <v>357403.85625000001</v>
      </c>
      <c r="U6" s="17">
        <f t="shared" si="1"/>
        <v>259456.44375000003</v>
      </c>
    </row>
    <row r="7" spans="1:23" ht="12.75" x14ac:dyDescent="0.2">
      <c r="A7" s="25">
        <v>4</v>
      </c>
      <c r="B7" s="22" t="s">
        <v>81</v>
      </c>
      <c r="C7" s="26">
        <v>566</v>
      </c>
      <c r="D7" s="26">
        <v>271</v>
      </c>
      <c r="E7" s="52">
        <f>нагрузка!L8</f>
        <v>279.79874999999998</v>
      </c>
      <c r="F7" s="52">
        <f>нагрузка!M8</f>
        <v>1539.7987499999999</v>
      </c>
      <c r="G7" s="16">
        <f t="shared" si="2"/>
        <v>22.144565191394559</v>
      </c>
      <c r="H7" s="17">
        <f t="shared" si="3"/>
        <v>65.416048688180837</v>
      </c>
      <c r="I7" s="16"/>
      <c r="J7" s="17">
        <f t="shared" si="4"/>
        <v>871526.09249999991</v>
      </c>
      <c r="K7" s="17">
        <f t="shared" si="5"/>
        <v>417285.46124999999</v>
      </c>
      <c r="L7" s="59"/>
      <c r="M7" s="59"/>
      <c r="O7" s="25">
        <v>4</v>
      </c>
      <c r="P7" s="22" t="s">
        <v>81</v>
      </c>
      <c r="Q7" s="26">
        <v>566</v>
      </c>
      <c r="R7" s="26">
        <v>271</v>
      </c>
      <c r="S7" s="52">
        <f t="shared" si="6"/>
        <v>1539.7987499999999</v>
      </c>
      <c r="T7" s="17">
        <f t="shared" si="0"/>
        <v>871526.09249999991</v>
      </c>
      <c r="U7" s="17">
        <f t="shared" si="1"/>
        <v>417285.46124999999</v>
      </c>
    </row>
    <row r="8" spans="1:23" ht="12.75" x14ac:dyDescent="0.2">
      <c r="A8" s="25">
        <v>5</v>
      </c>
      <c r="B8" s="22" t="s">
        <v>80</v>
      </c>
      <c r="C8" s="26">
        <v>486</v>
      </c>
      <c r="D8" s="26">
        <v>76</v>
      </c>
      <c r="E8" s="52">
        <f>нагрузка!L9</f>
        <v>196.2225</v>
      </c>
      <c r="F8" s="52">
        <f>нагрузка!M9</f>
        <v>1526.2225000000001</v>
      </c>
      <c r="G8" s="16">
        <f t="shared" si="2"/>
        <v>22.046725857122375</v>
      </c>
      <c r="H8" s="17">
        <f t="shared" si="3"/>
        <v>46.284273754318249</v>
      </c>
      <c r="I8" s="16"/>
      <c r="J8" s="17">
        <f t="shared" si="4"/>
        <v>741744.13500000001</v>
      </c>
      <c r="K8" s="17">
        <f t="shared" si="5"/>
        <v>115992.91</v>
      </c>
      <c r="L8" s="59"/>
      <c r="M8" s="59"/>
      <c r="O8" s="25">
        <v>5</v>
      </c>
      <c r="P8" s="22" t="s">
        <v>80</v>
      </c>
      <c r="Q8" s="26">
        <v>486</v>
      </c>
      <c r="R8" s="26">
        <v>76</v>
      </c>
      <c r="S8" s="52">
        <f t="shared" si="6"/>
        <v>1526.2225000000001</v>
      </c>
      <c r="T8" s="17">
        <f t="shared" si="0"/>
        <v>741744.13500000001</v>
      </c>
      <c r="U8" s="17">
        <f t="shared" si="1"/>
        <v>115992.91</v>
      </c>
    </row>
    <row r="9" spans="1:23" ht="12.75" x14ac:dyDescent="0.2">
      <c r="A9" s="25">
        <v>6</v>
      </c>
      <c r="B9" s="22" t="s">
        <v>82</v>
      </c>
      <c r="C9" s="26">
        <v>312</v>
      </c>
      <c r="D9" s="26">
        <v>523</v>
      </c>
      <c r="E9" s="52">
        <f>нагрузка!L10</f>
        <v>68.399999999999991</v>
      </c>
      <c r="F9" s="52">
        <f>нагрузка!M10</f>
        <v>418.4</v>
      </c>
      <c r="G9" s="16">
        <f t="shared" si="2"/>
        <v>11.543327407784641</v>
      </c>
      <c r="H9" s="17">
        <f t="shared" si="3"/>
        <v>58.852772466539193</v>
      </c>
      <c r="I9" s="16"/>
      <c r="J9" s="17">
        <f t="shared" si="4"/>
        <v>130540.79999999999</v>
      </c>
      <c r="K9" s="17">
        <f t="shared" si="5"/>
        <v>218823.19999999998</v>
      </c>
      <c r="L9" s="59"/>
      <c r="M9" s="59"/>
      <c r="O9" s="25">
        <v>6</v>
      </c>
      <c r="P9" s="22" t="s">
        <v>82</v>
      </c>
      <c r="Q9" s="26">
        <v>312</v>
      </c>
      <c r="R9" s="26">
        <v>523</v>
      </c>
      <c r="S9" s="52">
        <f t="shared" si="6"/>
        <v>418.4</v>
      </c>
      <c r="T9" s="17">
        <f t="shared" si="0"/>
        <v>130540.79999999999</v>
      </c>
      <c r="U9" s="17">
        <f t="shared" si="1"/>
        <v>218823.19999999998</v>
      </c>
    </row>
    <row r="10" spans="1:23" ht="12.75" x14ac:dyDescent="0.2">
      <c r="A10" s="25">
        <v>7</v>
      </c>
      <c r="B10" s="22" t="s">
        <v>83</v>
      </c>
      <c r="C10" s="26">
        <v>579</v>
      </c>
      <c r="D10" s="26">
        <v>493</v>
      </c>
      <c r="E10" s="52">
        <f>нагрузка!L11</f>
        <v>126.36</v>
      </c>
      <c r="F10" s="52">
        <f>нагрузка!M11</f>
        <v>326.36</v>
      </c>
      <c r="G10" s="16">
        <f t="shared" si="2"/>
        <v>10.194915680498985</v>
      </c>
      <c r="H10" s="17">
        <f t="shared" si="3"/>
        <v>139.38472852065203</v>
      </c>
      <c r="I10" s="16"/>
      <c r="J10" s="17">
        <f t="shared" si="4"/>
        <v>188962.44</v>
      </c>
      <c r="K10" s="17">
        <f t="shared" si="5"/>
        <v>160895.48000000001</v>
      </c>
      <c r="O10" s="25">
        <v>7</v>
      </c>
      <c r="P10" s="22" t="s">
        <v>83</v>
      </c>
      <c r="Q10" s="26">
        <v>579</v>
      </c>
      <c r="R10" s="26">
        <v>493</v>
      </c>
      <c r="S10" s="52">
        <f t="shared" si="6"/>
        <v>326.36</v>
      </c>
      <c r="T10" s="17">
        <f t="shared" si="0"/>
        <v>188962.44</v>
      </c>
      <c r="U10" s="17">
        <f t="shared" si="1"/>
        <v>160895.48000000001</v>
      </c>
    </row>
    <row r="11" spans="1:23" ht="12.75" x14ac:dyDescent="0.2">
      <c r="A11" s="25">
        <v>8</v>
      </c>
      <c r="B11" s="22" t="s">
        <v>71</v>
      </c>
      <c r="C11" s="26">
        <v>173</v>
      </c>
      <c r="D11" s="26">
        <v>401</v>
      </c>
      <c r="E11" s="52">
        <f>нагрузка!L12</f>
        <v>60.75</v>
      </c>
      <c r="F11" s="52">
        <f>нагрузка!M12</f>
        <v>1485.75</v>
      </c>
      <c r="G11" s="16">
        <f t="shared" si="2"/>
        <v>21.752443306647582</v>
      </c>
      <c r="H11" s="17">
        <f t="shared" si="3"/>
        <v>14.719838465421505</v>
      </c>
      <c r="I11" s="16"/>
      <c r="J11" s="17">
        <f t="shared" si="4"/>
        <v>257034.75</v>
      </c>
      <c r="K11" s="17">
        <f t="shared" si="5"/>
        <v>595785.75</v>
      </c>
      <c r="O11" s="25">
        <v>8</v>
      </c>
      <c r="P11" s="22" t="s">
        <v>71</v>
      </c>
      <c r="Q11" s="26">
        <v>173</v>
      </c>
      <c r="R11" s="26">
        <v>401</v>
      </c>
      <c r="S11" s="52">
        <f t="shared" si="6"/>
        <v>1485.75</v>
      </c>
      <c r="T11" s="17">
        <f t="shared" si="0"/>
        <v>257034.75</v>
      </c>
      <c r="U11" s="17">
        <f t="shared" si="1"/>
        <v>595785.75</v>
      </c>
    </row>
    <row r="12" spans="1:23" ht="12.75" x14ac:dyDescent="0.2">
      <c r="A12" s="25">
        <v>9</v>
      </c>
      <c r="B12" s="22" t="s">
        <v>84</v>
      </c>
      <c r="C12" s="26">
        <v>58</v>
      </c>
      <c r="D12" s="26">
        <v>61</v>
      </c>
      <c r="E12" s="52">
        <f>нагрузка!L13</f>
        <v>50.400000000000006</v>
      </c>
      <c r="F12" s="52">
        <f>нагрузка!M13</f>
        <v>1400.4</v>
      </c>
      <c r="G12" s="16">
        <f t="shared" si="2"/>
        <v>21.11841047869126</v>
      </c>
      <c r="H12" s="17">
        <f t="shared" si="3"/>
        <v>12.956298200514139</v>
      </c>
      <c r="I12" s="16"/>
      <c r="J12" s="17">
        <f t="shared" si="4"/>
        <v>81223.200000000012</v>
      </c>
      <c r="K12" s="17">
        <f t="shared" si="5"/>
        <v>85424.400000000009</v>
      </c>
      <c r="O12" s="25">
        <v>9</v>
      </c>
      <c r="P12" s="22" t="s">
        <v>84</v>
      </c>
      <c r="Q12" s="26">
        <v>58</v>
      </c>
      <c r="R12" s="26">
        <v>61</v>
      </c>
      <c r="S12" s="52">
        <f t="shared" si="6"/>
        <v>1400.4</v>
      </c>
      <c r="T12" s="17">
        <f t="shared" si="0"/>
        <v>81223.200000000012</v>
      </c>
      <c r="U12" s="17">
        <f t="shared" si="1"/>
        <v>85424.400000000009</v>
      </c>
    </row>
    <row r="13" spans="1:23" ht="13.5" customHeight="1" x14ac:dyDescent="0.2">
      <c r="A13" s="25">
        <v>10</v>
      </c>
      <c r="B13" s="22" t="s">
        <v>85</v>
      </c>
      <c r="C13" s="26">
        <v>65</v>
      </c>
      <c r="D13" s="26">
        <v>242</v>
      </c>
      <c r="E13" s="52">
        <f>нагрузка!L14</f>
        <v>85.05</v>
      </c>
      <c r="F13" s="52">
        <f>нагрузка!M14</f>
        <v>610.04999999999995</v>
      </c>
      <c r="G13" s="16">
        <f t="shared" si="2"/>
        <v>13.938559448179925</v>
      </c>
      <c r="H13" s="17">
        <f t="shared" si="3"/>
        <v>50.189328743545616</v>
      </c>
      <c r="I13" s="16"/>
      <c r="J13" s="17">
        <f t="shared" si="4"/>
        <v>39653.25</v>
      </c>
      <c r="K13" s="17">
        <f t="shared" si="5"/>
        <v>147632.09999999998</v>
      </c>
      <c r="O13" s="25">
        <v>10</v>
      </c>
      <c r="P13" s="22" t="s">
        <v>85</v>
      </c>
      <c r="Q13" s="26">
        <v>65</v>
      </c>
      <c r="R13" s="26">
        <v>242</v>
      </c>
      <c r="S13" s="52">
        <f t="shared" si="6"/>
        <v>610.04999999999995</v>
      </c>
      <c r="T13" s="17">
        <f t="shared" si="0"/>
        <v>39653.25</v>
      </c>
      <c r="U13" s="17">
        <f t="shared" si="1"/>
        <v>147632.09999999998</v>
      </c>
    </row>
    <row r="14" spans="1:23" ht="12.75" x14ac:dyDescent="0.2">
      <c r="A14" s="25">
        <v>11</v>
      </c>
      <c r="B14" s="22" t="s">
        <v>86</v>
      </c>
      <c r="C14" s="26">
        <v>96</v>
      </c>
      <c r="D14" s="26">
        <v>523</v>
      </c>
      <c r="E14" s="52">
        <f>нагрузка!L15</f>
        <v>34.020000000000003</v>
      </c>
      <c r="F14" s="52">
        <f>нагрузка!M15</f>
        <v>84.02000000000001</v>
      </c>
      <c r="G14" s="16">
        <f t="shared" si="2"/>
        <v>5.1728098537873484</v>
      </c>
      <c r="H14" s="17">
        <f t="shared" si="3"/>
        <v>145.76529397762437</v>
      </c>
      <c r="I14" s="16"/>
      <c r="J14" s="17">
        <f t="shared" si="4"/>
        <v>8065.920000000001</v>
      </c>
      <c r="K14" s="17">
        <f t="shared" si="5"/>
        <v>43942.460000000006</v>
      </c>
      <c r="O14" s="25">
        <v>11</v>
      </c>
      <c r="P14" s="22" t="s">
        <v>86</v>
      </c>
      <c r="Q14" s="26">
        <v>96</v>
      </c>
      <c r="R14" s="26">
        <v>523</v>
      </c>
      <c r="S14" s="52">
        <f t="shared" si="6"/>
        <v>84.02000000000001</v>
      </c>
      <c r="T14" s="17">
        <f t="shared" si="0"/>
        <v>8065.920000000001</v>
      </c>
      <c r="U14" s="17">
        <f t="shared" si="1"/>
        <v>43942.460000000006</v>
      </c>
    </row>
    <row r="15" spans="1:23" ht="12.75" x14ac:dyDescent="0.2">
      <c r="A15" s="25">
        <v>12</v>
      </c>
      <c r="B15" s="22" t="s">
        <v>87</v>
      </c>
      <c r="C15" s="26">
        <v>44</v>
      </c>
      <c r="D15" s="26">
        <v>401</v>
      </c>
      <c r="E15" s="52">
        <f>нагрузка!L16</f>
        <v>26.46</v>
      </c>
      <c r="F15" s="52">
        <f>нагрузка!M16</f>
        <v>126.46000000000001</v>
      </c>
      <c r="G15" s="16">
        <f t="shared" si="2"/>
        <v>6.3461709203517733</v>
      </c>
      <c r="H15" s="17">
        <f t="shared" si="3"/>
        <v>75.32500395381939</v>
      </c>
      <c r="I15" s="16"/>
      <c r="J15" s="17">
        <f t="shared" si="4"/>
        <v>5564.2400000000007</v>
      </c>
      <c r="K15" s="17">
        <f t="shared" si="5"/>
        <v>50710.460000000006</v>
      </c>
      <c r="O15" s="25">
        <v>12</v>
      </c>
      <c r="P15" s="22" t="s">
        <v>87</v>
      </c>
      <c r="Q15" s="26">
        <v>44</v>
      </c>
      <c r="R15" s="26">
        <v>401</v>
      </c>
      <c r="S15" s="52">
        <f t="shared" si="6"/>
        <v>126.46000000000001</v>
      </c>
      <c r="T15" s="17">
        <f t="shared" si="0"/>
        <v>5564.2400000000007</v>
      </c>
      <c r="U15" s="17">
        <f t="shared" si="1"/>
        <v>50710.460000000006</v>
      </c>
    </row>
    <row r="16" spans="1:23" ht="12.75" x14ac:dyDescent="0.2">
      <c r="A16" s="25">
        <v>13</v>
      </c>
      <c r="B16" s="22" t="s">
        <v>88</v>
      </c>
      <c r="C16" s="26">
        <v>837</v>
      </c>
      <c r="D16" s="26">
        <v>220</v>
      </c>
      <c r="E16" s="52">
        <f>нагрузка!L17</f>
        <v>134.66249999999999</v>
      </c>
      <c r="F16" s="52">
        <f>нагрузка!M17</f>
        <v>1894.6624999999999</v>
      </c>
      <c r="G16" s="16">
        <f t="shared" si="2"/>
        <v>24.564114082069857</v>
      </c>
      <c r="H16" s="17">
        <f t="shared" si="3"/>
        <v>25.586878929624671</v>
      </c>
      <c r="I16" s="16"/>
      <c r="J16" s="17">
        <f t="shared" si="4"/>
        <v>1585832.5125</v>
      </c>
      <c r="K16" s="17">
        <f t="shared" si="5"/>
        <v>416825.75</v>
      </c>
      <c r="O16" s="25">
        <v>13</v>
      </c>
      <c r="P16" s="22" t="s">
        <v>88</v>
      </c>
      <c r="Q16" s="26">
        <v>837</v>
      </c>
      <c r="R16" s="26">
        <v>220</v>
      </c>
      <c r="S16" s="52">
        <f t="shared" si="6"/>
        <v>1894.6624999999999</v>
      </c>
      <c r="T16" s="17">
        <f t="shared" si="0"/>
        <v>1585832.5125</v>
      </c>
      <c r="U16" s="17">
        <f t="shared" si="1"/>
        <v>416825.75</v>
      </c>
    </row>
    <row r="17" spans="1:23" ht="12.75" x14ac:dyDescent="0.2">
      <c r="A17" s="25">
        <v>14</v>
      </c>
      <c r="B17" s="22" t="s">
        <v>92</v>
      </c>
      <c r="C17" s="26">
        <v>764</v>
      </c>
      <c r="D17" s="26">
        <v>67</v>
      </c>
      <c r="E17" s="52">
        <f>нагрузка!L18</f>
        <v>128.25</v>
      </c>
      <c r="F17" s="52">
        <f>нагрузка!M18</f>
        <v>1968.25</v>
      </c>
      <c r="G17" s="16">
        <f t="shared" si="2"/>
        <v>25.036597416403907</v>
      </c>
      <c r="H17" s="17">
        <f t="shared" si="3"/>
        <v>23.457386002794362</v>
      </c>
      <c r="I17" s="16"/>
      <c r="J17" s="17">
        <f t="shared" si="4"/>
        <v>1503743</v>
      </c>
      <c r="K17" s="17">
        <f t="shared" si="5"/>
        <v>131872.75</v>
      </c>
      <c r="O17" s="25">
        <v>14</v>
      </c>
      <c r="P17" s="22" t="s">
        <v>92</v>
      </c>
      <c r="Q17" s="26">
        <v>764</v>
      </c>
      <c r="R17" s="26">
        <v>67</v>
      </c>
      <c r="S17" s="52">
        <f t="shared" si="6"/>
        <v>1968.25</v>
      </c>
      <c r="T17" s="17">
        <f t="shared" si="0"/>
        <v>1503743</v>
      </c>
      <c r="U17" s="17">
        <f t="shared" si="1"/>
        <v>131872.75</v>
      </c>
    </row>
    <row r="18" spans="1:23" ht="12.75" x14ac:dyDescent="0.2">
      <c r="A18" s="25">
        <v>15</v>
      </c>
      <c r="B18" s="22" t="s">
        <v>89</v>
      </c>
      <c r="C18" s="26">
        <v>576</v>
      </c>
      <c r="D18" s="26">
        <v>385</v>
      </c>
      <c r="E18" s="52">
        <f>нагрузка!L19</f>
        <v>54.506249999999994</v>
      </c>
      <c r="F18" s="52">
        <f>нагрузка!M19</f>
        <v>394.50625000000002</v>
      </c>
      <c r="G18" s="16">
        <f t="shared" si="2"/>
        <v>11.208877424658507</v>
      </c>
      <c r="H18" s="17">
        <f t="shared" si="3"/>
        <v>49.738755723134922</v>
      </c>
      <c r="I18" s="16"/>
      <c r="J18" s="17">
        <f t="shared" si="4"/>
        <v>227235.6</v>
      </c>
      <c r="K18" s="17">
        <f t="shared" si="5"/>
        <v>151884.90625</v>
      </c>
      <c r="O18" s="25">
        <v>15</v>
      </c>
      <c r="P18" s="22" t="s">
        <v>89</v>
      </c>
      <c r="Q18" s="26">
        <v>576</v>
      </c>
      <c r="R18" s="26">
        <v>385</v>
      </c>
      <c r="S18" s="52">
        <f t="shared" si="6"/>
        <v>394.50625000000002</v>
      </c>
      <c r="T18" s="17">
        <f t="shared" si="0"/>
        <v>227235.6</v>
      </c>
      <c r="U18" s="17">
        <f t="shared" si="1"/>
        <v>151884.90625</v>
      </c>
    </row>
    <row r="19" spans="1:23" ht="12.75" x14ac:dyDescent="0.2">
      <c r="A19" s="25">
        <v>16</v>
      </c>
      <c r="B19" s="22" t="s">
        <v>90</v>
      </c>
      <c r="C19" s="26">
        <v>321</v>
      </c>
      <c r="D19" s="26">
        <v>445</v>
      </c>
      <c r="E19" s="52">
        <f>нагрузка!L20</f>
        <v>43.2</v>
      </c>
      <c r="F19" s="52">
        <f>нагрузка!M20</f>
        <v>553.20000000000005</v>
      </c>
      <c r="G19" s="16">
        <f t="shared" si="2"/>
        <v>13.273219049991024</v>
      </c>
      <c r="H19" s="17">
        <f t="shared" si="3"/>
        <v>28.112798264642084</v>
      </c>
      <c r="I19" s="16"/>
      <c r="J19" s="17">
        <f t="shared" si="4"/>
        <v>177577.2</v>
      </c>
      <c r="K19" s="17">
        <f t="shared" si="5"/>
        <v>246174.00000000003</v>
      </c>
      <c r="O19" s="25">
        <v>16</v>
      </c>
      <c r="P19" s="22" t="s">
        <v>90</v>
      </c>
      <c r="Q19" s="26">
        <v>321</v>
      </c>
      <c r="R19" s="26">
        <v>445</v>
      </c>
      <c r="S19" s="52">
        <f t="shared" si="6"/>
        <v>553.20000000000005</v>
      </c>
      <c r="T19" s="17">
        <f t="shared" si="0"/>
        <v>177577.2</v>
      </c>
      <c r="U19" s="17">
        <f t="shared" si="1"/>
        <v>246174.00000000003</v>
      </c>
    </row>
    <row r="20" spans="1:23" ht="12.75" x14ac:dyDescent="0.2">
      <c r="A20" s="25">
        <v>17</v>
      </c>
      <c r="B20" s="22" t="s">
        <v>91</v>
      </c>
      <c r="C20" s="26">
        <v>321</v>
      </c>
      <c r="D20" s="26">
        <v>334</v>
      </c>
      <c r="E20" s="52">
        <f>нагрузка!L21</f>
        <v>57.6</v>
      </c>
      <c r="F20" s="52">
        <f>нагрузка!M21</f>
        <v>652.6</v>
      </c>
      <c r="G20" s="16">
        <f t="shared" si="2"/>
        <v>14.416462634934362</v>
      </c>
      <c r="H20" s="17">
        <f t="shared" si="3"/>
        <v>31.774440698743486</v>
      </c>
      <c r="I20" s="16"/>
      <c r="J20" s="17">
        <f t="shared" si="4"/>
        <v>209484.6</v>
      </c>
      <c r="K20" s="17">
        <f t="shared" si="5"/>
        <v>217968.4</v>
      </c>
      <c r="O20" s="25">
        <v>17</v>
      </c>
      <c r="P20" s="22" t="s">
        <v>91</v>
      </c>
      <c r="Q20" s="26">
        <v>321</v>
      </c>
      <c r="R20" s="26">
        <v>334</v>
      </c>
      <c r="S20" s="52">
        <f t="shared" si="6"/>
        <v>652.6</v>
      </c>
      <c r="T20" s="17">
        <f t="shared" si="0"/>
        <v>209484.6</v>
      </c>
      <c r="U20" s="17">
        <f t="shared" si="1"/>
        <v>217968.4</v>
      </c>
    </row>
    <row r="21" spans="1:23" ht="19.5" hidden="1" customHeight="1" x14ac:dyDescent="0.2">
      <c r="A21" s="44"/>
      <c r="B21" s="22" t="s">
        <v>91</v>
      </c>
      <c r="C21" s="44"/>
      <c r="D21" s="44"/>
      <c r="E21" s="44"/>
      <c r="F21" s="44"/>
      <c r="G21" s="16"/>
      <c r="H21" s="17"/>
      <c r="I21" s="20"/>
      <c r="J21" s="17">
        <f t="shared" si="4"/>
        <v>0</v>
      </c>
      <c r="K21" s="17">
        <f t="shared" si="5"/>
        <v>0</v>
      </c>
      <c r="O21" s="44"/>
      <c r="P21" s="22" t="s">
        <v>91</v>
      </c>
      <c r="Q21" s="44"/>
      <c r="R21" s="44"/>
      <c r="S21" s="44"/>
      <c r="T21" s="17">
        <f t="shared" si="0"/>
        <v>0</v>
      </c>
      <c r="U21" s="17">
        <f t="shared" si="1"/>
        <v>0</v>
      </c>
    </row>
    <row r="22" spans="1:23" ht="25.5" hidden="1" customHeight="1" x14ac:dyDescent="0.2">
      <c r="A22" s="44"/>
      <c r="B22" s="44"/>
      <c r="C22" s="44"/>
      <c r="D22" s="44"/>
      <c r="E22" s="44"/>
      <c r="F22" s="44"/>
      <c r="G22" s="16"/>
      <c r="H22" s="17"/>
      <c r="I22" s="16"/>
      <c r="J22" s="17">
        <f t="shared" si="4"/>
        <v>0</v>
      </c>
      <c r="K22" s="17">
        <f t="shared" si="5"/>
        <v>0</v>
      </c>
      <c r="O22" s="44"/>
      <c r="P22" s="44"/>
      <c r="Q22" s="44"/>
      <c r="R22" s="44"/>
      <c r="S22" s="44"/>
      <c r="T22" s="17">
        <f t="shared" si="0"/>
        <v>0</v>
      </c>
      <c r="U22" s="17">
        <f t="shared" si="1"/>
        <v>0</v>
      </c>
    </row>
    <row r="23" spans="1:23" ht="26.25" hidden="1" customHeight="1" x14ac:dyDescent="0.2">
      <c r="A23" s="44"/>
      <c r="B23" s="44"/>
      <c r="C23" s="44"/>
      <c r="D23" s="44"/>
      <c r="E23" s="44"/>
      <c r="F23" s="44"/>
      <c r="G23" s="16"/>
      <c r="H23" s="17"/>
      <c r="I23" s="16"/>
      <c r="J23" s="17">
        <f t="shared" si="4"/>
        <v>0</v>
      </c>
      <c r="K23" s="17">
        <f t="shared" si="5"/>
        <v>0</v>
      </c>
      <c r="O23" s="44"/>
      <c r="P23" s="44"/>
      <c r="Q23" s="44"/>
      <c r="R23" s="44"/>
      <c r="S23" s="44"/>
      <c r="T23" s="17">
        <f t="shared" si="0"/>
        <v>0</v>
      </c>
      <c r="U23" s="17">
        <f t="shared" si="1"/>
        <v>0</v>
      </c>
    </row>
    <row r="24" spans="1:23" ht="13.5" hidden="1" customHeight="1" x14ac:dyDescent="0.2">
      <c r="A24" s="44"/>
      <c r="B24" s="44"/>
      <c r="C24" s="44"/>
      <c r="D24" s="44"/>
      <c r="E24" s="44"/>
      <c r="F24" s="44"/>
      <c r="G24" s="16"/>
      <c r="H24" s="17"/>
      <c r="I24" s="16"/>
      <c r="J24" s="17">
        <f t="shared" si="4"/>
        <v>0</v>
      </c>
      <c r="K24" s="17">
        <f t="shared" si="5"/>
        <v>0</v>
      </c>
      <c r="O24" s="44"/>
      <c r="P24" s="44"/>
      <c r="Q24" s="44"/>
      <c r="R24" s="44"/>
      <c r="S24" s="44"/>
      <c r="T24" s="17">
        <f t="shared" si="0"/>
        <v>0</v>
      </c>
      <c r="U24" s="17">
        <f t="shared" si="1"/>
        <v>0</v>
      </c>
    </row>
    <row r="25" spans="1:23" ht="9.75" hidden="1" customHeight="1" x14ac:dyDescent="0.2">
      <c r="A25" s="44"/>
      <c r="B25" s="44"/>
      <c r="C25" s="44"/>
      <c r="D25" s="44"/>
      <c r="E25" s="44"/>
      <c r="F25" s="44"/>
      <c r="G25" s="16"/>
      <c r="H25" s="17"/>
      <c r="I25" s="16"/>
      <c r="J25" s="17">
        <f t="shared" si="4"/>
        <v>0</v>
      </c>
      <c r="K25" s="17">
        <f t="shared" si="5"/>
        <v>0</v>
      </c>
      <c r="O25" s="44"/>
      <c r="P25" s="44"/>
      <c r="Q25" s="44"/>
      <c r="R25" s="44"/>
      <c r="S25" s="44"/>
      <c r="T25" s="17">
        <f t="shared" si="0"/>
        <v>0</v>
      </c>
      <c r="U25" s="17">
        <f t="shared" si="1"/>
        <v>0</v>
      </c>
    </row>
    <row r="26" spans="1:23" ht="6.75" hidden="1" customHeight="1" x14ac:dyDescent="0.2">
      <c r="A26" s="44"/>
      <c r="B26" s="44"/>
      <c r="C26" s="44"/>
      <c r="D26" s="44"/>
      <c r="E26" s="44"/>
      <c r="F26" s="44"/>
      <c r="G26" s="16"/>
      <c r="H26" s="17"/>
      <c r="I26" s="16"/>
      <c r="J26" s="17">
        <f t="shared" si="4"/>
        <v>0</v>
      </c>
      <c r="K26" s="17">
        <f t="shared" si="5"/>
        <v>0</v>
      </c>
      <c r="O26" s="44"/>
      <c r="P26" s="44"/>
      <c r="Q26" s="44"/>
      <c r="R26" s="44"/>
      <c r="S26" s="44"/>
      <c r="T26" s="17">
        <f t="shared" si="0"/>
        <v>0</v>
      </c>
      <c r="U26" s="17">
        <f t="shared" si="1"/>
        <v>0</v>
      </c>
    </row>
    <row r="27" spans="1:23" ht="4.5" hidden="1" customHeight="1" x14ac:dyDescent="0.2">
      <c r="A27" s="44"/>
      <c r="B27" s="44"/>
      <c r="C27" s="44"/>
      <c r="D27" s="44"/>
      <c r="E27" s="44"/>
      <c r="F27" s="44"/>
      <c r="G27" s="16"/>
      <c r="H27" s="17"/>
      <c r="I27" s="16"/>
      <c r="J27" s="17">
        <f t="shared" si="4"/>
        <v>0</v>
      </c>
      <c r="K27" s="17">
        <f t="shared" si="5"/>
        <v>0</v>
      </c>
      <c r="O27" s="44"/>
      <c r="P27" s="44"/>
      <c r="Q27" s="44"/>
      <c r="R27" s="44"/>
      <c r="S27" s="44"/>
      <c r="T27" s="17">
        <f t="shared" si="0"/>
        <v>0</v>
      </c>
      <c r="U27" s="17">
        <f t="shared" si="1"/>
        <v>0</v>
      </c>
    </row>
    <row r="28" spans="1:23" x14ac:dyDescent="0.2">
      <c r="A28" s="14"/>
      <c r="B28" s="14"/>
      <c r="C28" s="14"/>
      <c r="D28" s="14"/>
      <c r="E28" s="14"/>
      <c r="F28" s="14">
        <f>SUM(F4:F27)</f>
        <v>15555.7425</v>
      </c>
      <c r="G28" s="14"/>
      <c r="H28" s="14"/>
      <c r="I28" s="14"/>
      <c r="J28" s="27">
        <f>SUM(J4:J27)</f>
        <v>7028845.0633124989</v>
      </c>
      <c r="K28" s="27">
        <f>SUM(K4:K27)</f>
        <v>3587881.4149999996</v>
      </c>
      <c r="L28" s="28"/>
      <c r="M28" s="28"/>
      <c r="O28" s="14"/>
      <c r="P28" s="14"/>
      <c r="Q28" s="14"/>
      <c r="R28" s="14"/>
      <c r="S28" s="14">
        <f>SUM(S4:S27)</f>
        <v>15555.7425</v>
      </c>
      <c r="T28" s="27">
        <f>SUM(T4:T27)</f>
        <v>7028845.0633124989</v>
      </c>
      <c r="U28" s="27">
        <f>SUM(U4:U27)</f>
        <v>3587881.4149999996</v>
      </c>
      <c r="V28" s="28"/>
      <c r="W28" s="28"/>
    </row>
    <row r="29" spans="1:23" ht="13.5" customHeight="1" x14ac:dyDescent="0.2"/>
    <row r="37" spans="1:19" s="28" customForma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</sheetData>
  <mergeCells count="2">
    <mergeCell ref="O2:S2"/>
    <mergeCell ref="A2:H2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tabSelected="1" topLeftCell="D1" workbookViewId="0">
      <selection activeCell="Q6" sqref="Q6"/>
    </sheetView>
  </sheetViews>
  <sheetFormatPr defaultRowHeight="12" x14ac:dyDescent="0.25"/>
  <cols>
    <col min="1" max="1" width="5.5703125" style="34" customWidth="1"/>
    <col min="2" max="3" width="12.42578125" style="34" customWidth="1"/>
    <col min="4" max="4" width="19.85546875" style="34" customWidth="1"/>
    <col min="5" max="5" width="9.5703125" style="34" customWidth="1"/>
    <col min="6" max="6" width="9.42578125" style="34" customWidth="1"/>
    <col min="7" max="7" width="4.5703125" style="34" customWidth="1"/>
    <col min="8" max="8" width="6.5703125" style="34" bestFit="1" customWidth="1"/>
    <col min="9" max="9" width="4.5703125" style="34" customWidth="1"/>
    <col min="10" max="10" width="8.28515625" style="34" bestFit="1" customWidth="1"/>
    <col min="11" max="13" width="6.5703125" style="34" bestFit="1" customWidth="1"/>
    <col min="14" max="14" width="6.5703125" style="34" customWidth="1"/>
    <col min="15" max="15" width="6.140625" style="34" customWidth="1"/>
    <col min="16" max="16" width="4.85546875" style="34" bestFit="1" customWidth="1"/>
    <col min="17" max="17" width="17.42578125" style="34" bestFit="1" customWidth="1"/>
    <col min="18" max="18" width="4.5703125" style="34" customWidth="1"/>
    <col min="19" max="19" width="13.140625" style="50" bestFit="1" customWidth="1"/>
    <col min="20" max="22" width="9.140625" style="34"/>
    <col min="23" max="23" width="9" style="34" customWidth="1"/>
    <col min="24" max="27" width="9.28515625" style="34" bestFit="1" customWidth="1"/>
    <col min="28" max="28" width="10.28515625" style="34" bestFit="1" customWidth="1"/>
    <col min="29" max="16384" width="9.140625" style="34"/>
  </cols>
  <sheetData>
    <row r="1" spans="1:28" x14ac:dyDescent="0.25">
      <c r="B1" s="34" t="s">
        <v>43</v>
      </c>
    </row>
    <row r="2" spans="1:28" x14ac:dyDescent="0.25">
      <c r="A2" s="100" t="s">
        <v>1</v>
      </c>
      <c r="B2" s="103" t="s">
        <v>22</v>
      </c>
      <c r="C2" s="99" t="s">
        <v>23</v>
      </c>
      <c r="D2" s="36" t="s">
        <v>66</v>
      </c>
      <c r="E2" s="100" t="s">
        <v>4</v>
      </c>
      <c r="F2" s="100"/>
      <c r="G2" s="100" t="s">
        <v>64</v>
      </c>
      <c r="H2" s="100" t="s">
        <v>10</v>
      </c>
      <c r="I2" s="99" t="s">
        <v>37</v>
      </c>
      <c r="J2" s="99" t="s">
        <v>39</v>
      </c>
      <c r="K2" s="100" t="s">
        <v>24</v>
      </c>
      <c r="L2" s="100"/>
      <c r="M2" s="100"/>
      <c r="N2" s="100" t="s">
        <v>40</v>
      </c>
      <c r="O2" s="100" t="s">
        <v>13</v>
      </c>
      <c r="P2" s="100" t="s">
        <v>38</v>
      </c>
      <c r="Q2" s="100" t="s">
        <v>25</v>
      </c>
      <c r="R2" s="37"/>
      <c r="S2" s="102" t="s">
        <v>48</v>
      </c>
      <c r="T2" s="101" t="s">
        <v>44</v>
      </c>
      <c r="U2" s="101" t="s">
        <v>45</v>
      </c>
      <c r="V2" s="101" t="s">
        <v>46</v>
      </c>
      <c r="W2" s="101" t="s">
        <v>47</v>
      </c>
      <c r="X2" s="46"/>
      <c r="Y2" s="46"/>
      <c r="Z2" s="46"/>
      <c r="AA2" s="46"/>
      <c r="AB2" s="46" t="s">
        <v>50</v>
      </c>
    </row>
    <row r="3" spans="1:28" x14ac:dyDescent="0.2">
      <c r="A3" s="100"/>
      <c r="B3" s="104"/>
      <c r="C3" s="99"/>
      <c r="D3" s="36" t="s">
        <v>65</v>
      </c>
      <c r="E3" s="37" t="s">
        <v>26</v>
      </c>
      <c r="F3" s="37" t="s">
        <v>27</v>
      </c>
      <c r="G3" s="100"/>
      <c r="H3" s="100"/>
      <c r="I3" s="99"/>
      <c r="J3" s="99"/>
      <c r="K3" s="37" t="s">
        <v>26</v>
      </c>
      <c r="L3" s="37" t="s">
        <v>28</v>
      </c>
      <c r="M3" s="37" t="s">
        <v>12</v>
      </c>
      <c r="N3" s="100"/>
      <c r="O3" s="100"/>
      <c r="P3" s="100"/>
      <c r="Q3" s="100"/>
      <c r="R3" s="37" t="s">
        <v>49</v>
      </c>
      <c r="S3" s="102"/>
      <c r="T3" s="101"/>
      <c r="U3" s="101"/>
      <c r="V3" s="101"/>
      <c r="W3" s="101"/>
      <c r="X3" s="57" t="s">
        <v>112</v>
      </c>
      <c r="Y3" s="57" t="s">
        <v>111</v>
      </c>
      <c r="Z3" s="57" t="s">
        <v>113</v>
      </c>
      <c r="AA3" s="57" t="s">
        <v>114</v>
      </c>
      <c r="AB3" s="58" t="s">
        <v>11</v>
      </c>
    </row>
    <row r="4" spans="1:28" x14ac:dyDescent="0.25">
      <c r="A4" s="37">
        <v>1</v>
      </c>
      <c r="B4" s="37">
        <v>2</v>
      </c>
      <c r="C4" s="37">
        <v>3</v>
      </c>
      <c r="D4" s="38">
        <v>4</v>
      </c>
      <c r="E4" s="38">
        <v>5</v>
      </c>
      <c r="F4" s="38">
        <v>6</v>
      </c>
      <c r="G4" s="39">
        <v>7</v>
      </c>
      <c r="H4" s="37">
        <v>8</v>
      </c>
      <c r="I4" s="37">
        <v>9</v>
      </c>
      <c r="J4" s="37">
        <v>10</v>
      </c>
      <c r="K4" s="37">
        <v>11</v>
      </c>
      <c r="L4" s="37">
        <v>12</v>
      </c>
      <c r="M4" s="37">
        <v>13</v>
      </c>
      <c r="N4" s="37">
        <v>14</v>
      </c>
      <c r="O4" s="37">
        <v>15</v>
      </c>
      <c r="P4" s="37">
        <v>16</v>
      </c>
      <c r="Q4" s="37">
        <v>17</v>
      </c>
      <c r="R4" s="37">
        <v>2</v>
      </c>
      <c r="S4" s="48">
        <v>3</v>
      </c>
      <c r="T4" s="53">
        <v>4</v>
      </c>
      <c r="U4" s="53">
        <v>5</v>
      </c>
      <c r="V4" s="53">
        <v>6</v>
      </c>
      <c r="W4" s="53">
        <v>7</v>
      </c>
      <c r="X4" s="46">
        <v>8</v>
      </c>
      <c r="Y4" s="46">
        <v>9</v>
      </c>
      <c r="Z4" s="46">
        <v>10</v>
      </c>
      <c r="AA4" s="46">
        <v>11</v>
      </c>
      <c r="AB4" s="46">
        <v>12</v>
      </c>
    </row>
    <row r="5" spans="1:28" x14ac:dyDescent="0.2">
      <c r="A5" s="29">
        <v>1</v>
      </c>
      <c r="B5" s="30" t="s">
        <v>108</v>
      </c>
      <c r="C5" s="30" t="s">
        <v>29</v>
      </c>
      <c r="D5" s="30" t="s">
        <v>110</v>
      </c>
      <c r="E5" s="47">
        <f>нагрузка!M5</f>
        <v>506.56875000000002</v>
      </c>
      <c r="F5" s="47">
        <f>нагрузка!N5</f>
        <v>370.40518354904265</v>
      </c>
      <c r="G5" s="35">
        <f>F5/E5</f>
        <v>0.73120417228469503</v>
      </c>
      <c r="H5" s="32">
        <f>E5*(G5-0.33)</f>
        <v>203.23749604904262</v>
      </c>
      <c r="I5" s="33">
        <v>2</v>
      </c>
      <c r="J5" s="33">
        <v>105</v>
      </c>
      <c r="K5" s="32">
        <f t="shared" ref="K5" si="0">E5</f>
        <v>506.56875000000002</v>
      </c>
      <c r="L5" s="32">
        <f>F5-J5*I5</f>
        <v>160.40518354904265</v>
      </c>
      <c r="M5" s="31">
        <f>SQRT(SUMSQ(K5,L5))</f>
        <v>531.35837377984797</v>
      </c>
      <c r="N5" s="88">
        <v>400</v>
      </c>
      <c r="O5" s="31">
        <f>M5/(I5*N5)</f>
        <v>0.66419796722480995</v>
      </c>
      <c r="P5" s="31">
        <f t="shared" ref="P5" si="1">M5/N5</f>
        <v>1.3283959344496199</v>
      </c>
      <c r="Q5" s="85" t="s">
        <v>103</v>
      </c>
      <c r="R5" s="33">
        <f>I5</f>
        <v>2</v>
      </c>
      <c r="S5" s="49">
        <f t="shared" ref="S5" si="2">N5</f>
        <v>400</v>
      </c>
      <c r="T5" s="63">
        <v>0.93</v>
      </c>
      <c r="U5" s="63">
        <v>4.5999999999999996</v>
      </c>
      <c r="V5" s="63">
        <v>4</v>
      </c>
      <c r="W5" s="63">
        <v>1.9</v>
      </c>
      <c r="X5" s="31">
        <f>T5+(O5^2)*U5</f>
        <v>2.959331122461621</v>
      </c>
      <c r="Y5" s="31">
        <f>Z5+(O5^2)*AA5</f>
        <v>14.658543034649115</v>
      </c>
      <c r="Z5" s="31">
        <f>W5*S5/100</f>
        <v>7.6</v>
      </c>
      <c r="AA5" s="31">
        <f>V5*S5/100</f>
        <v>16</v>
      </c>
      <c r="AB5" s="31">
        <f>SQRT(((K5+R5*X5)^2)+((L5+R5*Y5)^2))</f>
        <v>546.47770979119753</v>
      </c>
    </row>
    <row r="6" spans="1:28" x14ac:dyDescent="0.2">
      <c r="A6" s="29">
        <v>2</v>
      </c>
      <c r="B6" s="30" t="s">
        <v>30</v>
      </c>
      <c r="C6" s="30" t="s">
        <v>29</v>
      </c>
      <c r="D6" s="30" t="s">
        <v>76</v>
      </c>
      <c r="E6" s="47">
        <f>нагрузка!M6</f>
        <v>1026.5</v>
      </c>
      <c r="F6" s="47">
        <f>нагрузка!N6</f>
        <v>679.07616983991147</v>
      </c>
      <c r="G6" s="35">
        <f>F6/E6</f>
        <v>0.66154522147093175</v>
      </c>
      <c r="H6" s="32">
        <f>E6*(G6-0.33)</f>
        <v>340.33116983991141</v>
      </c>
      <c r="I6" s="33">
        <v>2</v>
      </c>
      <c r="J6" s="33">
        <v>175</v>
      </c>
      <c r="K6" s="32">
        <f t="shared" ref="K6:K18" si="3">E6</f>
        <v>1026.5</v>
      </c>
      <c r="L6" s="32">
        <f>F6-J6*I6</f>
        <v>329.07616983991147</v>
      </c>
      <c r="M6" s="31">
        <f>SQRT(SUMSQ(K6,L6))</f>
        <v>1077.9579655795983</v>
      </c>
      <c r="N6" s="88">
        <v>1000</v>
      </c>
      <c r="O6" s="31">
        <f>M6/(I6*N6)</f>
        <v>0.53897898278979917</v>
      </c>
      <c r="P6" s="31">
        <f t="shared" ref="P6:P9" si="4">M6/N6</f>
        <v>1.0779579655795983</v>
      </c>
      <c r="Q6" s="105">
        <f>N6</f>
        <v>1000</v>
      </c>
      <c r="R6" s="33">
        <f>I6</f>
        <v>2</v>
      </c>
      <c r="S6" s="49">
        <f t="shared" ref="S6:S18" si="5">N6</f>
        <v>1000</v>
      </c>
      <c r="T6" s="63">
        <v>1.7</v>
      </c>
      <c r="U6" s="63">
        <v>10.5</v>
      </c>
      <c r="V6" s="63">
        <v>6</v>
      </c>
      <c r="W6" s="63">
        <v>1.3</v>
      </c>
      <c r="X6" s="31">
        <f>T6+(O6^2)*U6</f>
        <v>4.7502326108358295</v>
      </c>
      <c r="Y6" s="31">
        <f>Z6+(O6^2)*AA6</f>
        <v>30.429900633347597</v>
      </c>
      <c r="Z6" s="31">
        <f>W6*S6/100</f>
        <v>13</v>
      </c>
      <c r="AA6" s="31">
        <f>V6*S6/100</f>
        <v>60</v>
      </c>
      <c r="AB6" s="31">
        <f>SQRT(((K6+R6*X6)^2)+((L6+R6*Y6)^2))</f>
        <v>1106.9539400997553</v>
      </c>
    </row>
    <row r="7" spans="1:28" x14ac:dyDescent="0.2">
      <c r="A7" s="29">
        <v>3</v>
      </c>
      <c r="B7" s="30" t="s">
        <v>31</v>
      </c>
      <c r="C7" s="30" t="s">
        <v>29</v>
      </c>
      <c r="D7" s="30" t="s">
        <v>75</v>
      </c>
      <c r="E7" s="47">
        <f>нагрузка!M7</f>
        <v>1041.9937500000001</v>
      </c>
      <c r="F7" s="47">
        <f>нагрузка!N7</f>
        <v>740.81036709808529</v>
      </c>
      <c r="G7" s="35">
        <f t="shared" ref="G7:G18" si="6">F7/E7</f>
        <v>0.71095471263439458</v>
      </c>
      <c r="H7" s="32">
        <f t="shared" ref="H7:H18" si="7">E7*(G7-0.33)</f>
        <v>396.95242959808519</v>
      </c>
      <c r="I7" s="33">
        <v>2</v>
      </c>
      <c r="J7" s="33">
        <v>180</v>
      </c>
      <c r="K7" s="32">
        <f t="shared" si="3"/>
        <v>1041.9937500000001</v>
      </c>
      <c r="L7" s="32">
        <f t="shared" ref="L7:L18" si="8">F7-J7*I7</f>
        <v>380.81036709808529</v>
      </c>
      <c r="M7" s="31">
        <f t="shared" ref="M7:M18" si="9">SQRT(SUMSQ(K7,L7))</f>
        <v>1109.3996172382795</v>
      </c>
      <c r="N7" s="88">
        <v>1000</v>
      </c>
      <c r="O7" s="31">
        <f>M7/(I7*N7)</f>
        <v>0.5546998086191397</v>
      </c>
      <c r="P7" s="31">
        <f t="shared" si="4"/>
        <v>1.1093996172382794</v>
      </c>
      <c r="Q7" s="85" t="s">
        <v>104</v>
      </c>
      <c r="R7" s="33">
        <f t="shared" ref="R7:R18" si="10">I7</f>
        <v>2</v>
      </c>
      <c r="S7" s="49">
        <f t="shared" si="5"/>
        <v>1000</v>
      </c>
      <c r="T7" s="51">
        <v>1.7</v>
      </c>
      <c r="U7" s="51">
        <v>10.5</v>
      </c>
      <c r="V7" s="51">
        <v>6</v>
      </c>
      <c r="W7" s="51">
        <v>1.3</v>
      </c>
      <c r="X7" s="31">
        <f t="shared" ref="X7" si="11">T7+(O7^2)*U7</f>
        <v>4.930764715662157</v>
      </c>
      <c r="Y7" s="31">
        <f t="shared" ref="Y7" si="12">Z7+(O7^2)*AA7</f>
        <v>31.461512660926612</v>
      </c>
      <c r="Z7" s="31">
        <f t="shared" ref="Z7" si="13">W7*S7/100</f>
        <v>13</v>
      </c>
      <c r="AA7" s="31">
        <f t="shared" ref="AA7" si="14">V7*S7/100</f>
        <v>60</v>
      </c>
      <c r="AB7" s="31">
        <f t="shared" ref="AB7" si="15">SQRT(((K7+R7*X7)^2)+((L7+R7*Y7)^2))</f>
        <v>1141.6211510024052</v>
      </c>
    </row>
    <row r="8" spans="1:28" x14ac:dyDescent="0.2">
      <c r="A8" s="29">
        <v>4</v>
      </c>
      <c r="B8" s="30" t="s">
        <v>73</v>
      </c>
      <c r="C8" s="30" t="s">
        <v>29</v>
      </c>
      <c r="D8" s="30" t="s">
        <v>96</v>
      </c>
      <c r="E8" s="47">
        <f>нагрузка!M8</f>
        <v>1539.7987499999999</v>
      </c>
      <c r="F8" s="47">
        <f>нагрузка!N8</f>
        <v>1111.2155506471279</v>
      </c>
      <c r="G8" s="35">
        <f t="shared" ref="G8:G9" si="16">F8/E8</f>
        <v>0.72166284759428978</v>
      </c>
      <c r="H8" s="32">
        <f t="shared" ref="H8:H9" si="17">E8*(G8-0.33)</f>
        <v>603.08196314712791</v>
      </c>
      <c r="I8" s="33">
        <v>2</v>
      </c>
      <c r="J8" s="33">
        <v>300</v>
      </c>
      <c r="K8" s="32">
        <f t="shared" ref="K8:K9" si="18">E8</f>
        <v>1539.7987499999999</v>
      </c>
      <c r="L8" s="32">
        <f t="shared" ref="L8:L9" si="19">F8-J8*I8</f>
        <v>511.21555064712788</v>
      </c>
      <c r="M8" s="31">
        <f t="shared" ref="M8:M9" si="20">SQRT(SUMSQ(K8,L8))</f>
        <v>1622.4430744174074</v>
      </c>
      <c r="N8" s="88">
        <v>1000</v>
      </c>
      <c r="O8" s="31">
        <f t="shared" ref="O8:O9" si="21">M8/(I8*N8)</f>
        <v>0.81122153720870371</v>
      </c>
      <c r="P8" s="31">
        <f t="shared" si="4"/>
        <v>1.6224430744174074</v>
      </c>
      <c r="Q8" s="85" t="s">
        <v>104</v>
      </c>
      <c r="R8" s="33">
        <f t="shared" si="10"/>
        <v>2</v>
      </c>
      <c r="S8" s="49">
        <f t="shared" si="5"/>
        <v>1000</v>
      </c>
      <c r="T8" s="51">
        <v>1.7</v>
      </c>
      <c r="U8" s="51">
        <v>10.5</v>
      </c>
      <c r="V8" s="51">
        <v>6</v>
      </c>
      <c r="W8" s="51">
        <v>1.3</v>
      </c>
      <c r="X8" s="31">
        <f t="shared" ref="X8:X18" si="22">T8+(O8^2)*U8</f>
        <v>8.6098440155281484</v>
      </c>
      <c r="Y8" s="31">
        <f t="shared" ref="Y8:Y18" si="23">Z8+(O8^2)*AA8</f>
        <v>52.484822945875131</v>
      </c>
      <c r="Z8" s="31">
        <f t="shared" ref="Z8:Z18" si="24">W8*S8/100</f>
        <v>13</v>
      </c>
      <c r="AA8" s="31">
        <f t="shared" ref="AA8:AA18" si="25">V8*S8/100</f>
        <v>60</v>
      </c>
      <c r="AB8" s="31">
        <f t="shared" ref="AB8:AB18" si="26">SQRT(((K8+R8*X8)^2)+((L8+R8*Y8)^2))</f>
        <v>1674.5120521520071</v>
      </c>
    </row>
    <row r="9" spans="1:28" x14ac:dyDescent="0.2">
      <c r="A9" s="29">
        <v>5</v>
      </c>
      <c r="B9" s="30" t="s">
        <v>97</v>
      </c>
      <c r="C9" s="30" t="s">
        <v>29</v>
      </c>
      <c r="D9" s="30" t="s">
        <v>101</v>
      </c>
      <c r="E9" s="47">
        <f>нагрузка!M9</f>
        <v>1526.2225000000001</v>
      </c>
      <c r="F9" s="47">
        <f>нагрузка!N9</f>
        <v>1172.9497479053016</v>
      </c>
      <c r="G9" s="35">
        <f t="shared" si="16"/>
        <v>0.76853129075564119</v>
      </c>
      <c r="H9" s="32">
        <f t="shared" si="17"/>
        <v>669.29632290530162</v>
      </c>
      <c r="I9" s="33">
        <v>2</v>
      </c>
      <c r="J9" s="33">
        <v>400</v>
      </c>
      <c r="K9" s="32">
        <f t="shared" si="18"/>
        <v>1526.2225000000001</v>
      </c>
      <c r="L9" s="32">
        <f t="shared" si="19"/>
        <v>372.94974790530159</v>
      </c>
      <c r="M9" s="31">
        <f t="shared" si="20"/>
        <v>1571.1290952588454</v>
      </c>
      <c r="N9" s="88">
        <v>1000</v>
      </c>
      <c r="O9" s="31">
        <f t="shared" si="21"/>
        <v>0.78556454762942274</v>
      </c>
      <c r="P9" s="31">
        <f t="shared" si="4"/>
        <v>1.5711290952588455</v>
      </c>
      <c r="Q9" s="85" t="s">
        <v>104</v>
      </c>
      <c r="R9" s="33">
        <f t="shared" si="10"/>
        <v>2</v>
      </c>
      <c r="S9" s="49">
        <f t="shared" si="5"/>
        <v>1000</v>
      </c>
      <c r="T9" s="51">
        <v>1.7</v>
      </c>
      <c r="U9" s="51">
        <v>10.5</v>
      </c>
      <c r="V9" s="51">
        <v>6</v>
      </c>
      <c r="W9" s="51">
        <v>1.3</v>
      </c>
      <c r="X9" s="31">
        <f t="shared" si="22"/>
        <v>8.179672414168305</v>
      </c>
      <c r="Y9" s="31">
        <f t="shared" si="23"/>
        <v>50.026699509533174</v>
      </c>
      <c r="Z9" s="31">
        <f t="shared" si="24"/>
        <v>13</v>
      </c>
      <c r="AA9" s="31">
        <f t="shared" si="25"/>
        <v>60</v>
      </c>
      <c r="AB9" s="31">
        <f t="shared" si="26"/>
        <v>1613.4716374930022</v>
      </c>
    </row>
    <row r="10" spans="1:28" x14ac:dyDescent="0.2">
      <c r="A10" s="29">
        <v>6</v>
      </c>
      <c r="B10" s="30" t="s">
        <v>74</v>
      </c>
      <c r="C10" s="30" t="s">
        <v>29</v>
      </c>
      <c r="D10" s="30" t="s">
        <v>100</v>
      </c>
      <c r="E10" s="47">
        <f>нагрузка!N10+нагрузка!N15</f>
        <v>375.33765295753551</v>
      </c>
      <c r="F10" s="47">
        <f>нагрузка!N9</f>
        <v>1172.9497479053016</v>
      </c>
      <c r="G10" s="35">
        <f>F10/E10</f>
        <v>3.1250521727912157</v>
      </c>
      <c r="H10" s="32">
        <f>E10*(G10-0.33)</f>
        <v>1049.088322429315</v>
      </c>
      <c r="I10" s="33">
        <v>2</v>
      </c>
      <c r="J10" s="33">
        <v>500</v>
      </c>
      <c r="K10" s="32">
        <f t="shared" si="3"/>
        <v>375.33765295753551</v>
      </c>
      <c r="L10" s="32">
        <f t="shared" si="8"/>
        <v>172.94974790530159</v>
      </c>
      <c r="M10" s="31">
        <f t="shared" si="9"/>
        <v>413.26743039849964</v>
      </c>
      <c r="N10" s="88">
        <v>400</v>
      </c>
      <c r="O10" s="31">
        <f>M10/(2*N10)</f>
        <v>0.5165842879981245</v>
      </c>
      <c r="P10" s="31">
        <f>M10/N10</f>
        <v>1.033168575996249</v>
      </c>
      <c r="Q10" s="85" t="s">
        <v>103</v>
      </c>
      <c r="R10" s="33">
        <f t="shared" si="10"/>
        <v>2</v>
      </c>
      <c r="S10" s="49">
        <f t="shared" si="5"/>
        <v>400</v>
      </c>
      <c r="T10" s="51">
        <v>0.93</v>
      </c>
      <c r="U10" s="51">
        <v>4.5999999999999996</v>
      </c>
      <c r="V10" s="51">
        <v>4</v>
      </c>
      <c r="W10" s="51">
        <v>1.9</v>
      </c>
      <c r="X10" s="31">
        <f t="shared" si="22"/>
        <v>2.1575529023900342</v>
      </c>
      <c r="Y10" s="31">
        <f t="shared" si="23"/>
        <v>11.869749225704467</v>
      </c>
      <c r="Z10" s="31">
        <f t="shared" si="24"/>
        <v>7.6</v>
      </c>
      <c r="AA10" s="31">
        <f t="shared" si="25"/>
        <v>16</v>
      </c>
      <c r="AB10" s="31">
        <f t="shared" si="26"/>
        <v>427.57791906061726</v>
      </c>
    </row>
    <row r="11" spans="1:28" x14ac:dyDescent="0.2">
      <c r="A11" s="29">
        <v>7</v>
      </c>
      <c r="B11" s="30" t="s">
        <v>32</v>
      </c>
      <c r="C11" s="30" t="s">
        <v>29</v>
      </c>
      <c r="D11" s="30" t="s">
        <v>67</v>
      </c>
      <c r="E11" s="47">
        <f>нагрузка!M10</f>
        <v>418.4</v>
      </c>
      <c r="F11" s="47">
        <f>нагрузка!N10</f>
        <v>308.67098629086888</v>
      </c>
      <c r="G11" s="35">
        <f t="shared" si="6"/>
        <v>0.73774136302788929</v>
      </c>
      <c r="H11" s="32">
        <f t="shared" si="7"/>
        <v>170.59898629086885</v>
      </c>
      <c r="I11" s="33">
        <v>2</v>
      </c>
      <c r="J11" s="33">
        <v>105</v>
      </c>
      <c r="K11" s="32">
        <f t="shared" si="3"/>
        <v>418.4</v>
      </c>
      <c r="L11" s="32">
        <f t="shared" si="8"/>
        <v>98.670986290868882</v>
      </c>
      <c r="M11" s="31">
        <f t="shared" si="9"/>
        <v>429.87733545235062</v>
      </c>
      <c r="N11" s="88">
        <v>400</v>
      </c>
      <c r="O11" s="31">
        <f>M11/(2*N11)</f>
        <v>0.53734666931543829</v>
      </c>
      <c r="P11" s="31">
        <f t="shared" ref="P11:P18" si="27">M11/N11</f>
        <v>1.0746933386308766</v>
      </c>
      <c r="Q11" s="85" t="s">
        <v>103</v>
      </c>
      <c r="R11" s="33">
        <f t="shared" si="10"/>
        <v>2</v>
      </c>
      <c r="S11" s="49">
        <f t="shared" si="5"/>
        <v>400</v>
      </c>
      <c r="T11" s="51">
        <v>0.93</v>
      </c>
      <c r="U11" s="51">
        <v>4.5999999999999996</v>
      </c>
      <c r="V11" s="51">
        <v>4</v>
      </c>
      <c r="W11" s="51">
        <v>1.9</v>
      </c>
      <c r="X11" s="31">
        <f t="shared" si="22"/>
        <v>2.2582106379122169</v>
      </c>
      <c r="Y11" s="31">
        <f t="shared" si="23"/>
        <v>12.219863088390319</v>
      </c>
      <c r="Z11" s="31">
        <f t="shared" si="24"/>
        <v>7.6</v>
      </c>
      <c r="AA11" s="31">
        <f t="shared" si="25"/>
        <v>16</v>
      </c>
      <c r="AB11" s="31">
        <f t="shared" si="26"/>
        <v>440.47082412918434</v>
      </c>
    </row>
    <row r="12" spans="1:28" x14ac:dyDescent="0.2">
      <c r="A12" s="29">
        <v>8</v>
      </c>
      <c r="B12" s="30" t="s">
        <v>33</v>
      </c>
      <c r="C12" s="30" t="s">
        <v>29</v>
      </c>
      <c r="D12" s="30" t="s">
        <v>98</v>
      </c>
      <c r="E12" s="47">
        <f>нагрузка!M11+нагрузка!M16</f>
        <v>452.82000000000005</v>
      </c>
      <c r="F12" s="47">
        <f>нагрузка!N11</f>
        <v>233.82591005493327</v>
      </c>
      <c r="G12" s="35">
        <f t="shared" ref="G12" si="28">F12/E12</f>
        <v>0.51637716985763271</v>
      </c>
      <c r="H12" s="32">
        <f t="shared" ref="H12" si="29">E12*(G12-0.33)</f>
        <v>84.395310054933248</v>
      </c>
      <c r="I12" s="33">
        <v>2</v>
      </c>
      <c r="J12" s="33">
        <v>40</v>
      </c>
      <c r="K12" s="32">
        <f t="shared" ref="K12" si="30">E12</f>
        <v>452.82000000000005</v>
      </c>
      <c r="L12" s="32">
        <f t="shared" ref="L12" si="31">F12-J12*I12</f>
        <v>153.82591005493327</v>
      </c>
      <c r="M12" s="31">
        <f t="shared" ref="M12" si="32">SQRT(SUMSQ(K12,L12))</f>
        <v>478.23463174913257</v>
      </c>
      <c r="N12" s="88">
        <v>400</v>
      </c>
      <c r="O12" s="31">
        <f>M12/(2*N12)</f>
        <v>0.59779328968641576</v>
      </c>
      <c r="P12" s="31">
        <f t="shared" ref="P12" si="33">M12/N12</f>
        <v>1.1955865793728315</v>
      </c>
      <c r="Q12" s="85" t="s">
        <v>103</v>
      </c>
      <c r="R12" s="33">
        <f t="shared" ref="R12" si="34">I12</f>
        <v>2</v>
      </c>
      <c r="S12" s="49">
        <f t="shared" ref="S12" si="35">N12</f>
        <v>400</v>
      </c>
      <c r="T12" s="51">
        <v>0.93</v>
      </c>
      <c r="U12" s="51">
        <v>4.5999999999999996</v>
      </c>
      <c r="V12" s="51">
        <v>4</v>
      </c>
      <c r="W12" s="51">
        <v>1.9</v>
      </c>
      <c r="X12" s="31">
        <f t="shared" ref="X12" si="36">T12+(O12^2)*U12</f>
        <v>2.5738413590928921</v>
      </c>
      <c r="Y12" s="31">
        <f t="shared" ref="Y12" si="37">Z12+(O12^2)*AA12</f>
        <v>13.317709075105711</v>
      </c>
      <c r="Z12" s="31">
        <f t="shared" ref="Z12" si="38">W12*S12/100</f>
        <v>7.6</v>
      </c>
      <c r="AA12" s="31">
        <f t="shared" ref="AA12" si="39">V12*S12/100</f>
        <v>16</v>
      </c>
      <c r="AB12" s="31">
        <f t="shared" ref="AB12" si="40">SQRT(((K12+R12*X12)^2)+((L12+R12*Y12)^2))</f>
        <v>492.24047922923796</v>
      </c>
    </row>
    <row r="13" spans="1:28" ht="12.75" customHeight="1" x14ac:dyDescent="0.2">
      <c r="A13" s="29">
        <v>9</v>
      </c>
      <c r="B13" s="30" t="s">
        <v>42</v>
      </c>
      <c r="C13" s="30" t="s">
        <v>29</v>
      </c>
      <c r="D13" s="30" t="s">
        <v>99</v>
      </c>
      <c r="E13" s="47">
        <f>нагрузка!M12+нагрузка!N14</f>
        <v>2185.75</v>
      </c>
      <c r="F13" s="47">
        <f>нагрузка!N12+нагрузка!O14</f>
        <v>2594.5358621358964</v>
      </c>
      <c r="G13" s="35">
        <f t="shared" si="6"/>
        <v>1.1870231555008104</v>
      </c>
      <c r="H13" s="32">
        <f t="shared" si="7"/>
        <v>1873.2383621358961</v>
      </c>
      <c r="I13" s="33">
        <v>2</v>
      </c>
      <c r="J13" s="33">
        <v>900</v>
      </c>
      <c r="K13" s="32">
        <f t="shared" si="3"/>
        <v>2185.75</v>
      </c>
      <c r="L13" s="32">
        <f t="shared" si="8"/>
        <v>794.53586213589642</v>
      </c>
      <c r="M13" s="31">
        <f t="shared" si="9"/>
        <v>2325.6806097828721</v>
      </c>
      <c r="N13" s="88">
        <v>1600</v>
      </c>
      <c r="O13" s="31">
        <f t="shared" ref="O13:O17" si="41">M13/(2*N13)</f>
        <v>0.72677519055714757</v>
      </c>
      <c r="P13" s="31">
        <f t="shared" si="27"/>
        <v>1.4535503811142951</v>
      </c>
      <c r="Q13" s="85" t="s">
        <v>105</v>
      </c>
      <c r="R13" s="33">
        <f t="shared" si="10"/>
        <v>2</v>
      </c>
      <c r="S13" s="49">
        <f t="shared" si="5"/>
        <v>1600</v>
      </c>
      <c r="T13" s="51">
        <v>2.6</v>
      </c>
      <c r="U13" s="51">
        <v>17</v>
      </c>
      <c r="V13" s="51">
        <v>6</v>
      </c>
      <c r="W13" s="51">
        <v>1.1000000000000001</v>
      </c>
      <c r="X13" s="31">
        <f t="shared" si="22"/>
        <v>11.579437019359428</v>
      </c>
      <c r="Y13" s="31">
        <f t="shared" si="23"/>
        <v>68.307409050500297</v>
      </c>
      <c r="Z13" s="31">
        <f t="shared" si="24"/>
        <v>17.600000000000001</v>
      </c>
      <c r="AA13" s="31">
        <f t="shared" si="25"/>
        <v>96</v>
      </c>
      <c r="AB13" s="31">
        <f t="shared" si="26"/>
        <v>2397.1483064492768</v>
      </c>
    </row>
    <row r="14" spans="1:28" x14ac:dyDescent="0.2">
      <c r="A14" s="29">
        <v>10</v>
      </c>
      <c r="B14" s="30" t="s">
        <v>34</v>
      </c>
      <c r="C14" s="30" t="s">
        <v>29</v>
      </c>
      <c r="D14" s="30" t="s">
        <v>68</v>
      </c>
      <c r="E14" s="47">
        <f>нагрузка!M13</f>
        <v>1400.4</v>
      </c>
      <c r="F14" s="47">
        <f>нагрузка!N13</f>
        <v>1190.5880899790657</v>
      </c>
      <c r="G14" s="35">
        <f t="shared" si="6"/>
        <v>0.85017715651175774</v>
      </c>
      <c r="H14" s="32">
        <f>E14*(G14-0.33)</f>
        <v>728.4560899790655</v>
      </c>
      <c r="I14" s="33">
        <v>2</v>
      </c>
      <c r="J14" s="33">
        <v>400</v>
      </c>
      <c r="K14" s="32">
        <f t="shared" si="3"/>
        <v>1400.4</v>
      </c>
      <c r="L14" s="32">
        <f t="shared" si="8"/>
        <v>390.58808997906567</v>
      </c>
      <c r="M14" s="31">
        <f t="shared" si="9"/>
        <v>1453.8497914274001</v>
      </c>
      <c r="N14" s="88">
        <v>1000</v>
      </c>
      <c r="O14" s="31">
        <f t="shared" si="41"/>
        <v>0.7269248957137</v>
      </c>
      <c r="P14" s="31">
        <f t="shared" si="27"/>
        <v>1.4538497914274</v>
      </c>
      <c r="Q14" s="85" t="s">
        <v>104</v>
      </c>
      <c r="R14" s="33">
        <f t="shared" si="10"/>
        <v>2</v>
      </c>
      <c r="S14" s="49">
        <f t="shared" si="5"/>
        <v>1000</v>
      </c>
      <c r="T14" s="51">
        <v>1.7</v>
      </c>
      <c r="U14" s="51">
        <v>10.5</v>
      </c>
      <c r="V14" s="51">
        <v>6</v>
      </c>
      <c r="W14" s="51">
        <v>1.3</v>
      </c>
      <c r="X14" s="31">
        <f t="shared" si="22"/>
        <v>7.2484079420879235</v>
      </c>
      <c r="Y14" s="31">
        <f t="shared" si="23"/>
        <v>44.705188240502416</v>
      </c>
      <c r="Z14" s="31">
        <f t="shared" si="24"/>
        <v>13</v>
      </c>
      <c r="AA14" s="31">
        <f t="shared" si="25"/>
        <v>60</v>
      </c>
      <c r="AB14" s="31">
        <f t="shared" si="26"/>
        <v>1494.0989014798183</v>
      </c>
    </row>
    <row r="15" spans="1:28" x14ac:dyDescent="0.2">
      <c r="A15" s="29">
        <v>11</v>
      </c>
      <c r="B15" s="30" t="s">
        <v>35</v>
      </c>
      <c r="C15" s="30" t="s">
        <v>29</v>
      </c>
      <c r="D15" s="30" t="s">
        <v>69</v>
      </c>
      <c r="E15" s="47">
        <f>нагрузка!M14</f>
        <v>610.04999999999995</v>
      </c>
      <c r="F15" s="47">
        <f>нагрузка!N14</f>
        <v>700</v>
      </c>
      <c r="G15" s="35">
        <f t="shared" si="6"/>
        <v>1.1474469305794608</v>
      </c>
      <c r="H15" s="32">
        <f>E15*(G15-0.33)</f>
        <v>498.68349999999998</v>
      </c>
      <c r="I15" s="33">
        <v>2</v>
      </c>
      <c r="J15" s="33">
        <v>250</v>
      </c>
      <c r="K15" s="32">
        <f t="shared" si="3"/>
        <v>610.04999999999995</v>
      </c>
      <c r="L15" s="32">
        <f t="shared" si="8"/>
        <v>200</v>
      </c>
      <c r="M15" s="31">
        <f t="shared" si="9"/>
        <v>641.9976654941978</v>
      </c>
      <c r="N15" s="88">
        <v>400</v>
      </c>
      <c r="O15" s="31">
        <f t="shared" si="41"/>
        <v>0.80249708186774726</v>
      </c>
      <c r="P15" s="31">
        <f t="shared" si="27"/>
        <v>1.6049941637354945</v>
      </c>
      <c r="Q15" s="85" t="s">
        <v>103</v>
      </c>
      <c r="R15" s="33">
        <f t="shared" si="10"/>
        <v>2</v>
      </c>
      <c r="S15" s="49">
        <f t="shared" si="5"/>
        <v>400</v>
      </c>
      <c r="T15" s="51">
        <v>0.93</v>
      </c>
      <c r="U15" s="51">
        <v>4.5999999999999996</v>
      </c>
      <c r="V15" s="51">
        <v>4</v>
      </c>
      <c r="W15" s="51">
        <v>1.9</v>
      </c>
      <c r="X15" s="31">
        <f t="shared" si="22"/>
        <v>3.8924072054687491</v>
      </c>
      <c r="Y15" s="31">
        <f t="shared" si="23"/>
        <v>17.904025062499997</v>
      </c>
      <c r="Z15" s="31">
        <f t="shared" si="24"/>
        <v>7.6</v>
      </c>
      <c r="AA15" s="31">
        <f t="shared" si="25"/>
        <v>16</v>
      </c>
      <c r="AB15" s="31">
        <f t="shared" si="26"/>
        <v>661.30574956063413</v>
      </c>
    </row>
    <row r="16" spans="1:28" x14ac:dyDescent="0.2">
      <c r="A16" s="29">
        <v>12</v>
      </c>
      <c r="B16" s="30" t="s">
        <v>36</v>
      </c>
      <c r="C16" s="30" t="s">
        <v>29</v>
      </c>
      <c r="D16" s="30" t="s">
        <v>70</v>
      </c>
      <c r="E16" s="47">
        <f>нагрузка!M15</f>
        <v>84.02000000000001</v>
      </c>
      <c r="F16" s="47">
        <f>нагрузка!N15</f>
        <v>66.666666666666657</v>
      </c>
      <c r="G16" s="35">
        <f t="shared" ref="G16" si="42">F16/E16</f>
        <v>0.79346187415694658</v>
      </c>
      <c r="H16" s="32">
        <f t="shared" ref="H16" si="43">E16*(G16-0.33)</f>
        <v>38.940066666666652</v>
      </c>
      <c r="I16" s="33">
        <v>2</v>
      </c>
      <c r="J16" s="33">
        <v>20</v>
      </c>
      <c r="K16" s="32">
        <f t="shared" ref="K16" si="44">E16</f>
        <v>84.02000000000001</v>
      </c>
      <c r="L16" s="32">
        <f t="shared" ref="L16" si="45">F16-J16*I16</f>
        <v>26.666666666666657</v>
      </c>
      <c r="M16" s="31">
        <f t="shared" ref="M16" si="46">SQRT(SUMSQ(K16,L16))</f>
        <v>88.150277997923027</v>
      </c>
      <c r="N16" s="88">
        <v>63</v>
      </c>
      <c r="O16" s="31">
        <f>M16/(2*N16)</f>
        <v>0.69960538093589708</v>
      </c>
      <c r="P16" s="31">
        <f t="shared" ref="P16" si="47">M16/N16</f>
        <v>1.3992107618717942</v>
      </c>
      <c r="Q16" s="85" t="s">
        <v>107</v>
      </c>
      <c r="R16" s="33">
        <f t="shared" si="10"/>
        <v>2</v>
      </c>
      <c r="S16" s="49">
        <f t="shared" si="5"/>
        <v>63</v>
      </c>
      <c r="T16" s="51">
        <v>0.255</v>
      </c>
      <c r="U16" s="51">
        <v>1.75</v>
      </c>
      <c r="V16" s="51">
        <v>4</v>
      </c>
      <c r="W16" s="51">
        <v>2.2999999999999998</v>
      </c>
      <c r="X16" s="31">
        <f t="shared" si="22"/>
        <v>1.1115334558103078</v>
      </c>
      <c r="Y16" s="31">
        <f t="shared" si="23"/>
        <v>2.6824081763668435</v>
      </c>
      <c r="Z16" s="31">
        <f t="shared" si="24"/>
        <v>1.4489999999999998</v>
      </c>
      <c r="AA16" s="31">
        <f t="shared" si="25"/>
        <v>2.52</v>
      </c>
      <c r="AB16" s="31">
        <f t="shared" si="26"/>
        <v>91.999361382263984</v>
      </c>
    </row>
    <row r="17" spans="1:28" x14ac:dyDescent="0.2">
      <c r="A17" s="29">
        <v>13</v>
      </c>
      <c r="B17" s="30" t="s">
        <v>41</v>
      </c>
      <c r="C17" s="30" t="s">
        <v>29</v>
      </c>
      <c r="D17" s="30" t="s">
        <v>72</v>
      </c>
      <c r="E17" s="47">
        <f>нагрузка!M16</f>
        <v>126.46000000000001</v>
      </c>
      <c r="F17" s="47">
        <f>нагрузка!N16</f>
        <v>133.33333333333331</v>
      </c>
      <c r="G17" s="35">
        <f t="shared" si="6"/>
        <v>1.054351837208076</v>
      </c>
      <c r="H17" s="32">
        <f t="shared" si="7"/>
        <v>91.601533333333293</v>
      </c>
      <c r="I17" s="33">
        <v>2</v>
      </c>
      <c r="J17" s="33">
        <v>47</v>
      </c>
      <c r="K17" s="32">
        <f t="shared" si="3"/>
        <v>126.46000000000001</v>
      </c>
      <c r="L17" s="32">
        <f t="shared" si="8"/>
        <v>39.333333333333314</v>
      </c>
      <c r="M17" s="31">
        <f t="shared" si="9"/>
        <v>132.43580600091167</v>
      </c>
      <c r="N17" s="88">
        <v>100</v>
      </c>
      <c r="O17" s="31">
        <f t="shared" si="41"/>
        <v>0.66217903000455836</v>
      </c>
      <c r="P17" s="31">
        <f t="shared" si="27"/>
        <v>1.3243580600091167</v>
      </c>
      <c r="Q17" s="85" t="s">
        <v>106</v>
      </c>
      <c r="R17" s="33">
        <f t="shared" si="10"/>
        <v>2</v>
      </c>
      <c r="S17" s="49">
        <f t="shared" si="5"/>
        <v>100</v>
      </c>
      <c r="T17" s="51">
        <v>0.32</v>
      </c>
      <c r="U17" s="51">
        <v>0.17</v>
      </c>
      <c r="V17" s="51">
        <v>4.5</v>
      </c>
      <c r="W17" s="51">
        <v>2.2999999999999998</v>
      </c>
      <c r="X17" s="31">
        <f t="shared" si="22"/>
        <v>0.39454178152222225</v>
      </c>
      <c r="Y17" s="31">
        <f t="shared" si="23"/>
        <v>4.2731648050000004</v>
      </c>
      <c r="Z17" s="31">
        <f t="shared" si="24"/>
        <v>2.2999999999999998</v>
      </c>
      <c r="AA17" s="31">
        <f t="shared" si="25"/>
        <v>4.5</v>
      </c>
      <c r="AB17" s="31">
        <f t="shared" si="26"/>
        <v>135.95878563447775</v>
      </c>
    </row>
    <row r="18" spans="1:28" x14ac:dyDescent="0.2">
      <c r="A18" s="29">
        <v>14</v>
      </c>
      <c r="B18" s="30" t="s">
        <v>95</v>
      </c>
      <c r="C18" s="30" t="s">
        <v>29</v>
      </c>
      <c r="D18" s="30" t="s">
        <v>102</v>
      </c>
      <c r="E18" s="47">
        <f>нагрузка!M17</f>
        <v>1894.6624999999999</v>
      </c>
      <c r="F18" s="47">
        <f>нагрузка!N17</f>
        <v>1552.1741024912262</v>
      </c>
      <c r="G18" s="35">
        <f t="shared" si="6"/>
        <v>0.81923514213809911</v>
      </c>
      <c r="H18" s="32">
        <f t="shared" si="7"/>
        <v>926.93547749122615</v>
      </c>
      <c r="I18" s="33">
        <v>2</v>
      </c>
      <c r="J18" s="33">
        <v>500</v>
      </c>
      <c r="K18" s="32">
        <f t="shared" si="3"/>
        <v>1894.6624999999999</v>
      </c>
      <c r="L18" s="32">
        <f t="shared" si="8"/>
        <v>552.17410249122622</v>
      </c>
      <c r="M18" s="31">
        <f t="shared" si="9"/>
        <v>1973.4847930420547</v>
      </c>
      <c r="N18" s="88">
        <v>1600</v>
      </c>
      <c r="O18" s="31">
        <f>M18/(2*N18)</f>
        <v>0.61671399782564207</v>
      </c>
      <c r="P18" s="31">
        <f t="shared" si="27"/>
        <v>1.2334279956512841</v>
      </c>
      <c r="Q18" s="85" t="s">
        <v>105</v>
      </c>
      <c r="R18" s="33">
        <f t="shared" si="10"/>
        <v>2</v>
      </c>
      <c r="S18" s="49">
        <f t="shared" si="5"/>
        <v>1600</v>
      </c>
      <c r="T18" s="51">
        <v>2.6</v>
      </c>
      <c r="U18" s="51">
        <v>17</v>
      </c>
      <c r="V18" s="51">
        <v>6</v>
      </c>
      <c r="W18" s="51">
        <v>1.1000000000000001</v>
      </c>
      <c r="X18" s="31">
        <f t="shared" si="22"/>
        <v>9.0657146369394628</v>
      </c>
      <c r="Y18" s="31">
        <f t="shared" si="23"/>
        <v>54.11227089095226</v>
      </c>
      <c r="Z18" s="31">
        <f t="shared" si="24"/>
        <v>17.600000000000001</v>
      </c>
      <c r="AA18" s="31">
        <f t="shared" si="25"/>
        <v>96</v>
      </c>
      <c r="AB18" s="31">
        <f t="shared" si="26"/>
        <v>2023.5876519747776</v>
      </c>
    </row>
    <row r="19" spans="1:28" x14ac:dyDescent="0.2">
      <c r="A19" s="29">
        <v>15</v>
      </c>
      <c r="B19" s="64" t="s">
        <v>116</v>
      </c>
      <c r="C19" s="64" t="s">
        <v>29</v>
      </c>
      <c r="D19" s="64" t="s">
        <v>115</v>
      </c>
      <c r="E19" s="65">
        <f>нагрузка!M14</f>
        <v>610.04999999999995</v>
      </c>
      <c r="F19" s="65">
        <f>нагрузка!N14</f>
        <v>700</v>
      </c>
      <c r="G19" s="66">
        <f t="shared" ref="G19" si="48">F19/E19</f>
        <v>1.1474469305794608</v>
      </c>
      <c r="H19" s="67">
        <f t="shared" ref="H19" si="49">E19*(G19-0.33)</f>
        <v>498.68349999999998</v>
      </c>
      <c r="I19" s="68">
        <v>1</v>
      </c>
      <c r="J19" s="68">
        <v>500</v>
      </c>
      <c r="K19" s="67">
        <f t="shared" ref="K19" si="50">E19</f>
        <v>610.04999999999995</v>
      </c>
      <c r="L19" s="67">
        <f>F19-J19*I19</f>
        <v>200</v>
      </c>
      <c r="M19" s="69">
        <f t="shared" ref="M19" si="51">SQRT(SUMSQ(K19,L19))</f>
        <v>641.9976654941978</v>
      </c>
      <c r="N19" s="89">
        <v>630</v>
      </c>
      <c r="O19" s="69">
        <f>M19/(1*N19)</f>
        <v>1.0190439134828537</v>
      </c>
      <c r="P19" s="69"/>
      <c r="Q19" s="86" t="s">
        <v>109</v>
      </c>
      <c r="R19" s="68">
        <f t="shared" ref="R19" si="52">I19</f>
        <v>1</v>
      </c>
      <c r="S19" s="70">
        <f t="shared" ref="S19" si="53">N19</f>
        <v>630</v>
      </c>
      <c r="T19" s="71">
        <v>1.3</v>
      </c>
      <c r="U19" s="71">
        <v>6.5</v>
      </c>
      <c r="V19" s="71">
        <v>4</v>
      </c>
      <c r="W19" s="71">
        <v>1.7</v>
      </c>
      <c r="X19" s="69">
        <f t="shared" ref="X19" si="54">T19+(O19^2)*U19</f>
        <v>8.049928234441925</v>
      </c>
      <c r="Y19" s="69">
        <f t="shared" ref="Y19" si="55">Z19+(O19^2)*AA19</f>
        <v>36.878952539682537</v>
      </c>
      <c r="Z19" s="69">
        <f t="shared" ref="Z19" si="56">W19*S19/100</f>
        <v>10.71</v>
      </c>
      <c r="AA19" s="69">
        <f t="shared" ref="AA19" si="57">V19*S19/100</f>
        <v>25.2</v>
      </c>
      <c r="AB19" s="69">
        <f t="shared" ref="AB19" si="58">SQRT(((K19+R19*X19)^2)+((L19+R19*Y19)^2))</f>
        <v>661.93591792538302</v>
      </c>
    </row>
    <row r="20" spans="1:28" x14ac:dyDescent="0.25">
      <c r="B20" s="72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87"/>
      <c r="R20" s="73"/>
      <c r="S20" s="74"/>
      <c r="T20" s="73"/>
      <c r="U20" s="73"/>
      <c r="V20" s="73"/>
      <c r="W20" s="73"/>
      <c r="X20" s="73"/>
      <c r="Y20" s="73"/>
      <c r="Z20" s="73"/>
      <c r="AA20" s="73"/>
      <c r="AB20" s="73"/>
    </row>
    <row r="21" spans="1:28" x14ac:dyDescent="0.25">
      <c r="A21" s="97"/>
      <c r="B21" s="98"/>
      <c r="C21" s="96"/>
      <c r="D21" s="75"/>
      <c r="E21" s="95"/>
      <c r="F21" s="95"/>
      <c r="G21" s="95"/>
      <c r="H21" s="95"/>
      <c r="I21" s="96"/>
      <c r="J21" s="96"/>
      <c r="K21" s="95"/>
      <c r="L21" s="95"/>
      <c r="M21" s="95"/>
      <c r="N21" s="95"/>
      <c r="O21" s="95"/>
      <c r="P21" s="95"/>
      <c r="Q21" s="95"/>
      <c r="R21" s="74"/>
      <c r="S21" s="94"/>
      <c r="T21" s="94"/>
      <c r="U21" s="94"/>
      <c r="V21" s="94"/>
      <c r="W21" s="94"/>
      <c r="X21" s="74"/>
      <c r="Y21" s="74"/>
      <c r="Z21" s="74"/>
      <c r="AA21" s="74"/>
      <c r="AB21" s="74"/>
    </row>
    <row r="22" spans="1:28" x14ac:dyDescent="0.2">
      <c r="A22" s="97"/>
      <c r="B22" s="98"/>
      <c r="C22" s="96"/>
      <c r="D22" s="75"/>
      <c r="E22" s="74"/>
      <c r="F22" s="74"/>
      <c r="G22" s="95"/>
      <c r="H22" s="95"/>
      <c r="I22" s="96"/>
      <c r="J22" s="96"/>
      <c r="K22" s="74"/>
      <c r="L22" s="74"/>
      <c r="M22" s="74"/>
      <c r="N22" s="95"/>
      <c r="O22" s="95"/>
      <c r="P22" s="95"/>
      <c r="Q22" s="95"/>
      <c r="R22" s="74"/>
      <c r="S22" s="94"/>
      <c r="T22" s="94"/>
      <c r="U22" s="94"/>
      <c r="V22" s="94"/>
      <c r="W22" s="94"/>
      <c r="X22" s="76"/>
      <c r="Y22" s="76"/>
      <c r="Z22" s="76"/>
      <c r="AA22" s="76"/>
      <c r="AB22" s="74"/>
    </row>
    <row r="23" spans="1:28" x14ac:dyDescent="0.25">
      <c r="A23" s="73"/>
      <c r="B23" s="74"/>
      <c r="C23" s="74"/>
      <c r="D23" s="74" t="s">
        <v>117</v>
      </c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</row>
    <row r="24" spans="1:28" s="40" customFormat="1" x14ac:dyDescent="0.2">
      <c r="A24" s="84"/>
      <c r="B24" s="77"/>
      <c r="C24" s="77"/>
      <c r="D24" s="77"/>
      <c r="E24" s="78"/>
      <c r="F24" s="78"/>
      <c r="G24" s="79"/>
      <c r="H24" s="80"/>
      <c r="I24" s="81"/>
      <c r="J24" s="81"/>
      <c r="K24" s="80"/>
      <c r="L24" s="80"/>
      <c r="M24" s="79"/>
      <c r="N24" s="81"/>
      <c r="O24" s="79"/>
      <c r="P24" s="79"/>
      <c r="Q24" s="82"/>
      <c r="R24" s="81"/>
      <c r="S24" s="81"/>
      <c r="T24" s="83"/>
      <c r="U24" s="83"/>
      <c r="V24" s="83"/>
      <c r="W24" s="83"/>
      <c r="X24" s="79"/>
      <c r="Y24" s="79"/>
      <c r="Z24" s="79"/>
      <c r="AA24" s="79"/>
      <c r="AB24" s="79"/>
    </row>
    <row r="25" spans="1:28" x14ac:dyDescent="0.2">
      <c r="A25" s="84"/>
      <c r="B25" s="77"/>
      <c r="C25" s="77"/>
      <c r="D25" s="77"/>
      <c r="E25" s="78"/>
      <c r="F25" s="78"/>
      <c r="G25" s="79"/>
      <c r="H25" s="80"/>
      <c r="I25" s="81"/>
      <c r="J25" s="81"/>
      <c r="K25" s="80"/>
      <c r="L25" s="80"/>
      <c r="M25" s="79"/>
      <c r="N25" s="81"/>
      <c r="O25" s="79"/>
      <c r="P25" s="79"/>
      <c r="Q25" s="82"/>
      <c r="R25" s="81"/>
      <c r="S25" s="81"/>
      <c r="T25" s="82"/>
      <c r="U25" s="82"/>
      <c r="V25" s="82"/>
      <c r="W25" s="82"/>
      <c r="X25" s="79"/>
      <c r="Y25" s="79"/>
      <c r="Z25" s="79"/>
      <c r="AA25" s="79"/>
      <c r="AB25" s="79"/>
    </row>
    <row r="26" spans="1:28" x14ac:dyDescent="0.2">
      <c r="A26" s="84"/>
      <c r="B26" s="77"/>
      <c r="C26" s="77"/>
      <c r="D26" s="77"/>
      <c r="E26" s="78"/>
      <c r="F26" s="78"/>
      <c r="G26" s="79"/>
      <c r="H26" s="80"/>
      <c r="I26" s="81"/>
      <c r="J26" s="81"/>
      <c r="K26" s="80"/>
      <c r="L26" s="80"/>
      <c r="M26" s="79"/>
      <c r="N26" s="81"/>
      <c r="O26" s="79"/>
      <c r="P26" s="79"/>
      <c r="Q26" s="82"/>
      <c r="R26" s="81"/>
      <c r="S26" s="81"/>
      <c r="T26" s="82"/>
      <c r="U26" s="82"/>
      <c r="V26" s="82"/>
      <c r="W26" s="82"/>
      <c r="X26" s="79"/>
      <c r="Y26" s="79"/>
      <c r="Z26" s="79"/>
      <c r="AA26" s="79"/>
      <c r="AB26" s="79"/>
    </row>
    <row r="27" spans="1:28" s="40" customFormat="1" x14ac:dyDescent="0.2">
      <c r="A27" s="84"/>
      <c r="B27" s="77"/>
      <c r="C27" s="77"/>
      <c r="D27" s="77"/>
      <c r="E27" s="78"/>
      <c r="F27" s="78"/>
      <c r="G27" s="79"/>
      <c r="H27" s="80"/>
      <c r="I27" s="81"/>
      <c r="J27" s="81"/>
      <c r="K27" s="80"/>
      <c r="L27" s="80"/>
      <c r="M27" s="79"/>
      <c r="N27" s="81"/>
      <c r="O27" s="79"/>
      <c r="P27" s="79"/>
      <c r="Q27" s="82"/>
      <c r="R27" s="81"/>
      <c r="S27" s="81"/>
      <c r="T27" s="76"/>
      <c r="U27" s="76"/>
      <c r="V27" s="76"/>
      <c r="W27" s="76"/>
      <c r="X27" s="79"/>
      <c r="Y27" s="79"/>
      <c r="Z27" s="79"/>
      <c r="AA27" s="79"/>
      <c r="AB27" s="79"/>
    </row>
    <row r="28" spans="1:28" x14ac:dyDescent="0.2">
      <c r="A28" s="84"/>
      <c r="B28" s="77"/>
      <c r="C28" s="77"/>
      <c r="D28" s="77"/>
      <c r="E28" s="78"/>
      <c r="F28" s="78"/>
      <c r="G28" s="79"/>
      <c r="H28" s="80"/>
      <c r="I28" s="81"/>
      <c r="J28" s="81"/>
      <c r="K28" s="80"/>
      <c r="L28" s="80"/>
      <c r="M28" s="79"/>
      <c r="N28" s="81"/>
      <c r="O28" s="79"/>
      <c r="P28" s="79"/>
      <c r="Q28" s="82"/>
      <c r="R28" s="81"/>
      <c r="S28" s="81"/>
      <c r="T28" s="82"/>
      <c r="U28" s="82"/>
      <c r="V28" s="82"/>
      <c r="W28" s="82"/>
      <c r="X28" s="79"/>
      <c r="Y28" s="79"/>
      <c r="Z28" s="79"/>
      <c r="AA28" s="79"/>
      <c r="AB28" s="79"/>
    </row>
    <row r="29" spans="1:28" x14ac:dyDescent="0.2">
      <c r="A29" s="84"/>
      <c r="B29" s="77"/>
      <c r="C29" s="77"/>
      <c r="D29" s="77"/>
      <c r="E29" s="78"/>
      <c r="F29" s="78"/>
      <c r="G29" s="79"/>
      <c r="H29" s="80"/>
      <c r="I29" s="81"/>
      <c r="J29" s="81"/>
      <c r="K29" s="80"/>
      <c r="L29" s="80"/>
      <c r="M29" s="79"/>
      <c r="N29" s="81"/>
      <c r="O29" s="79"/>
      <c r="P29" s="79"/>
      <c r="Q29" s="82"/>
      <c r="R29" s="81"/>
      <c r="S29" s="81"/>
      <c r="T29" s="76"/>
      <c r="U29" s="76"/>
      <c r="V29" s="76"/>
      <c r="W29" s="76"/>
      <c r="X29" s="79"/>
      <c r="Y29" s="79"/>
      <c r="Z29" s="79"/>
      <c r="AA29" s="79"/>
      <c r="AB29" s="79"/>
    </row>
    <row r="30" spans="1:28" x14ac:dyDescent="0.2">
      <c r="A30" s="84"/>
      <c r="B30" s="77"/>
      <c r="C30" s="77"/>
      <c r="D30" s="77"/>
      <c r="E30" s="78"/>
      <c r="F30" s="78"/>
      <c r="G30" s="79"/>
      <c r="H30" s="80"/>
      <c r="I30" s="81"/>
      <c r="J30" s="81"/>
      <c r="K30" s="80"/>
      <c r="L30" s="80"/>
      <c r="M30" s="79"/>
      <c r="N30" s="81"/>
      <c r="O30" s="79"/>
      <c r="P30" s="79"/>
      <c r="Q30" s="82"/>
      <c r="R30" s="81"/>
      <c r="S30" s="81"/>
      <c r="T30" s="76"/>
      <c r="U30" s="76"/>
      <c r="V30" s="76"/>
      <c r="W30" s="76"/>
      <c r="X30" s="79"/>
      <c r="Y30" s="79"/>
      <c r="Z30" s="79"/>
      <c r="AA30" s="79"/>
      <c r="AB30" s="79"/>
    </row>
    <row r="31" spans="1:28" x14ac:dyDescent="0.2">
      <c r="A31" s="84"/>
      <c r="B31" s="77"/>
      <c r="C31" s="77"/>
      <c r="D31" s="77"/>
      <c r="E31" s="78"/>
      <c r="F31" s="78"/>
      <c r="G31" s="79"/>
      <c r="H31" s="80"/>
      <c r="I31" s="81"/>
      <c r="J31" s="81"/>
      <c r="K31" s="80"/>
      <c r="L31" s="80"/>
      <c r="M31" s="79"/>
      <c r="N31" s="81"/>
      <c r="O31" s="79"/>
      <c r="P31" s="79"/>
      <c r="Q31" s="82"/>
      <c r="R31" s="81"/>
      <c r="S31" s="81"/>
      <c r="T31" s="76"/>
      <c r="U31" s="76"/>
      <c r="V31" s="76"/>
      <c r="W31" s="76"/>
      <c r="X31" s="79"/>
      <c r="Y31" s="79"/>
      <c r="Z31" s="79"/>
      <c r="AA31" s="79"/>
      <c r="AB31" s="79"/>
    </row>
    <row r="32" spans="1:28" x14ac:dyDescent="0.2">
      <c r="A32" s="84"/>
      <c r="B32" s="77"/>
      <c r="C32" s="77"/>
      <c r="D32" s="77"/>
      <c r="E32" s="78"/>
      <c r="F32" s="78"/>
      <c r="G32" s="79"/>
      <c r="H32" s="80"/>
      <c r="I32" s="81"/>
      <c r="J32" s="81"/>
      <c r="K32" s="80"/>
      <c r="L32" s="80"/>
      <c r="M32" s="79"/>
      <c r="N32" s="81"/>
      <c r="O32" s="79"/>
      <c r="P32" s="79"/>
      <c r="Q32" s="82"/>
      <c r="R32" s="81"/>
      <c r="S32" s="81"/>
      <c r="T32" s="76"/>
      <c r="U32" s="76"/>
      <c r="V32" s="76"/>
      <c r="W32" s="76"/>
      <c r="X32" s="79"/>
      <c r="Y32" s="79"/>
      <c r="Z32" s="79"/>
      <c r="AA32" s="79"/>
      <c r="AB32" s="79"/>
    </row>
    <row r="33" spans="1:28" x14ac:dyDescent="0.2">
      <c r="A33" s="84"/>
      <c r="B33" s="77"/>
      <c r="C33" s="77"/>
      <c r="D33" s="77"/>
      <c r="E33" s="78"/>
      <c r="F33" s="78"/>
      <c r="G33" s="79"/>
      <c r="H33" s="80"/>
      <c r="I33" s="81"/>
      <c r="J33" s="81"/>
      <c r="K33" s="80"/>
      <c r="L33" s="80"/>
      <c r="M33" s="79"/>
      <c r="N33" s="81"/>
      <c r="O33" s="79"/>
      <c r="P33" s="79"/>
      <c r="Q33" s="82"/>
      <c r="R33" s="81"/>
      <c r="S33" s="81"/>
      <c r="T33" s="76"/>
      <c r="U33" s="76"/>
      <c r="V33" s="76"/>
      <c r="W33" s="76"/>
      <c r="X33" s="79"/>
      <c r="Y33" s="79"/>
      <c r="Z33" s="79"/>
      <c r="AA33" s="79"/>
      <c r="AB33" s="79"/>
    </row>
    <row r="34" spans="1:28" x14ac:dyDescent="0.2">
      <c r="A34" s="84"/>
      <c r="B34" s="77"/>
      <c r="C34" s="77"/>
      <c r="D34" s="77"/>
      <c r="E34" s="78"/>
      <c r="F34" s="78"/>
      <c r="G34" s="79"/>
      <c r="H34" s="80"/>
      <c r="I34" s="81"/>
      <c r="J34" s="81"/>
      <c r="K34" s="80"/>
      <c r="L34" s="80"/>
      <c r="M34" s="79"/>
      <c r="N34" s="81"/>
      <c r="O34" s="79"/>
      <c r="P34" s="79"/>
      <c r="Q34" s="82"/>
      <c r="R34" s="81"/>
      <c r="S34" s="81"/>
      <c r="T34" s="76"/>
      <c r="U34" s="76"/>
      <c r="V34" s="76"/>
      <c r="W34" s="76"/>
      <c r="X34" s="79"/>
      <c r="Y34" s="79"/>
      <c r="Z34" s="79"/>
      <c r="AA34" s="79"/>
      <c r="AB34" s="79"/>
    </row>
    <row r="35" spans="1:28" x14ac:dyDescent="0.2">
      <c r="A35" s="84"/>
      <c r="B35" s="77"/>
      <c r="C35" s="77"/>
      <c r="D35" s="77"/>
      <c r="E35" s="78"/>
      <c r="F35" s="78"/>
      <c r="G35" s="79"/>
      <c r="H35" s="80"/>
      <c r="I35" s="81"/>
      <c r="J35" s="81"/>
      <c r="K35" s="80"/>
      <c r="L35" s="80"/>
      <c r="M35" s="79"/>
      <c r="N35" s="81"/>
      <c r="O35" s="79"/>
      <c r="P35" s="79"/>
      <c r="Q35" s="82"/>
      <c r="R35" s="81"/>
      <c r="S35" s="81"/>
      <c r="T35" s="76"/>
      <c r="U35" s="76"/>
      <c r="V35" s="76"/>
      <c r="W35" s="76"/>
      <c r="X35" s="79"/>
      <c r="Y35" s="79"/>
      <c r="Z35" s="79"/>
      <c r="AA35" s="79"/>
      <c r="AB35" s="79"/>
    </row>
    <row r="36" spans="1:28" x14ac:dyDescent="0.2">
      <c r="A36" s="84"/>
      <c r="B36" s="77"/>
      <c r="C36" s="77"/>
      <c r="D36" s="77"/>
      <c r="E36" s="78"/>
      <c r="F36" s="78"/>
      <c r="G36" s="79"/>
      <c r="H36" s="80"/>
      <c r="I36" s="81"/>
      <c r="J36" s="81"/>
      <c r="K36" s="80"/>
      <c r="L36" s="80"/>
      <c r="M36" s="79"/>
      <c r="N36" s="81"/>
      <c r="O36" s="79"/>
      <c r="P36" s="79"/>
      <c r="Q36" s="82"/>
      <c r="R36" s="81"/>
      <c r="S36" s="81"/>
      <c r="T36" s="76"/>
      <c r="U36" s="76"/>
      <c r="V36" s="76"/>
      <c r="W36" s="76"/>
      <c r="X36" s="79"/>
      <c r="Y36" s="79"/>
      <c r="Z36" s="79"/>
      <c r="AA36" s="79"/>
      <c r="AB36" s="79"/>
    </row>
    <row r="37" spans="1:28" x14ac:dyDescent="0.2">
      <c r="A37" s="84"/>
      <c r="B37" s="77"/>
      <c r="C37" s="77"/>
      <c r="D37" s="77"/>
      <c r="E37" s="78"/>
      <c r="F37" s="78"/>
      <c r="G37" s="79"/>
      <c r="H37" s="80"/>
      <c r="I37" s="81"/>
      <c r="J37" s="81"/>
      <c r="K37" s="80"/>
      <c r="L37" s="80"/>
      <c r="M37" s="79"/>
      <c r="N37" s="81"/>
      <c r="O37" s="79"/>
      <c r="P37" s="79"/>
      <c r="Q37" s="82"/>
      <c r="R37" s="81"/>
      <c r="S37" s="81"/>
      <c r="T37" s="76"/>
      <c r="U37" s="76"/>
      <c r="V37" s="76"/>
      <c r="W37" s="76"/>
      <c r="X37" s="79"/>
      <c r="Y37" s="79"/>
      <c r="Z37" s="79"/>
      <c r="AA37" s="79"/>
      <c r="AB37" s="79"/>
    </row>
    <row r="38" spans="1:28" x14ac:dyDescent="0.2">
      <c r="A38" s="84"/>
      <c r="B38" s="82"/>
      <c r="C38" s="82"/>
      <c r="D38" s="77"/>
      <c r="E38" s="78"/>
      <c r="F38" s="78"/>
      <c r="G38" s="79"/>
      <c r="H38" s="80"/>
      <c r="I38" s="81"/>
      <c r="J38" s="81"/>
      <c r="K38" s="80"/>
      <c r="L38" s="80"/>
      <c r="M38" s="79"/>
      <c r="N38" s="81"/>
      <c r="O38" s="79"/>
      <c r="P38" s="79"/>
      <c r="Q38" s="82"/>
      <c r="R38" s="81"/>
      <c r="S38" s="81"/>
      <c r="T38" s="76"/>
      <c r="U38" s="76"/>
      <c r="V38" s="76"/>
      <c r="W38" s="76"/>
      <c r="X38" s="79"/>
      <c r="Y38" s="79"/>
      <c r="Z38" s="79"/>
      <c r="AA38" s="79"/>
      <c r="AB38" s="79"/>
    </row>
    <row r="39" spans="1:28" x14ac:dyDescent="0.2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4"/>
      <c r="T39" s="73"/>
      <c r="U39" s="73"/>
      <c r="V39" s="73"/>
      <c r="W39" s="73"/>
      <c r="X39" s="73"/>
      <c r="Y39" s="73"/>
      <c r="Z39" s="73"/>
      <c r="AA39" s="73"/>
      <c r="AB39" s="73"/>
    </row>
    <row r="40" spans="1:28" x14ac:dyDescent="0.25">
      <c r="A40" s="74"/>
      <c r="B40" s="74"/>
      <c r="C40" s="74"/>
      <c r="D40" s="74"/>
      <c r="E40" s="74"/>
      <c r="F40" s="74"/>
      <c r="G40" s="74"/>
      <c r="H40" s="74"/>
      <c r="I40" s="96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</row>
    <row r="41" spans="1:28" x14ac:dyDescent="0.25">
      <c r="A41" s="95"/>
      <c r="B41" s="96"/>
      <c r="C41" s="96"/>
      <c r="D41" s="75"/>
      <c r="E41" s="95"/>
      <c r="F41" s="95"/>
      <c r="G41" s="95"/>
      <c r="H41" s="95"/>
      <c r="I41" s="96"/>
      <c r="J41" s="96"/>
      <c r="K41" s="95"/>
      <c r="L41" s="95"/>
      <c r="M41" s="95"/>
      <c r="N41" s="95"/>
      <c r="O41" s="95"/>
      <c r="P41" s="95"/>
      <c r="Q41" s="95"/>
      <c r="R41" s="74"/>
      <c r="S41" s="94"/>
      <c r="T41" s="94"/>
      <c r="U41" s="94"/>
      <c r="V41" s="94"/>
      <c r="W41" s="94"/>
      <c r="X41" s="74"/>
      <c r="Y41" s="74"/>
      <c r="Z41" s="74"/>
      <c r="AA41" s="74"/>
      <c r="AB41" s="74"/>
    </row>
    <row r="42" spans="1:28" x14ac:dyDescent="0.2">
      <c r="A42" s="95"/>
      <c r="B42" s="96"/>
      <c r="C42" s="96"/>
      <c r="D42" s="75"/>
      <c r="E42" s="74"/>
      <c r="F42" s="74"/>
      <c r="G42" s="95"/>
      <c r="H42" s="95"/>
      <c r="I42" s="74"/>
      <c r="J42" s="96"/>
      <c r="K42" s="74"/>
      <c r="L42" s="74"/>
      <c r="M42" s="74"/>
      <c r="N42" s="95"/>
      <c r="O42" s="95"/>
      <c r="P42" s="95"/>
      <c r="Q42" s="95"/>
      <c r="R42" s="74"/>
      <c r="S42" s="94"/>
      <c r="T42" s="94"/>
      <c r="U42" s="94"/>
      <c r="V42" s="94"/>
      <c r="W42" s="94"/>
      <c r="X42" s="76"/>
      <c r="Y42" s="76"/>
      <c r="Z42" s="76"/>
      <c r="AA42" s="76"/>
      <c r="AB42" s="74"/>
    </row>
    <row r="43" spans="1:28" x14ac:dyDescent="0.25">
      <c r="A43" s="74"/>
      <c r="B43" s="74"/>
      <c r="C43" s="74"/>
      <c r="D43" s="74"/>
      <c r="E43" s="74"/>
      <c r="F43" s="74"/>
      <c r="G43" s="74"/>
      <c r="H43" s="74"/>
      <c r="I43" s="81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</row>
    <row r="44" spans="1:28" s="40" customFormat="1" x14ac:dyDescent="0.2">
      <c r="A44" s="84"/>
      <c r="B44" s="77"/>
      <c r="C44" s="77"/>
      <c r="D44" s="77"/>
      <c r="E44" s="78"/>
      <c r="F44" s="78"/>
      <c r="G44" s="79"/>
      <c r="H44" s="80"/>
      <c r="I44" s="81"/>
      <c r="J44" s="81"/>
      <c r="K44" s="80"/>
      <c r="L44" s="80"/>
      <c r="M44" s="79"/>
      <c r="N44" s="81"/>
      <c r="O44" s="79"/>
      <c r="P44" s="79"/>
      <c r="Q44" s="77"/>
      <c r="R44" s="81"/>
      <c r="S44" s="81"/>
      <c r="T44" s="76"/>
      <c r="U44" s="76"/>
      <c r="V44" s="76"/>
      <c r="W44" s="76"/>
      <c r="X44" s="79"/>
      <c r="Y44" s="79"/>
      <c r="Z44" s="79"/>
      <c r="AA44" s="79"/>
      <c r="AB44" s="79"/>
    </row>
    <row r="45" spans="1:28" x14ac:dyDescent="0.2">
      <c r="A45" s="84"/>
      <c r="B45" s="77"/>
      <c r="C45" s="77"/>
      <c r="D45" s="77"/>
      <c r="E45" s="78"/>
      <c r="F45" s="78"/>
      <c r="G45" s="79"/>
      <c r="H45" s="80"/>
      <c r="I45" s="81"/>
      <c r="J45" s="81"/>
      <c r="K45" s="80"/>
      <c r="L45" s="80"/>
      <c r="M45" s="79"/>
      <c r="N45" s="81"/>
      <c r="O45" s="79"/>
      <c r="P45" s="79"/>
      <c r="Q45" s="77"/>
      <c r="R45" s="81"/>
      <c r="S45" s="81"/>
      <c r="T45" s="77"/>
      <c r="U45" s="77"/>
      <c r="V45" s="77"/>
      <c r="W45" s="77"/>
      <c r="X45" s="79"/>
      <c r="Y45" s="79"/>
      <c r="Z45" s="79"/>
      <c r="AA45" s="79"/>
      <c r="AB45" s="79"/>
    </row>
    <row r="46" spans="1:28" x14ac:dyDescent="0.2">
      <c r="A46" s="84"/>
      <c r="B46" s="77"/>
      <c r="C46" s="77"/>
      <c r="D46" s="77"/>
      <c r="E46" s="78"/>
      <c r="F46" s="78"/>
      <c r="G46" s="79"/>
      <c r="H46" s="80"/>
      <c r="I46" s="81"/>
      <c r="J46" s="81"/>
      <c r="K46" s="80"/>
      <c r="L46" s="80"/>
      <c r="M46" s="79"/>
      <c r="N46" s="81"/>
      <c r="O46" s="79"/>
      <c r="P46" s="79"/>
      <c r="Q46" s="77"/>
      <c r="R46" s="81"/>
      <c r="S46" s="81"/>
      <c r="T46" s="77"/>
      <c r="U46" s="77"/>
      <c r="V46" s="77"/>
      <c r="W46" s="77"/>
      <c r="X46" s="79"/>
      <c r="Y46" s="79"/>
      <c r="Z46" s="79"/>
      <c r="AA46" s="79"/>
      <c r="AB46" s="79"/>
    </row>
    <row r="47" spans="1:28" s="40" customFormat="1" x14ac:dyDescent="0.2">
      <c r="A47" s="84"/>
      <c r="B47" s="77"/>
      <c r="C47" s="77"/>
      <c r="D47" s="77"/>
      <c r="E47" s="78"/>
      <c r="F47" s="78"/>
      <c r="G47" s="79"/>
      <c r="H47" s="80"/>
      <c r="I47" s="81"/>
      <c r="J47" s="81"/>
      <c r="K47" s="80"/>
      <c r="L47" s="80"/>
      <c r="M47" s="79"/>
      <c r="N47" s="81"/>
      <c r="O47" s="79"/>
      <c r="P47" s="79"/>
      <c r="Q47" s="77"/>
      <c r="R47" s="81"/>
      <c r="S47" s="81"/>
      <c r="T47" s="77"/>
      <c r="U47" s="77"/>
      <c r="V47" s="77"/>
      <c r="W47" s="77"/>
      <c r="X47" s="79"/>
      <c r="Y47" s="79"/>
      <c r="Z47" s="79"/>
      <c r="AA47" s="79"/>
      <c r="AB47" s="79"/>
    </row>
    <row r="48" spans="1:28" x14ac:dyDescent="0.2">
      <c r="A48" s="84"/>
      <c r="B48" s="77"/>
      <c r="C48" s="77"/>
      <c r="D48" s="77"/>
      <c r="E48" s="78"/>
      <c r="F48" s="78"/>
      <c r="G48" s="79"/>
      <c r="H48" s="80"/>
      <c r="I48" s="81"/>
      <c r="J48" s="81"/>
      <c r="K48" s="80"/>
      <c r="L48" s="80"/>
      <c r="M48" s="79"/>
      <c r="N48" s="81"/>
      <c r="O48" s="79"/>
      <c r="P48" s="79"/>
      <c r="Q48" s="77"/>
      <c r="R48" s="81"/>
      <c r="S48" s="81"/>
      <c r="T48" s="76"/>
      <c r="U48" s="76"/>
      <c r="V48" s="76"/>
      <c r="W48" s="76"/>
      <c r="X48" s="79"/>
      <c r="Y48" s="79"/>
      <c r="Z48" s="79"/>
      <c r="AA48" s="79"/>
      <c r="AB48" s="79"/>
    </row>
    <row r="49" spans="1:28" s="41" customFormat="1" x14ac:dyDescent="0.2">
      <c r="A49" s="84"/>
      <c r="B49" s="77"/>
      <c r="C49" s="77"/>
      <c r="D49" s="77"/>
      <c r="E49" s="78"/>
      <c r="F49" s="78"/>
      <c r="G49" s="79"/>
      <c r="H49" s="80"/>
      <c r="I49" s="81"/>
      <c r="J49" s="81"/>
      <c r="K49" s="80"/>
      <c r="L49" s="80"/>
      <c r="M49" s="79"/>
      <c r="N49" s="81"/>
      <c r="O49" s="79"/>
      <c r="P49" s="79"/>
      <c r="Q49" s="77"/>
      <c r="R49" s="81"/>
      <c r="S49" s="81"/>
      <c r="T49" s="76"/>
      <c r="U49" s="76"/>
      <c r="V49" s="76"/>
      <c r="W49" s="76"/>
      <c r="X49" s="79"/>
      <c r="Y49" s="79"/>
      <c r="Z49" s="79"/>
      <c r="AA49" s="79"/>
      <c r="AB49" s="79"/>
    </row>
    <row r="50" spans="1:28" s="41" customFormat="1" x14ac:dyDescent="0.2">
      <c r="A50" s="84"/>
      <c r="B50" s="77"/>
      <c r="C50" s="77"/>
      <c r="D50" s="77"/>
      <c r="E50" s="78"/>
      <c r="F50" s="78"/>
      <c r="G50" s="79"/>
      <c r="H50" s="80"/>
      <c r="I50" s="81"/>
      <c r="J50" s="81"/>
      <c r="K50" s="80"/>
      <c r="L50" s="80"/>
      <c r="M50" s="79"/>
      <c r="N50" s="81"/>
      <c r="O50" s="79"/>
      <c r="P50" s="79"/>
      <c r="Q50" s="77"/>
      <c r="R50" s="81"/>
      <c r="S50" s="81"/>
      <c r="T50" s="77"/>
      <c r="U50" s="77"/>
      <c r="V50" s="77"/>
      <c r="W50" s="77"/>
      <c r="X50" s="79"/>
      <c r="Y50" s="79"/>
      <c r="Z50" s="79"/>
      <c r="AA50" s="79"/>
      <c r="AB50" s="79"/>
    </row>
    <row r="51" spans="1:28" x14ac:dyDescent="0.2">
      <c r="A51" s="84"/>
      <c r="B51" s="77"/>
      <c r="C51" s="77"/>
      <c r="D51" s="77"/>
      <c r="E51" s="78"/>
      <c r="F51" s="78"/>
      <c r="G51" s="79"/>
      <c r="H51" s="80"/>
      <c r="I51" s="81"/>
      <c r="J51" s="81"/>
      <c r="K51" s="80"/>
      <c r="L51" s="80"/>
      <c r="M51" s="79"/>
      <c r="N51" s="81"/>
      <c r="O51" s="79"/>
      <c r="P51" s="79"/>
      <c r="Q51" s="77"/>
      <c r="R51" s="81"/>
      <c r="S51" s="81"/>
      <c r="T51" s="76"/>
      <c r="U51" s="76"/>
      <c r="V51" s="76"/>
      <c r="W51" s="76"/>
      <c r="X51" s="79"/>
      <c r="Y51" s="79"/>
      <c r="Z51" s="79"/>
      <c r="AA51" s="79"/>
      <c r="AB51" s="79"/>
    </row>
    <row r="52" spans="1:28" x14ac:dyDescent="0.2">
      <c r="A52" s="84"/>
      <c r="B52" s="77"/>
      <c r="C52" s="77"/>
      <c r="D52" s="77"/>
      <c r="E52" s="78"/>
      <c r="F52" s="78"/>
      <c r="G52" s="79"/>
      <c r="H52" s="80"/>
      <c r="I52" s="81"/>
      <c r="J52" s="81"/>
      <c r="K52" s="80"/>
      <c r="L52" s="80"/>
      <c r="M52" s="79"/>
      <c r="N52" s="81"/>
      <c r="O52" s="79"/>
      <c r="P52" s="79"/>
      <c r="Q52" s="77"/>
      <c r="R52" s="81"/>
      <c r="S52" s="81"/>
      <c r="T52" s="76"/>
      <c r="U52" s="76"/>
      <c r="V52" s="76"/>
      <c r="W52" s="76"/>
      <c r="X52" s="79"/>
      <c r="Y52" s="79"/>
      <c r="Z52" s="79"/>
      <c r="AA52" s="79"/>
      <c r="AB52" s="79"/>
    </row>
    <row r="53" spans="1:28" x14ac:dyDescent="0.2">
      <c r="A53" s="84"/>
      <c r="B53" s="77"/>
      <c r="C53" s="77"/>
      <c r="D53" s="77"/>
      <c r="E53" s="78"/>
      <c r="F53" s="78"/>
      <c r="G53" s="79"/>
      <c r="H53" s="80"/>
      <c r="I53" s="81"/>
      <c r="J53" s="81"/>
      <c r="K53" s="80"/>
      <c r="L53" s="80"/>
      <c r="M53" s="79"/>
      <c r="N53" s="81"/>
      <c r="O53" s="79"/>
      <c r="P53" s="79"/>
      <c r="Q53" s="77"/>
      <c r="R53" s="81"/>
      <c r="S53" s="81"/>
      <c r="T53" s="76"/>
      <c r="U53" s="76"/>
      <c r="V53" s="76"/>
      <c r="W53" s="76"/>
      <c r="X53" s="79"/>
      <c r="Y53" s="79"/>
      <c r="Z53" s="79"/>
      <c r="AA53" s="79"/>
      <c r="AB53" s="79"/>
    </row>
    <row r="54" spans="1:28" x14ac:dyDescent="0.2">
      <c r="A54" s="84"/>
      <c r="B54" s="77"/>
      <c r="C54" s="77"/>
      <c r="D54" s="74"/>
      <c r="E54" s="78"/>
      <c r="F54" s="78"/>
      <c r="G54" s="79"/>
      <c r="H54" s="80"/>
      <c r="I54" s="81"/>
      <c r="J54" s="81"/>
      <c r="K54" s="80"/>
      <c r="L54" s="80"/>
      <c r="M54" s="79"/>
      <c r="N54" s="81"/>
      <c r="O54" s="79"/>
      <c r="P54" s="79"/>
      <c r="Q54" s="77"/>
      <c r="R54" s="81"/>
      <c r="S54" s="81"/>
      <c r="T54" s="76"/>
      <c r="U54" s="76"/>
      <c r="V54" s="76"/>
      <c r="W54" s="76"/>
      <c r="X54" s="79"/>
      <c r="Y54" s="79"/>
      <c r="Z54" s="79"/>
      <c r="AA54" s="79"/>
      <c r="AB54" s="79"/>
    </row>
    <row r="55" spans="1:28" x14ac:dyDescent="0.2">
      <c r="A55" s="84"/>
      <c r="B55" s="77"/>
      <c r="C55" s="77"/>
      <c r="D55" s="77"/>
      <c r="E55" s="78"/>
      <c r="F55" s="78"/>
      <c r="G55" s="79"/>
      <c r="H55" s="80"/>
      <c r="I55" s="81"/>
      <c r="J55" s="81"/>
      <c r="K55" s="80"/>
      <c r="L55" s="80"/>
      <c r="M55" s="79"/>
      <c r="N55" s="81"/>
      <c r="O55" s="79"/>
      <c r="P55" s="79"/>
      <c r="Q55" s="77"/>
      <c r="R55" s="81"/>
      <c r="S55" s="81"/>
      <c r="T55" s="77"/>
      <c r="U55" s="77"/>
      <c r="V55" s="77"/>
      <c r="W55" s="77"/>
      <c r="X55" s="79"/>
      <c r="Y55" s="79"/>
      <c r="Z55" s="79"/>
      <c r="AA55" s="79"/>
      <c r="AB55" s="79"/>
    </row>
    <row r="56" spans="1:28" x14ac:dyDescent="0.2">
      <c r="A56" s="84"/>
      <c r="B56" s="77"/>
      <c r="C56" s="77"/>
      <c r="D56" s="77"/>
      <c r="E56" s="78"/>
      <c r="F56" s="78"/>
      <c r="G56" s="79"/>
      <c r="H56" s="80"/>
      <c r="I56" s="81"/>
      <c r="J56" s="81"/>
      <c r="K56" s="80"/>
      <c r="L56" s="80"/>
      <c r="M56" s="79"/>
      <c r="N56" s="81"/>
      <c r="O56" s="79"/>
      <c r="P56" s="79"/>
      <c r="Q56" s="77"/>
      <c r="R56" s="81"/>
      <c r="S56" s="81"/>
      <c r="T56" s="76"/>
      <c r="U56" s="76"/>
      <c r="V56" s="76"/>
      <c r="W56" s="76"/>
      <c r="X56" s="79"/>
      <c r="Y56" s="79"/>
      <c r="Z56" s="79"/>
      <c r="AA56" s="79"/>
      <c r="AB56" s="79"/>
    </row>
    <row r="57" spans="1:28" x14ac:dyDescent="0.2">
      <c r="A57" s="84"/>
      <c r="B57" s="77"/>
      <c r="C57" s="77"/>
      <c r="D57" s="77"/>
      <c r="E57" s="78"/>
      <c r="F57" s="78"/>
      <c r="G57" s="79"/>
      <c r="H57" s="80"/>
      <c r="I57" s="81"/>
      <c r="J57" s="81"/>
      <c r="K57" s="80"/>
      <c r="L57" s="80"/>
      <c r="M57" s="79"/>
      <c r="N57" s="81"/>
      <c r="O57" s="79"/>
      <c r="P57" s="79"/>
      <c r="Q57" s="77"/>
      <c r="R57" s="81"/>
      <c r="S57" s="81"/>
      <c r="T57" s="77"/>
      <c r="U57" s="77"/>
      <c r="V57" s="77"/>
      <c r="W57" s="77"/>
      <c r="X57" s="79"/>
      <c r="Y57" s="79"/>
      <c r="Z57" s="79"/>
      <c r="AA57" s="79"/>
      <c r="AB57" s="79"/>
    </row>
    <row r="58" spans="1:28" x14ac:dyDescent="0.2">
      <c r="A58" s="84"/>
      <c r="B58" s="82"/>
      <c r="C58" s="82"/>
      <c r="D58" s="77"/>
      <c r="E58" s="78"/>
      <c r="F58" s="78"/>
      <c r="G58" s="79"/>
      <c r="H58" s="80"/>
      <c r="I58" s="81"/>
      <c r="J58" s="81"/>
      <c r="K58" s="80"/>
      <c r="L58" s="80"/>
      <c r="M58" s="79"/>
      <c r="N58" s="81"/>
      <c r="O58" s="79"/>
      <c r="P58" s="79"/>
      <c r="Q58" s="82"/>
      <c r="R58" s="81"/>
      <c r="S58" s="81"/>
      <c r="T58" s="76"/>
      <c r="U58" s="76"/>
      <c r="V58" s="76"/>
      <c r="W58" s="76"/>
      <c r="X58" s="79"/>
      <c r="Y58" s="79"/>
      <c r="Z58" s="79"/>
      <c r="AA58" s="79"/>
      <c r="AB58" s="79"/>
    </row>
    <row r="59" spans="1:28" x14ac:dyDescent="0.25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4"/>
      <c r="T59" s="73"/>
      <c r="U59" s="73"/>
      <c r="V59" s="73"/>
      <c r="W59" s="73"/>
      <c r="X59" s="73"/>
      <c r="Y59" s="73"/>
      <c r="Z59" s="73"/>
      <c r="AA59" s="73"/>
      <c r="AB59" s="73"/>
    </row>
    <row r="60" spans="1:28" x14ac:dyDescent="0.25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4"/>
      <c r="T60" s="73"/>
      <c r="U60" s="73"/>
      <c r="V60" s="73"/>
      <c r="W60" s="73"/>
      <c r="X60" s="73"/>
      <c r="Y60" s="73"/>
      <c r="Z60" s="73"/>
      <c r="AA60" s="73"/>
      <c r="AB60" s="73"/>
    </row>
    <row r="61" spans="1:28" x14ac:dyDescent="0.25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4"/>
      <c r="T61" s="73"/>
      <c r="U61" s="73"/>
      <c r="V61" s="73"/>
      <c r="W61" s="73"/>
      <c r="X61" s="73"/>
      <c r="Y61" s="73"/>
      <c r="Z61" s="73"/>
      <c r="AA61" s="73"/>
      <c r="AB61" s="73"/>
    </row>
    <row r="62" spans="1:28" x14ac:dyDescent="0.25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4"/>
      <c r="T62" s="73"/>
      <c r="U62" s="73"/>
      <c r="V62" s="73"/>
      <c r="W62" s="73"/>
      <c r="X62" s="73"/>
      <c r="Y62" s="73"/>
      <c r="Z62" s="73"/>
      <c r="AA62" s="73"/>
      <c r="AB62" s="73"/>
    </row>
  </sheetData>
  <mergeCells count="54">
    <mergeCell ref="A2:A3"/>
    <mergeCell ref="B2:B3"/>
    <mergeCell ref="C2:C3"/>
    <mergeCell ref="E2:F2"/>
    <mergeCell ref="H2:H3"/>
    <mergeCell ref="G2:G3"/>
    <mergeCell ref="W2:W3"/>
    <mergeCell ref="V2:V3"/>
    <mergeCell ref="U2:U3"/>
    <mergeCell ref="T2:T3"/>
    <mergeCell ref="Q2:Q3"/>
    <mergeCell ref="S2:S3"/>
    <mergeCell ref="I2:I3"/>
    <mergeCell ref="O2:O3"/>
    <mergeCell ref="P2:P3"/>
    <mergeCell ref="J2:J3"/>
    <mergeCell ref="N2:N3"/>
    <mergeCell ref="K2:M2"/>
    <mergeCell ref="A21:A22"/>
    <mergeCell ref="B21:B22"/>
    <mergeCell ref="C21:C22"/>
    <mergeCell ref="E21:F21"/>
    <mergeCell ref="G21:G22"/>
    <mergeCell ref="H21:H22"/>
    <mergeCell ref="I21:I22"/>
    <mergeCell ref="J21:J22"/>
    <mergeCell ref="K21:M21"/>
    <mergeCell ref="N21:N22"/>
    <mergeCell ref="O21:O22"/>
    <mergeCell ref="P21:P22"/>
    <mergeCell ref="Q21:Q22"/>
    <mergeCell ref="S21:S22"/>
    <mergeCell ref="T21:T22"/>
    <mergeCell ref="U21:U22"/>
    <mergeCell ref="V21:V22"/>
    <mergeCell ref="W21:W22"/>
    <mergeCell ref="A41:A42"/>
    <mergeCell ref="B41:B42"/>
    <mergeCell ref="C41:C42"/>
    <mergeCell ref="E41:F41"/>
    <mergeCell ref="G41:G42"/>
    <mergeCell ref="H41:H42"/>
    <mergeCell ref="I40:I41"/>
    <mergeCell ref="J41:J42"/>
    <mergeCell ref="K41:M41"/>
    <mergeCell ref="N41:N42"/>
    <mergeCell ref="O41:O42"/>
    <mergeCell ref="P41:P42"/>
    <mergeCell ref="Q41:Q42"/>
    <mergeCell ref="S41:S42"/>
    <mergeCell ref="T41:T42"/>
    <mergeCell ref="U41:U42"/>
    <mergeCell ref="V41:V42"/>
    <mergeCell ref="W41:W42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нагрузка</vt:lpstr>
      <vt:lpstr>ЦЭН</vt:lpstr>
      <vt:lpstr>ТП-1</vt:lpstr>
      <vt:lpstr>нагрузка!Область_печати</vt:lpstr>
      <vt:lpstr>'ТП-1'!Область_печати</vt:lpstr>
      <vt:lpstr>ЦЭН!Область_печати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алмаз2</dc:creator>
  <cp:lastModifiedBy>РИНАТ</cp:lastModifiedBy>
  <cp:lastPrinted>2014-11-13T19:29:14Z</cp:lastPrinted>
  <dcterms:created xsi:type="dcterms:W3CDTF">2009-02-25T12:41:53Z</dcterms:created>
  <dcterms:modified xsi:type="dcterms:W3CDTF">2015-01-11T13:16:23Z</dcterms:modified>
</cp:coreProperties>
</file>