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975" windowWidth="19950" windowHeight="5025" activeTab="2"/>
  </bookViews>
  <sheets>
    <sheet name="Нефтехимпром" sheetId="1" r:id="rId1"/>
    <sheet name="Нефтехимпром (2)" sheetId="10" r:id="rId2"/>
    <sheet name="Нефтехимпром (3)" sheetId="9" r:id="rId3"/>
    <sheet name="Партнер" sheetId="6" r:id="rId4"/>
    <sheet name="Пермспецкабель" sheetId="7" r:id="rId5"/>
  </sheets>
  <definedNames>
    <definedName name="_xlnm._FilterDatabase" localSheetId="0" hidden="1">Нефтехимпром!$A$8:$F$48</definedName>
    <definedName name="_xlnm._FilterDatabase" localSheetId="1" hidden="1">'Нефтехимпром (2)'!$A$8:$D$19</definedName>
    <definedName name="_xlnm._FilterDatabase" localSheetId="2" hidden="1">'Нефтехимпром (3)'!$A$8:$A$48</definedName>
    <definedName name="_xlnm._FilterDatabase" localSheetId="3" hidden="1">Партнер!$A$3:$E$29</definedName>
    <definedName name="_xlnm._FilterDatabase" localSheetId="4" hidden="1">Пермспецкабель!$A$2:$D$22</definedName>
    <definedName name="_xlnm.Print_Titles" localSheetId="3">Партнер!$2:$3</definedName>
    <definedName name="_xlnm.Print_Area" localSheetId="0">Нефтехимпром!$A$8:$D$48</definedName>
    <definedName name="_xlnm.Print_Area" localSheetId="1">'Нефтехимпром (2)'!$A$8:$B$19</definedName>
    <definedName name="_xlnm.Print_Area" localSheetId="2">'Нефтехимпром (3)'!$A$8:$A$48</definedName>
    <definedName name="_xlnm.Print_Area" localSheetId="3">Партнер!$A$1:$E$29</definedName>
  </definedNames>
  <calcPr calcId="124519" fullCalcOnLoad="1"/>
</workbook>
</file>

<file path=xl/calcChain.xml><?xml version="1.0" encoding="utf-8"?>
<calcChain xmlns="http://schemas.openxmlformats.org/spreadsheetml/2006/main">
  <c r="B9" i="9"/>
  <c r="H10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9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9"/>
  <c r="C9" s="1"/>
  <c r="B4" i="7"/>
  <c r="C4" s="1"/>
  <c r="B5"/>
  <c r="C5" s="1"/>
  <c r="B6"/>
  <c r="C6" s="1"/>
  <c r="B7"/>
  <c r="C7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3"/>
  <c r="C3" s="1"/>
  <c r="B10" i="6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4"/>
  <c r="C4" s="1"/>
  <c r="B5"/>
  <c r="C5" s="1"/>
  <c r="B6"/>
  <c r="C6" s="1"/>
  <c r="B7"/>
  <c r="C7" s="1"/>
  <c r="B8"/>
  <c r="C8" s="1"/>
  <c r="B9"/>
  <c r="C9" s="1"/>
  <c r="P19" i="10"/>
  <c r="V19" s="1"/>
  <c r="O19"/>
  <c r="N19"/>
  <c r="M19"/>
  <c r="L19"/>
  <c r="K19"/>
  <c r="J19"/>
  <c r="I19"/>
  <c r="H19"/>
  <c r="G19"/>
  <c r="P18"/>
  <c r="U18" s="1"/>
  <c r="O18"/>
  <c r="N18"/>
  <c r="M18"/>
  <c r="L18"/>
  <c r="K18"/>
  <c r="J18"/>
  <c r="I18"/>
  <c r="H18"/>
  <c r="G18"/>
  <c r="B20" i="9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10"/>
  <c r="B11"/>
  <c r="B12"/>
  <c r="B13"/>
  <c r="B14"/>
  <c r="B15"/>
  <c r="B16"/>
  <c r="B17"/>
  <c r="B18"/>
  <c r="C18" s="1"/>
  <c r="B19"/>
  <c r="Q18" i="10" l="1"/>
  <c r="T18" s="1"/>
  <c r="Q19"/>
  <c r="V18"/>
  <c r="U19"/>
  <c r="C19" i="9"/>
  <c r="T19" i="10" l="1"/>
  <c r="S19"/>
  <c r="C64" i="9"/>
  <c r="C68"/>
  <c r="C72"/>
  <c r="C76"/>
  <c r="C80"/>
  <c r="C84"/>
  <c r="C88"/>
  <c r="C92"/>
  <c r="C69"/>
  <c r="C73"/>
  <c r="C77"/>
  <c r="C81"/>
  <c r="C85"/>
  <c r="C89"/>
  <c r="C93"/>
  <c r="C20"/>
  <c r="C22"/>
  <c r="C24"/>
  <c r="C26"/>
  <c r="C28"/>
  <c r="C30"/>
  <c r="C32"/>
  <c r="C34"/>
  <c r="C36"/>
  <c r="C38"/>
  <c r="C40"/>
  <c r="C42"/>
  <c r="C44"/>
  <c r="C46"/>
  <c r="C48"/>
  <c r="C52"/>
  <c r="C54"/>
  <c r="C56"/>
  <c r="C60"/>
  <c r="C62"/>
  <c r="C29"/>
  <c r="C35"/>
  <c r="C23"/>
  <c r="C27"/>
  <c r="C45"/>
  <c r="C53"/>
  <c r="C61"/>
  <c r="C58"/>
  <c r="C50"/>
  <c r="C59"/>
  <c r="C51"/>
  <c r="C43"/>
  <c r="C37"/>
  <c r="C33" l="1"/>
  <c r="C49"/>
  <c r="C57"/>
  <c r="C41"/>
  <c r="C25"/>
  <c r="C21"/>
  <c r="C15"/>
  <c r="C11"/>
  <c r="C55"/>
  <c r="C47"/>
  <c r="C39"/>
  <c r="C31"/>
  <c r="C91"/>
  <c r="C87"/>
  <c r="C83"/>
  <c r="C79"/>
  <c r="C75"/>
  <c r="C71"/>
  <c r="C67"/>
  <c r="C65"/>
  <c r="C63"/>
  <c r="C9"/>
  <c r="C94"/>
  <c r="C90"/>
  <c r="C86"/>
  <c r="C82"/>
  <c r="C78"/>
  <c r="C74"/>
  <c r="C70"/>
  <c r="C66"/>
  <c r="C10"/>
  <c r="C14"/>
  <c r="C17"/>
  <c r="C12"/>
  <c r="C13"/>
  <c r="C16"/>
</calcChain>
</file>

<file path=xl/sharedStrings.xml><?xml version="1.0" encoding="utf-8"?>
<sst xmlns="http://schemas.openxmlformats.org/spreadsheetml/2006/main" count="225" uniqueCount="104">
  <si>
    <t>Номенклатура, Базовая единица измерения</t>
  </si>
  <si>
    <t>Товары на складах</t>
  </si>
  <si>
    <t>Период: 13 января 2011 г.</t>
  </si>
  <si>
    <t>Показатели: Количество (в базовых единицах)(Конечный остаток);</t>
  </si>
  <si>
    <t>Группировки строк: Номенклатура (Элементы); Характеристика номенклатуры (Элементы);</t>
  </si>
  <si>
    <t>Отборы:
Склад В списке (Кабель Кокорев; кабель Кокорев нефтехимсн; Кабель НЕФТЕХИМСНАБ; Кабель остатки; Кабель Пермь; Кабель Сургут);
Количество (в базовых единицах) (кон. ост.) Больше 0;</t>
  </si>
  <si>
    <t>Дополнительные поля:
Базовая единица измерения (Вместе с измерениями, После группировки);
Брутто (св-во Характеристика номенклатуры) (Отдельно, После группировки);
Тара (св-во Характеристика номенклатуры) (Отдельно, После группировки);</t>
  </si>
  <si>
    <t>Пермь</t>
  </si>
  <si>
    <t>Новомосковск</t>
  </si>
  <si>
    <t>Екатеринбург</t>
  </si>
  <si>
    <t>Номенклатура</t>
  </si>
  <si>
    <t>Ед. изм.</t>
  </si>
  <si>
    <t>Количество</t>
  </si>
  <si>
    <t>км</t>
  </si>
  <si>
    <t xml:space="preserve">АВБбШв 4х16 -0,66  </t>
  </si>
  <si>
    <t xml:space="preserve">АВБбШв 4х10 -0,66 ож </t>
  </si>
  <si>
    <t xml:space="preserve">АВБШв 4х35 ок(N) -0,66 </t>
  </si>
  <si>
    <t xml:space="preserve">АВБШв 4х185 ос(N) -1 </t>
  </si>
  <si>
    <t xml:space="preserve">АВБбШв 5х16 -0,66  </t>
  </si>
  <si>
    <t xml:space="preserve">АВБбШв 4х2,5 -0,66 ож </t>
  </si>
  <si>
    <t xml:space="preserve">АВБбШв 5х70 -1  </t>
  </si>
  <si>
    <t xml:space="preserve">АВБШв 4х185 мс (N) -1 </t>
  </si>
  <si>
    <t xml:space="preserve">АВБбШв 5х25 -0,66 </t>
  </si>
  <si>
    <t xml:space="preserve">АВБбШв 4х185 -1 мн </t>
  </si>
  <si>
    <t xml:space="preserve">АВБбШв 5х10 -0,66 ож </t>
  </si>
  <si>
    <t xml:space="preserve">АВБбШв 5х50 -0,66 ож </t>
  </si>
  <si>
    <t xml:space="preserve">АВБбШв 4х50 -0,66 ож </t>
  </si>
  <si>
    <t xml:space="preserve">АВБбШв 5х25 -0,66 ож </t>
  </si>
  <si>
    <t xml:space="preserve">АВБбШв 4х120 -1 ож </t>
  </si>
  <si>
    <t xml:space="preserve">АВБбШв 4х25 -0,66 ож </t>
  </si>
  <si>
    <t xml:space="preserve">АВБбШв 4х35 -0,66 ож </t>
  </si>
  <si>
    <t xml:space="preserve">АВБбШв 5х35 -0,66 ож </t>
  </si>
  <si>
    <t xml:space="preserve">АВбШв 4х240 -1 (ОСN) </t>
  </si>
  <si>
    <t xml:space="preserve">АВБбШв 4х6 -0,66 ож </t>
  </si>
  <si>
    <t xml:space="preserve">АВБШв 4х50 ок(N) -0,66 </t>
  </si>
  <si>
    <t xml:space="preserve">АВБбШв 4х150 -1 ож </t>
  </si>
  <si>
    <t xml:space="preserve">АВБбШв 4х35 -0,66 </t>
  </si>
  <si>
    <t xml:space="preserve">АВБбШв 5х120 -1  </t>
  </si>
  <si>
    <t xml:space="preserve">АВБбШв 5х95 -1 ож </t>
  </si>
  <si>
    <t xml:space="preserve">АВБбШв 4х70 -1 ож </t>
  </si>
  <si>
    <t>МАРКА</t>
  </si>
  <si>
    <t>Общая длина</t>
  </si>
  <si>
    <t xml:space="preserve">АВББШВ-1 2х10 ож </t>
  </si>
  <si>
    <t xml:space="preserve">АВББШВ-1 3х240+1х120 ожп </t>
  </si>
  <si>
    <t xml:space="preserve">АВББШВ-1 4х120 мс </t>
  </si>
  <si>
    <t xml:space="preserve">АВББШВ-1 4х150 мс </t>
  </si>
  <si>
    <t xml:space="preserve">АВББШВ-1 4х185 мс </t>
  </si>
  <si>
    <t xml:space="preserve">АВББШВ-1 4х240 мс </t>
  </si>
  <si>
    <t xml:space="preserve">АВББШВ-1 4х95 </t>
  </si>
  <si>
    <t xml:space="preserve">АВББШВ-1 4х95 ож </t>
  </si>
  <si>
    <t xml:space="preserve">АВББШВ-1 4х95 ос </t>
  </si>
  <si>
    <t xml:space="preserve">АВББШВ-1 5х95 </t>
  </si>
  <si>
    <t xml:space="preserve">АВББШВ-660 3х35+1х16 ож </t>
  </si>
  <si>
    <t xml:space="preserve">АВББШВ-660 4х25 ож </t>
  </si>
  <si>
    <t xml:space="preserve">АВББШВ-660 4х35 ож </t>
  </si>
  <si>
    <t xml:space="preserve">АВББШВ-660 4х4 ож </t>
  </si>
  <si>
    <t xml:space="preserve">АВББШВ-660 4х50 ож </t>
  </si>
  <si>
    <t xml:space="preserve">АВББШНГ-660 4х16 ож </t>
  </si>
  <si>
    <t xml:space="preserve">АВБШВ-1 4х120 мс (N) </t>
  </si>
  <si>
    <t xml:space="preserve">АВБШВ-1 4х150 мс (N) </t>
  </si>
  <si>
    <t xml:space="preserve">АВБШВ-1 4х185 мс (N) </t>
  </si>
  <si>
    <t xml:space="preserve">АВБШВ-1 4х185 ос (N) </t>
  </si>
  <si>
    <t>Партнер</t>
  </si>
  <si>
    <t>Пермспецкабель</t>
  </si>
  <si>
    <t>АВБбШв-0,66 3*4 ож</t>
  </si>
  <si>
    <t>АВБбШв-0,66 3*6 ож</t>
  </si>
  <si>
    <t>АВБбШв-0,66 4*10 ож</t>
  </si>
  <si>
    <t>АВБбШв-0,66 4*16 ож</t>
  </si>
  <si>
    <t>АВБбШв-0,66 4*2,5 ож</t>
  </si>
  <si>
    <t>АВБбШв-0,66 4*25 ож</t>
  </si>
  <si>
    <t>АВБбШв-0,66 4*35 ож</t>
  </si>
  <si>
    <t>АВБбШв-0,66 4*4 ож</t>
  </si>
  <si>
    <t>АВБбШв-0,66 4*50 ож</t>
  </si>
  <si>
    <t>АВБбШв-0,66 4*6 ож</t>
  </si>
  <si>
    <t>АВБбШв-0,66 5*10ож</t>
  </si>
  <si>
    <t>АВБбШв-0,66 5*16 ож</t>
  </si>
  <si>
    <t>АВБбШв-0,66 5*2,5 ож</t>
  </si>
  <si>
    <t>АВБбШв-0,66 5*25 ож</t>
  </si>
  <si>
    <t>АВБбШв-0,66 5*35 ож</t>
  </si>
  <si>
    <t>АВБбШв-0,66 5*4ож</t>
  </si>
  <si>
    <t>АВБбШв-0,66 5*50ож</t>
  </si>
  <si>
    <t>АВБбШв-0,66 5*6ож</t>
  </si>
  <si>
    <t>АВБбШв-1 3*150+1*70 ож</t>
  </si>
  <si>
    <t>АВБбШв-1 3*240+1*120 ож</t>
  </si>
  <si>
    <t>АВБбШв-1 3*240+1*120</t>
  </si>
  <si>
    <t>АВБбШв-1 3*50+1*25 ож</t>
  </si>
  <si>
    <t>АВБбШв-1 3*70+1*35</t>
  </si>
  <si>
    <t>АВБбШв-1 3*95+1*50 ож</t>
  </si>
  <si>
    <t>АВБбШв-1 4*10 ож</t>
  </si>
  <si>
    <t>АВБбШв-1 4*120 мн</t>
  </si>
  <si>
    <t>АВБбШв-1 4*120 ож</t>
  </si>
  <si>
    <t>АВБбШв-1 4*150 мн</t>
  </si>
  <si>
    <t>АВБбШв-1 4*150 ож</t>
  </si>
  <si>
    <t>АВБбШв-1 4*185 мн</t>
  </si>
  <si>
    <t>АВБбШв-1 4*185 ож</t>
  </si>
  <si>
    <t>АВБбШв-1 4*240ож</t>
  </si>
  <si>
    <t>АВБбШв-1 4*70 ож</t>
  </si>
  <si>
    <t>АВБбШв-1 4*95 мн</t>
  </si>
  <si>
    <t>АВБбШв-1 4*95 ож</t>
  </si>
  <si>
    <t>АВБбШв-1 5*120</t>
  </si>
  <si>
    <t>АВБбШв-1 5*185</t>
  </si>
  <si>
    <t>АВБбШв-1 5*240</t>
  </si>
  <si>
    <t>АВБбШв-1 5*70 ож</t>
  </si>
  <si>
    <t>АВБбШв-1 5*95 ож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</si>
</sst>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[$-419]General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"/>
      <family val="2"/>
    </font>
    <font>
      <b/>
      <sz val="10"/>
      <name val="Arial Cyr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rgb="FF0000FF"/>
      <name val="Arial Cyr1"/>
      <charset val="204"/>
    </font>
    <font>
      <sz val="11"/>
      <color rgb="FF00000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6"/>
      </left>
      <right style="thin">
        <color indexed="26"/>
      </right>
      <top/>
      <bottom/>
      <diagonal/>
    </border>
  </borders>
  <cellStyleXfs count="12">
    <xf numFmtId="0" fontId="0" fillId="0" borderId="0"/>
    <xf numFmtId="165" fontId="13" fillId="0" borderId="0"/>
    <xf numFmtId="165" fontId="14" fillId="0" borderId="0"/>
    <xf numFmtId="0" fontId="5" fillId="0" borderId="0"/>
    <xf numFmtId="0" fontId="12" fillId="0" borderId="0"/>
    <xf numFmtId="0" fontId="1" fillId="0" borderId="0"/>
    <xf numFmtId="0" fontId="11" fillId="0" borderId="0">
      <alignment horizontal="left"/>
    </xf>
    <xf numFmtId="0" fontId="1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5" fillId="3" borderId="2" xfId="0" applyNumberFormat="1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left" indent="1"/>
    </xf>
    <xf numFmtId="0" fontId="1" fillId="0" borderId="0" xfId="5" applyFill="1" applyBorder="1" applyAlignment="1">
      <alignment horizontal="center"/>
    </xf>
    <xf numFmtId="0" fontId="1" fillId="0" borderId="0" xfId="5" applyFill="1" applyBorder="1" applyAlignment="1">
      <alignment horizontal="left"/>
    </xf>
    <xf numFmtId="0" fontId="5" fillId="0" borderId="0" xfId="8"/>
    <xf numFmtId="0" fontId="7" fillId="0" borderId="0" xfId="8" applyFont="1" applyBorder="1" applyAlignment="1">
      <alignment horizontal="left" indent="1"/>
    </xf>
    <xf numFmtId="0" fontId="5" fillId="0" borderId="0" xfId="8" applyFont="1" applyBorder="1" applyAlignment="1">
      <alignment horizontal="center"/>
    </xf>
    <xf numFmtId="0" fontId="5" fillId="0" borderId="0" xfId="8" applyFont="1" applyBorder="1" applyAlignment="1">
      <alignment horizontal="left"/>
    </xf>
    <xf numFmtId="0" fontId="5" fillId="0" borderId="0" xfId="8" applyNumberFormat="1" applyAlignment="1">
      <alignment horizontal="left" vertical="top"/>
    </xf>
    <xf numFmtId="0" fontId="7" fillId="0" borderId="3" xfId="8" applyNumberFormat="1" applyFont="1" applyFill="1" applyBorder="1" applyAlignment="1">
      <alignment horizontal="left" vertical="top"/>
    </xf>
    <xf numFmtId="0" fontId="5" fillId="0" borderId="3" xfId="8" applyNumberFormat="1" applyFont="1" applyFill="1" applyBorder="1" applyAlignment="1">
      <alignment horizontal="left" vertical="top"/>
    </xf>
    <xf numFmtId="164" fontId="5" fillId="0" borderId="3" xfId="8" applyNumberFormat="1" applyFont="1" applyFill="1" applyBorder="1" applyAlignment="1">
      <alignment horizontal="right" vertical="top"/>
    </xf>
    <xf numFmtId="0" fontId="5" fillId="0" borderId="0" xfId="8" applyNumberFormat="1" applyFont="1" applyAlignment="1">
      <alignment horizontal="left" vertical="top"/>
    </xf>
    <xf numFmtId="0" fontId="7" fillId="0" borderId="0" xfId="8" applyFont="1" applyFill="1" applyAlignment="1">
      <alignment horizontal="left"/>
    </xf>
    <xf numFmtId="0" fontId="5" fillId="0" borderId="0" xfId="8" applyFont="1" applyFill="1" applyAlignment="1">
      <alignment horizontal="left"/>
    </xf>
    <xf numFmtId="0" fontId="5" fillId="0" borderId="0" xfId="8" applyFont="1"/>
    <xf numFmtId="0" fontId="12" fillId="0" borderId="0" xfId="4"/>
    <xf numFmtId="0" fontId="4" fillId="0" borderId="4" xfId="4" applyFont="1" applyBorder="1" applyAlignment="1"/>
    <xf numFmtId="0" fontId="10" fillId="2" borderId="5" xfId="9" applyFont="1" applyFill="1" applyBorder="1" applyAlignment="1">
      <alignment horizontal="center"/>
    </xf>
    <xf numFmtId="0" fontId="10" fillId="0" borderId="1" xfId="9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right" vertical="top" wrapText="1"/>
    </xf>
    <xf numFmtId="0" fontId="0" fillId="0" borderId="3" xfId="0" applyFill="1" applyBorder="1"/>
    <xf numFmtId="0" fontId="15" fillId="3" borderId="2" xfId="0" applyNumberFormat="1" applyFont="1" applyFill="1" applyBorder="1" applyAlignment="1">
      <alignment horizontal="center" vertical="center" wrapText="1"/>
    </xf>
    <xf numFmtId="0" fontId="6" fillId="4" borderId="3" xfId="8" applyNumberFormat="1" applyFont="1" applyFill="1" applyBorder="1" applyAlignment="1">
      <alignment horizontal="left" vertical="top" indent="1"/>
    </xf>
    <xf numFmtId="0" fontId="8" fillId="4" borderId="3" xfId="8" applyNumberFormat="1" applyFont="1" applyFill="1" applyBorder="1" applyAlignment="1">
      <alignment horizontal="center" vertical="top"/>
    </xf>
    <xf numFmtId="0" fontId="8" fillId="4" borderId="3" xfId="8" applyNumberFormat="1" applyFont="1" applyFill="1" applyBorder="1" applyAlignment="1">
      <alignment horizontal="left" vertical="top"/>
    </xf>
    <xf numFmtId="0" fontId="17" fillId="3" borderId="6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16" fillId="5" borderId="3" xfId="0" applyNumberFormat="1" applyFont="1" applyFill="1" applyBorder="1" applyAlignment="1">
      <alignment horizontal="left" vertical="top" wrapText="1"/>
    </xf>
    <xf numFmtId="164" fontId="16" fillId="5" borderId="3" xfId="0" applyNumberFormat="1" applyFont="1" applyFill="1" applyBorder="1" applyAlignment="1">
      <alignment horizontal="right" vertical="top" wrapText="1"/>
    </xf>
    <xf numFmtId="0" fontId="0" fillId="5" borderId="3" xfId="0" applyFill="1" applyBorder="1"/>
    <xf numFmtId="0" fontId="0" fillId="5" borderId="0" xfId="0" applyFill="1"/>
  </cellXfs>
  <cellStyles count="12">
    <cellStyle name="Excel Built-in Hyperlink" xfId="1"/>
    <cellStyle name="Excel Built-in Normal" xfId="2"/>
    <cellStyle name="Обычный" xfId="0" builtinId="0"/>
    <cellStyle name="Обычный 2" xfId="3"/>
    <cellStyle name="Обычный 2 3" xfId="4"/>
    <cellStyle name="Обычный 2 4" xfId="5"/>
    <cellStyle name="Обычный 3" xfId="6"/>
    <cellStyle name="Обычный 3 2" xfId="7"/>
    <cellStyle name="Обычный 4" xfId="8"/>
    <cellStyle name="Обычный_Кабель" xfId="9"/>
    <cellStyle name="Процентный 2" xfId="10"/>
    <cellStyle name="Финансовый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0</xdr:col>
      <xdr:colOff>981075</xdr:colOff>
      <xdr:row>2</xdr:row>
      <xdr:rowOff>104775</xdr:rowOff>
    </xdr:to>
    <xdr:pic>
      <xdr:nvPicPr>
        <xdr:cNvPr id="1029" name="Picture 1" descr="logo_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0</xdr:col>
      <xdr:colOff>981075</xdr:colOff>
      <xdr:row>2</xdr:row>
      <xdr:rowOff>104775</xdr:rowOff>
    </xdr:to>
    <xdr:pic>
      <xdr:nvPicPr>
        <xdr:cNvPr id="2" name="Picture 1" descr="logo_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0</xdr:col>
      <xdr:colOff>981075</xdr:colOff>
      <xdr:row>2</xdr:row>
      <xdr:rowOff>104775</xdr:rowOff>
    </xdr:to>
    <xdr:pic>
      <xdr:nvPicPr>
        <xdr:cNvPr id="2" name="Picture 1" descr="logo_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opLeftCell="A8" workbookViewId="0">
      <pane ySplit="1" topLeftCell="A9" activePane="bottomLeft" state="frozenSplit"/>
      <selection activeCell="A8" sqref="A8"/>
      <selection pane="bottomLeft" activeCell="H9" sqref="H9:H48"/>
    </sheetView>
  </sheetViews>
  <sheetFormatPr defaultRowHeight="12.75"/>
  <cols>
    <col min="1" max="3" width="29.5703125" style="1" customWidth="1"/>
    <col min="4" max="4" width="23.7109375" style="1" customWidth="1"/>
    <col min="5" max="5" width="25.42578125" customWidth="1"/>
    <col min="6" max="6" width="22.140625" customWidth="1"/>
    <col min="9" max="9" width="19" customWidth="1"/>
    <col min="17" max="17" width="19.140625" customWidth="1"/>
    <col min="20" max="20" width="16.85546875" customWidth="1"/>
  </cols>
  <sheetData>
    <row r="1" spans="1:8" s="1" customFormat="1" ht="15.75" hidden="1" customHeight="1">
      <c r="A1" s="2" t="s">
        <v>1</v>
      </c>
      <c r="B1" s="2"/>
      <c r="C1" s="2"/>
    </row>
    <row r="2" spans="1:8" s="1" customFormat="1" ht="11.25" hidden="1" customHeight="1">
      <c r="A2" s="3" t="s">
        <v>2</v>
      </c>
      <c r="B2" s="3"/>
      <c r="C2" s="3"/>
    </row>
    <row r="3" spans="1:8" s="1" customFormat="1" ht="11.25" hidden="1" customHeight="1">
      <c r="A3" s="3" t="s">
        <v>3</v>
      </c>
      <c r="B3" s="3"/>
      <c r="C3" s="3"/>
    </row>
    <row r="4" spans="1:8" s="1" customFormat="1" ht="11.25" hidden="1" customHeight="1">
      <c r="A4" s="3" t="s">
        <v>4</v>
      </c>
      <c r="B4" s="3"/>
      <c r="C4" s="3"/>
    </row>
    <row r="5" spans="1:8" s="1" customFormat="1" ht="33.950000000000003" hidden="1" customHeight="1">
      <c r="A5" s="33" t="s">
        <v>5</v>
      </c>
      <c r="B5" s="33"/>
      <c r="C5" s="33"/>
      <c r="D5" s="33"/>
    </row>
    <row r="6" spans="1:8" s="1" customFormat="1" ht="45" hidden="1" customHeight="1">
      <c r="A6" s="33" t="s">
        <v>6</v>
      </c>
      <c r="B6" s="33"/>
      <c r="C6" s="33"/>
      <c r="D6" s="33"/>
    </row>
    <row r="7" spans="1:8" hidden="1">
      <c r="A7"/>
      <c r="B7"/>
      <c r="C7"/>
      <c r="D7"/>
    </row>
    <row r="8" spans="1:8" ht="32.85" customHeight="1">
      <c r="A8" s="4" t="s">
        <v>0</v>
      </c>
      <c r="B8" s="4"/>
      <c r="C8" s="4"/>
      <c r="D8" s="27" t="s">
        <v>7</v>
      </c>
      <c r="E8" s="27" t="s">
        <v>9</v>
      </c>
      <c r="F8" s="27" t="s">
        <v>8</v>
      </c>
      <c r="G8" s="31" t="s">
        <v>62</v>
      </c>
      <c r="H8" s="31" t="s">
        <v>63</v>
      </c>
    </row>
    <row r="9" spans="1:8" ht="11.85" customHeight="1">
      <c r="A9" s="24" t="s">
        <v>64</v>
      </c>
      <c r="B9" s="37" t="str">
        <f t="shared" ref="B9" si="0">LOWER(LEFT(A9,IF(OR(SEARCH("-",A9)=0,SEARCH("-",A9)&gt;9),SEARCH(" ",A9),SEARCH("-",A9))-1))&amp;" "&amp;MID(IF(ISERR(SEARCH("х",A9)),SUBSTITUTE(A9,"*","_"),SUBSTITUTE(A9,"х","_")),SEARCH(" ",A9,SEARCH("_",IF(ISERR(SEARCH("х",A9)),SUBSTITUTE(A9,"*","_"),SUBSTITUTE(A9,"х","_")))-3)+1,IFERROR(SEARCH(" ",IF(ISERR(SEARCH("х",A9)),SUBSTITUTE(A9,"*","_"),SUBSTITUTE(A9,"х","_")),SEARCH("_",IF(ISERR(SEARCH("х",A9)),SUBSTITUTE(A9,"*","_"),SUBSTITUTE(A9,"х","_"))))-SEARCH(" ",A9,SEARCH("_",IF(ISERR(SEARCH("х",A9)),SUBSTITUTE(A9,"*","_"),SUBSTITUTE(A9,"х","_")))-3),15)-1)</f>
        <v>авббшв 3_4</v>
      </c>
      <c r="C9" t="str">
        <f t="shared" ref="C9" si="1">IF(ISERR(--RIGHT(B9,1)),LEFT(B9,LEN(B9)-2),B9)</f>
        <v>авббшв 3_4</v>
      </c>
      <c r="D9" s="25">
        <v>0.01</v>
      </c>
      <c r="E9" s="26">
        <v>1.5680000000000001</v>
      </c>
      <c r="F9" s="26"/>
      <c r="G9" t="str">
        <f>IFERROR(VLOOKUP(C9,Партнер!C:E,3,0),"")</f>
        <v/>
      </c>
      <c r="H9" t="str">
        <f>IFERROR(VLOOKUP(C9,Пермспецкабель!C:D,2,0),"")</f>
        <v/>
      </c>
    </row>
    <row r="10" spans="1:8" ht="11.85" customHeight="1">
      <c r="A10" s="24" t="s">
        <v>65</v>
      </c>
      <c r="B10" s="37" t="str">
        <f t="shared" ref="B10:B48" si="2">LOWER(LEFT(A10,IF(OR(SEARCH("-",A10)=0,SEARCH("-",A10)&gt;9),SEARCH(" ",A10),SEARCH("-",A10))-1))&amp;" "&amp;MID(IF(ISERR(SEARCH("х",A10)),SUBSTITUTE(A10,"*","_"),SUBSTITUTE(A10,"х","_")),SEARCH(" ",A10,SEARCH("_",IF(ISERR(SEARCH("х",A10)),SUBSTITUTE(A10,"*","_"),SUBSTITUTE(A10,"х","_")))-3)+1,IFERROR(SEARCH(" ",IF(ISERR(SEARCH("х",A10)),SUBSTITUTE(A10,"*","_"),SUBSTITUTE(A10,"х","_")),SEARCH("_",IF(ISERR(SEARCH("х",A10)),SUBSTITUTE(A10,"*","_"),SUBSTITUTE(A10,"х","_"))))-SEARCH(" ",A10,SEARCH("_",IF(ISERR(SEARCH("х",A10)),SUBSTITUTE(A10,"*","_"),SUBSTITUTE(A10,"х","_")))-3),15)-1)</f>
        <v>авббшв 3_6</v>
      </c>
      <c r="C10" t="str">
        <f t="shared" ref="C10:C48" si="3">IF(ISERR(--RIGHT(B10,1)),LEFT(B10,LEN(B10)-2),B10)</f>
        <v>авббшв 3_6</v>
      </c>
      <c r="D10" s="25">
        <v>0.81599999999999995</v>
      </c>
      <c r="E10" s="26"/>
      <c r="F10" s="26"/>
      <c r="G10" t="str">
        <f>IFERROR(VLOOKUP(C10,Партнер!C:E,3,0),"")</f>
        <v/>
      </c>
      <c r="H10" t="str">
        <f>IFERROR(VLOOKUP(C10,Пермспецкабель!C:D,2,0),"")</f>
        <v/>
      </c>
    </row>
    <row r="11" spans="1:8" ht="11.85" customHeight="1">
      <c r="A11" s="24" t="s">
        <v>66</v>
      </c>
      <c r="B11" s="37" t="str">
        <f t="shared" si="2"/>
        <v>авббшв 4_10</v>
      </c>
      <c r="C11" t="str">
        <f t="shared" si="3"/>
        <v>авббшв 4_10</v>
      </c>
      <c r="D11" s="25">
        <v>2.544</v>
      </c>
      <c r="E11" s="26"/>
      <c r="F11" s="26">
        <v>4.7350000000000003</v>
      </c>
      <c r="G11">
        <f>IFERROR(VLOOKUP(C11,Партнер!C:E,3,0),"")</f>
        <v>7.3680000000000003</v>
      </c>
      <c r="H11" t="str">
        <f>IFERROR(VLOOKUP(C11,Пермспецкабель!C:D,2,0),"")</f>
        <v/>
      </c>
    </row>
    <row r="12" spans="1:8" ht="11.85" customHeight="1">
      <c r="A12" s="24" t="s">
        <v>67</v>
      </c>
      <c r="B12" s="37" t="str">
        <f t="shared" si="2"/>
        <v>авббшв 4_16</v>
      </c>
      <c r="C12" t="str">
        <f t="shared" si="3"/>
        <v>авббшв 4_16</v>
      </c>
      <c r="D12" s="25">
        <v>35.256</v>
      </c>
      <c r="E12" s="26"/>
      <c r="F12" s="26">
        <v>4.12</v>
      </c>
      <c r="G12">
        <f>IFERROR(VLOOKUP(C12,Партнер!C:E,3,0),"")</f>
        <v>8.9750000000000014</v>
      </c>
      <c r="H12" t="str">
        <f>IFERROR(VLOOKUP(C12,Пермспецкабель!C:D,2,0),"")</f>
        <v/>
      </c>
    </row>
    <row r="13" spans="1:8" ht="11.85" customHeight="1">
      <c r="A13" s="24" t="s">
        <v>68</v>
      </c>
      <c r="B13" s="37" t="str">
        <f t="shared" si="2"/>
        <v>авббшв 4_2,5</v>
      </c>
      <c r="C13" t="str">
        <f t="shared" si="3"/>
        <v>авббшв 4_2,5</v>
      </c>
      <c r="D13" s="25">
        <v>2.331</v>
      </c>
      <c r="E13" s="26"/>
      <c r="F13" s="26"/>
      <c r="G13">
        <f>IFERROR(VLOOKUP(C13,Партнер!C:E,3,0),"")</f>
        <v>2.7189999999999999</v>
      </c>
      <c r="H13" t="str">
        <f>IFERROR(VLOOKUP(C13,Пермспецкабель!C:D,2,0),"")</f>
        <v/>
      </c>
    </row>
    <row r="14" spans="1:8" ht="11.85" customHeight="1">
      <c r="A14" s="24" t="s">
        <v>69</v>
      </c>
      <c r="B14" s="37" t="str">
        <f t="shared" si="2"/>
        <v>авббшв 4_25</v>
      </c>
      <c r="C14" t="str">
        <f t="shared" si="3"/>
        <v>авббшв 4_25</v>
      </c>
      <c r="D14" s="25">
        <v>14.733000000000001</v>
      </c>
      <c r="E14" s="26">
        <v>0.15</v>
      </c>
      <c r="F14" s="26">
        <v>3.0569999999999999</v>
      </c>
      <c r="G14">
        <f>IFERROR(VLOOKUP(C14,Партнер!C:E,3,0),"")</f>
        <v>0.48</v>
      </c>
      <c r="H14">
        <f>IFERROR(VLOOKUP(C14,Пермспецкабель!C:D,2,0),"")</f>
        <v>0.14299999999999999</v>
      </c>
    </row>
    <row r="15" spans="1:8" ht="11.85" customHeight="1">
      <c r="A15" s="24" t="s">
        <v>70</v>
      </c>
      <c r="B15" s="37" t="str">
        <f t="shared" si="2"/>
        <v>авббшв 4_35</v>
      </c>
      <c r="C15" t="str">
        <f t="shared" si="3"/>
        <v>авббшв 4_35</v>
      </c>
      <c r="D15" s="25">
        <v>6.375</v>
      </c>
      <c r="E15" s="26">
        <v>2.9740000000000002</v>
      </c>
      <c r="F15" s="26">
        <v>2.0649999999999999</v>
      </c>
      <c r="G15">
        <f>IFERROR(VLOOKUP(C15,Партнер!C:E,3,0),"")</f>
        <v>0.15</v>
      </c>
      <c r="H15">
        <f>IFERROR(VLOOKUP(C15,Пермспецкабель!C:D,2,0),"")</f>
        <v>0.98</v>
      </c>
    </row>
    <row r="16" spans="1:8" ht="11.85" customHeight="1">
      <c r="A16" s="24" t="s">
        <v>71</v>
      </c>
      <c r="B16" s="37" t="str">
        <f t="shared" si="2"/>
        <v>авббшв 4_4</v>
      </c>
      <c r="C16" t="str">
        <f t="shared" si="3"/>
        <v>авббшв 4_4</v>
      </c>
      <c r="D16" s="25">
        <v>5.0540000000000003</v>
      </c>
      <c r="E16" s="26"/>
      <c r="F16" s="26"/>
      <c r="G16" t="str">
        <f>IFERROR(VLOOKUP(C16,Партнер!C:E,3,0),"")</f>
        <v/>
      </c>
      <c r="H16">
        <f>IFERROR(VLOOKUP(C16,Пермспецкабель!C:D,2,0),"")</f>
        <v>0.08</v>
      </c>
    </row>
    <row r="17" spans="1:8" ht="11.85" customHeight="1">
      <c r="A17" s="24" t="s">
        <v>72</v>
      </c>
      <c r="B17" s="37" t="str">
        <f t="shared" si="2"/>
        <v>авббшв 4_50</v>
      </c>
      <c r="C17" t="str">
        <f t="shared" si="3"/>
        <v>авббшв 4_50</v>
      </c>
      <c r="D17" s="25">
        <v>6.7880000000000003</v>
      </c>
      <c r="E17" s="26">
        <v>1.6619999999999999</v>
      </c>
      <c r="F17" s="26">
        <v>3.59</v>
      </c>
      <c r="G17">
        <f>IFERROR(VLOOKUP(C17,Партнер!C:E,3,0),"")</f>
        <v>0.64</v>
      </c>
      <c r="H17">
        <f>IFERROR(VLOOKUP(C17,Пермспецкабель!C:D,2,0),"")</f>
        <v>0.14399999999999999</v>
      </c>
    </row>
    <row r="18" spans="1:8" s="37" customFormat="1" ht="11.85" customHeight="1">
      <c r="A18" s="34" t="s">
        <v>73</v>
      </c>
      <c r="B18" s="37" t="str">
        <f t="shared" si="2"/>
        <v>авббшв 4_6</v>
      </c>
      <c r="C18" t="str">
        <f t="shared" si="3"/>
        <v>авббшв 4_6</v>
      </c>
      <c r="D18" s="35">
        <v>6.9370000000000003</v>
      </c>
      <c r="E18" s="36">
        <v>1.903</v>
      </c>
      <c r="F18" s="36">
        <v>4.12</v>
      </c>
      <c r="G18">
        <f>IFERROR(VLOOKUP(C18,Партнер!C:E,3,0),"")</f>
        <v>0.31</v>
      </c>
      <c r="H18" t="str">
        <f>IFERROR(VLOOKUP(C18,Пермспецкабель!C:D,2,0),"")</f>
        <v/>
      </c>
    </row>
    <row r="19" spans="1:8" ht="11.85" customHeight="1">
      <c r="A19" s="24" t="s">
        <v>74</v>
      </c>
      <c r="B19" s="37" t="str">
        <f t="shared" si="2"/>
        <v>авббшв 5_10ож</v>
      </c>
      <c r="C19" t="str">
        <f t="shared" si="3"/>
        <v>авббшв 5_10</v>
      </c>
      <c r="D19" s="25">
        <v>10.311</v>
      </c>
      <c r="E19" s="26"/>
      <c r="F19" s="26"/>
      <c r="G19">
        <f>IFERROR(VLOOKUP(C19,Партнер!C:E,3,0),"")</f>
        <v>1.008</v>
      </c>
      <c r="H19" t="str">
        <f>IFERROR(VLOOKUP(C19,Пермспецкабель!C:D,2,0),"")</f>
        <v/>
      </c>
    </row>
    <row r="20" spans="1:8" ht="11.85" customHeight="1">
      <c r="A20" s="24" t="s">
        <v>75</v>
      </c>
      <c r="B20" s="37" t="str">
        <f t="shared" si="2"/>
        <v>авббшв 5_16</v>
      </c>
      <c r="C20" t="str">
        <f t="shared" si="3"/>
        <v>авббшв 5_16</v>
      </c>
      <c r="D20" s="25">
        <v>9.2070000000000007</v>
      </c>
      <c r="E20" s="26">
        <v>1.7000000000000001E-2</v>
      </c>
      <c r="F20" s="26"/>
      <c r="G20">
        <f>IFERROR(VLOOKUP(C20,Партнер!C:E,3,0),"")</f>
        <v>2.7730000000000001</v>
      </c>
      <c r="H20" t="str">
        <f>IFERROR(VLOOKUP(C20,Пермспецкабель!C:D,2,0),"")</f>
        <v/>
      </c>
    </row>
    <row r="21" spans="1:8" ht="11.85" customHeight="1">
      <c r="A21" s="24" t="s">
        <v>76</v>
      </c>
      <c r="B21" s="37" t="str">
        <f t="shared" si="2"/>
        <v>авббшв 5_2,5</v>
      </c>
      <c r="C21" t="str">
        <f t="shared" si="3"/>
        <v>авббшв 5_2,5</v>
      </c>
      <c r="D21" s="25">
        <v>1.496</v>
      </c>
      <c r="E21" s="26">
        <v>1.9770000000000001</v>
      </c>
      <c r="F21" s="26"/>
      <c r="G21" t="str">
        <f>IFERROR(VLOOKUP(C21,Партнер!C:E,3,0),"")</f>
        <v/>
      </c>
      <c r="H21" t="str">
        <f>IFERROR(VLOOKUP(C21,Пермспецкабель!C:D,2,0),"")</f>
        <v/>
      </c>
    </row>
    <row r="22" spans="1:8" ht="11.85" customHeight="1">
      <c r="A22" s="24" t="s">
        <v>77</v>
      </c>
      <c r="B22" s="37" t="str">
        <f t="shared" si="2"/>
        <v>авббшв 5_25</v>
      </c>
      <c r="C22" t="str">
        <f t="shared" si="3"/>
        <v>авббшв 5_25</v>
      </c>
      <c r="D22" s="25">
        <v>17.933</v>
      </c>
      <c r="E22" s="26">
        <v>0.44400000000000001</v>
      </c>
      <c r="F22" s="26">
        <v>1</v>
      </c>
      <c r="G22">
        <f>IFERROR(VLOOKUP(C22,Партнер!C:E,3,0),"")</f>
        <v>1.53</v>
      </c>
      <c r="H22" t="str">
        <f>IFERROR(VLOOKUP(C22,Пермспецкабель!C:D,2,0),"")</f>
        <v/>
      </c>
    </row>
    <row r="23" spans="1:8" ht="11.85" customHeight="1">
      <c r="A23" s="24" t="s">
        <v>78</v>
      </c>
      <c r="B23" s="37" t="str">
        <f t="shared" si="2"/>
        <v>авббшв 5_35</v>
      </c>
      <c r="C23" t="str">
        <f t="shared" si="3"/>
        <v>авббшв 5_35</v>
      </c>
      <c r="D23" s="25">
        <v>1.6439999999999999</v>
      </c>
      <c r="E23" s="26"/>
      <c r="F23" s="26"/>
      <c r="G23">
        <f>IFERROR(VLOOKUP(C23,Партнер!C:E,3,0),"")</f>
        <v>0.40399999999999997</v>
      </c>
      <c r="H23" t="str">
        <f>IFERROR(VLOOKUP(C23,Пермспецкабель!C:D,2,0),"")</f>
        <v/>
      </c>
    </row>
    <row r="24" spans="1:8" ht="11.85" customHeight="1">
      <c r="A24" s="24" t="s">
        <v>79</v>
      </c>
      <c r="B24" s="37" t="str">
        <f t="shared" si="2"/>
        <v>авббшв 5_4ож</v>
      </c>
      <c r="C24" t="str">
        <f t="shared" si="3"/>
        <v>авббшв 5_4</v>
      </c>
      <c r="D24" s="25">
        <v>8.0540000000000003</v>
      </c>
      <c r="E24" s="26">
        <v>0.246</v>
      </c>
      <c r="F24" s="26"/>
      <c r="G24" t="str">
        <f>IFERROR(VLOOKUP(C24,Партнер!C:E,3,0),"")</f>
        <v/>
      </c>
      <c r="H24" t="str">
        <f>IFERROR(VLOOKUP(C24,Пермспецкабель!C:D,2,0),"")</f>
        <v/>
      </c>
    </row>
    <row r="25" spans="1:8" ht="11.85" customHeight="1">
      <c r="A25" s="24" t="s">
        <v>80</v>
      </c>
      <c r="B25" s="37" t="str">
        <f t="shared" si="2"/>
        <v>авббшв 5_50ож</v>
      </c>
      <c r="C25" t="str">
        <f t="shared" si="3"/>
        <v>авббшв 5_50</v>
      </c>
      <c r="D25" s="25">
        <v>1.857</v>
      </c>
      <c r="E25" s="26">
        <v>0.375</v>
      </c>
      <c r="F25" s="26">
        <v>0.999</v>
      </c>
      <c r="G25">
        <f>IFERROR(VLOOKUP(C25,Партнер!C:E,3,0),"")</f>
        <v>0.76500000000000001</v>
      </c>
      <c r="H25" t="str">
        <f>IFERROR(VLOOKUP(C25,Пермспецкабель!C:D,2,0),"")</f>
        <v/>
      </c>
    </row>
    <row r="26" spans="1:8" ht="11.85" customHeight="1">
      <c r="A26" s="24" t="s">
        <v>81</v>
      </c>
      <c r="B26" s="37" t="str">
        <f t="shared" si="2"/>
        <v>авббшв 5_6ож</v>
      </c>
      <c r="C26" t="str">
        <f t="shared" si="3"/>
        <v>авббшв 5_6</v>
      </c>
      <c r="D26" s="25">
        <v>14.596</v>
      </c>
      <c r="E26" s="26"/>
      <c r="F26" s="26"/>
      <c r="G26" t="str">
        <f>IFERROR(VLOOKUP(C26,Партнер!C:E,3,0),"")</f>
        <v/>
      </c>
      <c r="H26" t="str">
        <f>IFERROR(VLOOKUP(C26,Пермспецкабель!C:D,2,0),"")</f>
        <v/>
      </c>
    </row>
    <row r="27" spans="1:8" ht="11.85" customHeight="1">
      <c r="A27" s="24" t="s">
        <v>82</v>
      </c>
      <c r="B27" s="37" t="str">
        <f t="shared" si="2"/>
        <v>авббшв 3_150+1_70</v>
      </c>
      <c r="C27" t="str">
        <f t="shared" si="3"/>
        <v>авббшв 3_150+1_70</v>
      </c>
      <c r="D27" s="25">
        <v>0.30299999999999999</v>
      </c>
      <c r="E27" s="26"/>
      <c r="F27" s="26"/>
      <c r="G27" t="str">
        <f>IFERROR(VLOOKUP(C27,Партнер!C:E,3,0),"")</f>
        <v/>
      </c>
      <c r="H27" t="str">
        <f>IFERROR(VLOOKUP(C27,Пермспецкабель!C:D,2,0),"")</f>
        <v/>
      </c>
    </row>
    <row r="28" spans="1:8" ht="11.85" customHeight="1">
      <c r="A28" s="24" t="s">
        <v>83</v>
      </c>
      <c r="B28" s="37" t="str">
        <f t="shared" si="2"/>
        <v>авббшв 3_240+1_120</v>
      </c>
      <c r="C28" t="str">
        <f t="shared" si="3"/>
        <v>авббшв 3_240+1_120</v>
      </c>
      <c r="D28" s="25">
        <v>8.5000000000000006E-2</v>
      </c>
      <c r="E28" s="26"/>
      <c r="F28" s="26"/>
      <c r="G28" t="str">
        <f>IFERROR(VLOOKUP(C28,Партнер!C:E,3,0),"")</f>
        <v/>
      </c>
      <c r="H28">
        <f>IFERROR(VLOOKUP(C28,Пермспецкабель!C:D,2,0),"")</f>
        <v>0.115</v>
      </c>
    </row>
    <row r="29" spans="1:8" ht="11.85" customHeight="1">
      <c r="A29" s="24" t="s">
        <v>84</v>
      </c>
      <c r="B29" s="37" t="str">
        <f t="shared" si="2"/>
        <v>авббшв 3_240+1_120</v>
      </c>
      <c r="C29" t="str">
        <f t="shared" si="3"/>
        <v>авббшв 3_240+1_120</v>
      </c>
      <c r="D29" s="25">
        <v>2.5999999999999999E-2</v>
      </c>
      <c r="E29" s="26"/>
      <c r="F29" s="26"/>
      <c r="G29" t="str">
        <f>IFERROR(VLOOKUP(C29,Партнер!C:E,3,0),"")</f>
        <v/>
      </c>
      <c r="H29">
        <f>IFERROR(VLOOKUP(C29,Пермспецкабель!C:D,2,0),"")</f>
        <v>0.115</v>
      </c>
    </row>
    <row r="30" spans="1:8" ht="11.85" customHeight="1">
      <c r="A30" s="24" t="s">
        <v>85</v>
      </c>
      <c r="B30" s="37" t="str">
        <f t="shared" si="2"/>
        <v>авббшв 3_50+1_25</v>
      </c>
      <c r="C30" t="str">
        <f t="shared" si="3"/>
        <v>авббшв 3_50+1_25</v>
      </c>
      <c r="D30" s="25">
        <v>3.512</v>
      </c>
      <c r="E30" s="26"/>
      <c r="F30" s="26"/>
      <c r="G30" t="str">
        <f>IFERROR(VLOOKUP(C30,Партнер!C:E,3,0),"")</f>
        <v/>
      </c>
      <c r="H30" t="str">
        <f>IFERROR(VLOOKUP(C30,Пермспецкабель!C:D,2,0),"")</f>
        <v/>
      </c>
    </row>
    <row r="31" spans="1:8" ht="11.85" customHeight="1">
      <c r="A31" s="24" t="s">
        <v>86</v>
      </c>
      <c r="B31" s="37" t="str">
        <f t="shared" si="2"/>
        <v>авббшв 3_70+1_35</v>
      </c>
      <c r="C31" t="str">
        <f t="shared" si="3"/>
        <v>авббшв 3_70+1_35</v>
      </c>
      <c r="D31" s="25">
        <v>0.125</v>
      </c>
      <c r="E31" s="26"/>
      <c r="F31" s="26"/>
      <c r="G31" t="str">
        <f>IFERROR(VLOOKUP(C31,Партнер!C:E,3,0),"")</f>
        <v/>
      </c>
      <c r="H31" t="str">
        <f>IFERROR(VLOOKUP(C31,Пермспецкабель!C:D,2,0),"")</f>
        <v/>
      </c>
    </row>
    <row r="32" spans="1:8" ht="11.85" customHeight="1">
      <c r="A32" s="24" t="s">
        <v>87</v>
      </c>
      <c r="B32" s="37" t="str">
        <f t="shared" si="2"/>
        <v>авббшв 3_95+1_50</v>
      </c>
      <c r="C32" t="str">
        <f t="shared" si="3"/>
        <v>авббшв 3_95+1_50</v>
      </c>
      <c r="D32" s="25">
        <v>9.2999999999999999E-2</v>
      </c>
      <c r="E32" s="26"/>
      <c r="F32" s="26"/>
      <c r="G32" t="str">
        <f>IFERROR(VLOOKUP(C32,Партнер!C:E,3,0),"")</f>
        <v/>
      </c>
      <c r="H32" t="str">
        <f>IFERROR(VLOOKUP(C32,Пермспецкабель!C:D,2,0),"")</f>
        <v/>
      </c>
    </row>
    <row r="33" spans="1:8" ht="11.85" customHeight="1">
      <c r="A33" s="24" t="s">
        <v>88</v>
      </c>
      <c r="B33" s="37" t="str">
        <f t="shared" si="2"/>
        <v>авббшв 4_10</v>
      </c>
      <c r="C33" t="str">
        <f t="shared" si="3"/>
        <v>авббшв 4_10</v>
      </c>
      <c r="D33" s="25">
        <v>4.4999999999999998E-2</v>
      </c>
      <c r="E33" s="26"/>
      <c r="F33" s="26"/>
      <c r="G33">
        <f>IFERROR(VLOOKUP(C33,Партнер!C:E,3,0),"")</f>
        <v>7.3680000000000003</v>
      </c>
      <c r="H33" t="str">
        <f>IFERROR(VLOOKUP(C33,Пермспецкабель!C:D,2,0),"")</f>
        <v/>
      </c>
    </row>
    <row r="34" spans="1:8" ht="11.85" customHeight="1">
      <c r="A34" s="24" t="s">
        <v>89</v>
      </c>
      <c r="B34" s="37" t="str">
        <f t="shared" si="2"/>
        <v>авббшв 4_120</v>
      </c>
      <c r="C34" t="str">
        <f t="shared" si="3"/>
        <v>авббшв 4_120</v>
      </c>
      <c r="D34" s="25">
        <v>1.395</v>
      </c>
      <c r="E34" s="26"/>
      <c r="F34" s="26"/>
      <c r="G34">
        <f>IFERROR(VLOOKUP(C34,Партнер!C:E,3,0),"")</f>
        <v>0.54699999999999993</v>
      </c>
      <c r="H34">
        <f>IFERROR(VLOOKUP(C34,Пермспецкабель!C:D,2,0),"")</f>
        <v>0.56499999999999995</v>
      </c>
    </row>
    <row r="35" spans="1:8" ht="11.85" customHeight="1">
      <c r="A35" s="24" t="s">
        <v>90</v>
      </c>
      <c r="B35" s="37" t="str">
        <f t="shared" si="2"/>
        <v>авббшв 4_120</v>
      </c>
      <c r="C35" t="str">
        <f t="shared" si="3"/>
        <v>авббшв 4_120</v>
      </c>
      <c r="D35" s="25">
        <v>16.518000000000001</v>
      </c>
      <c r="E35" s="26"/>
      <c r="F35" s="26">
        <v>3.2389999999999999</v>
      </c>
      <c r="G35">
        <f>IFERROR(VLOOKUP(C35,Партнер!C:E,3,0),"")</f>
        <v>0.54699999999999993</v>
      </c>
      <c r="H35">
        <f>IFERROR(VLOOKUP(C35,Пермспецкабель!C:D,2,0),"")</f>
        <v>0.56499999999999995</v>
      </c>
    </row>
    <row r="36" spans="1:8" ht="11.85" customHeight="1">
      <c r="A36" s="24" t="s">
        <v>91</v>
      </c>
      <c r="B36" s="37" t="str">
        <f t="shared" si="2"/>
        <v>авббшв 4_150</v>
      </c>
      <c r="C36" t="str">
        <f t="shared" si="3"/>
        <v>авббшв 4_150</v>
      </c>
      <c r="D36" s="25">
        <v>13.962999999999999</v>
      </c>
      <c r="E36" s="26">
        <v>0.72199999999999998</v>
      </c>
      <c r="F36" s="26"/>
      <c r="G36">
        <f>IFERROR(VLOOKUP(C36,Партнер!C:E,3,0),"")</f>
        <v>0.152</v>
      </c>
      <c r="H36">
        <f>IFERROR(VLOOKUP(C36,Пермспецкабель!C:D,2,0),"")</f>
        <v>0.16900000000000001</v>
      </c>
    </row>
    <row r="37" spans="1:8" ht="11.85" customHeight="1">
      <c r="A37" s="24" t="s">
        <v>92</v>
      </c>
      <c r="B37" s="37" t="str">
        <f t="shared" si="2"/>
        <v>авббшв 4_150</v>
      </c>
      <c r="C37" t="str">
        <f t="shared" si="3"/>
        <v>авббшв 4_150</v>
      </c>
      <c r="D37" s="25">
        <v>13.048999999999999</v>
      </c>
      <c r="E37" s="26">
        <v>1.52</v>
      </c>
      <c r="F37" s="26">
        <v>3.8980000000000001</v>
      </c>
      <c r="G37">
        <f>IFERROR(VLOOKUP(C37,Партнер!C:E,3,0),"")</f>
        <v>0.152</v>
      </c>
      <c r="H37">
        <f>IFERROR(VLOOKUP(C37,Пермспецкабель!C:D,2,0),"")</f>
        <v>0.16900000000000001</v>
      </c>
    </row>
    <row r="38" spans="1:8" ht="11.85" customHeight="1">
      <c r="A38" s="24" t="s">
        <v>93</v>
      </c>
      <c r="B38" s="37" t="str">
        <f t="shared" si="2"/>
        <v>авббшв 4_185</v>
      </c>
      <c r="C38" t="str">
        <f t="shared" si="3"/>
        <v>авббшв 4_185</v>
      </c>
      <c r="D38" s="25">
        <v>10.871</v>
      </c>
      <c r="E38" s="26">
        <v>0.23499999999999999</v>
      </c>
      <c r="F38" s="26"/>
      <c r="G38">
        <f>IFERROR(VLOOKUP(C38,Партнер!C:E,3,0),"")</f>
        <v>1.302</v>
      </c>
      <c r="H38">
        <f>IFERROR(VLOOKUP(C38,Пермспецкабель!C:D,2,0),"")</f>
        <v>0.12</v>
      </c>
    </row>
    <row r="39" spans="1:8" ht="11.85" customHeight="1">
      <c r="A39" s="24" t="s">
        <v>94</v>
      </c>
      <c r="B39" s="37" t="str">
        <f t="shared" si="2"/>
        <v>авббшв 4_185</v>
      </c>
      <c r="C39" t="str">
        <f t="shared" si="3"/>
        <v>авббшв 4_185</v>
      </c>
      <c r="D39" s="25">
        <v>6.9930000000000003</v>
      </c>
      <c r="E39" s="26">
        <v>0.18</v>
      </c>
      <c r="F39" s="26">
        <v>3.6339999999999999</v>
      </c>
      <c r="G39">
        <f>IFERROR(VLOOKUP(C39,Партнер!C:E,3,0),"")</f>
        <v>1.302</v>
      </c>
      <c r="H39">
        <f>IFERROR(VLOOKUP(C39,Пермспецкабель!C:D,2,0),"")</f>
        <v>0.12</v>
      </c>
    </row>
    <row r="40" spans="1:8" ht="11.85" customHeight="1">
      <c r="A40" s="24" t="s">
        <v>95</v>
      </c>
      <c r="B40" s="37" t="str">
        <f t="shared" si="2"/>
        <v>авббшв 4_240ож</v>
      </c>
      <c r="C40" t="str">
        <f t="shared" si="3"/>
        <v>авббшв 4_240</v>
      </c>
      <c r="D40" s="25">
        <v>4.21</v>
      </c>
      <c r="E40" s="26"/>
      <c r="F40" s="26">
        <v>1.8580000000000001</v>
      </c>
      <c r="G40" t="str">
        <f>IFERROR(VLOOKUP(C40,Партнер!C:E,3,0),"")</f>
        <v/>
      </c>
      <c r="H40">
        <f>IFERROR(VLOOKUP(C40,Пермспецкабель!C:D,2,0),"")</f>
        <v>0.22500000000000001</v>
      </c>
    </row>
    <row r="41" spans="1:8" ht="11.85" customHeight="1">
      <c r="A41" s="24" t="s">
        <v>96</v>
      </c>
      <c r="B41" s="37" t="str">
        <f t="shared" si="2"/>
        <v>авббшв 4_70</v>
      </c>
      <c r="C41" t="str">
        <f t="shared" si="3"/>
        <v>авббшв 4_70</v>
      </c>
      <c r="D41" s="25">
        <v>11.507999999999999</v>
      </c>
      <c r="E41" s="26">
        <v>2.2909999999999999</v>
      </c>
      <c r="F41" s="26">
        <v>2.1019999999999999</v>
      </c>
      <c r="G41">
        <f>IFERROR(VLOOKUP(C41,Партнер!C:E,3,0),"")</f>
        <v>1.0999999999999999E-2</v>
      </c>
      <c r="H41" t="str">
        <f>IFERROR(VLOOKUP(C41,Пермспецкабель!C:D,2,0),"")</f>
        <v/>
      </c>
    </row>
    <row r="42" spans="1:8" ht="11.85" customHeight="1">
      <c r="A42" s="24" t="s">
        <v>97</v>
      </c>
      <c r="B42" s="37" t="str">
        <f t="shared" si="2"/>
        <v>авббшв 4_95</v>
      </c>
      <c r="C42" t="str">
        <f t="shared" si="3"/>
        <v>авббшв 4_95</v>
      </c>
      <c r="D42" s="25">
        <v>3.798</v>
      </c>
      <c r="E42" s="26"/>
      <c r="F42" s="26"/>
      <c r="G42" t="str">
        <f>IFERROR(VLOOKUP(C42,Партнер!C:E,3,0),"")</f>
        <v/>
      </c>
      <c r="H42">
        <f>IFERROR(VLOOKUP(C42,Пермспецкабель!C:D,2,0),"")</f>
        <v>11.929</v>
      </c>
    </row>
    <row r="43" spans="1:8" ht="11.85" customHeight="1">
      <c r="A43" s="24" t="s">
        <v>98</v>
      </c>
      <c r="B43" s="37" t="str">
        <f t="shared" si="2"/>
        <v>авббшв 4_95</v>
      </c>
      <c r="C43" t="str">
        <f t="shared" si="3"/>
        <v>авббшв 4_95</v>
      </c>
      <c r="D43" s="25">
        <v>6.07</v>
      </c>
      <c r="E43" s="26">
        <v>1.2450000000000001</v>
      </c>
      <c r="F43" s="26">
        <v>1.254</v>
      </c>
      <c r="G43" t="str">
        <f>IFERROR(VLOOKUP(C43,Партнер!C:E,3,0),"")</f>
        <v/>
      </c>
      <c r="H43">
        <f>IFERROR(VLOOKUP(C43,Пермспецкабель!C:D,2,0),"")</f>
        <v>11.929</v>
      </c>
    </row>
    <row r="44" spans="1:8" ht="11.85" customHeight="1">
      <c r="A44" s="24" t="s">
        <v>99</v>
      </c>
      <c r="B44" s="37" t="str">
        <f t="shared" si="2"/>
        <v>авббшв 5_120</v>
      </c>
      <c r="C44" t="str">
        <f t="shared" si="3"/>
        <v>авббшв 5_120</v>
      </c>
      <c r="D44" s="25">
        <v>3.093</v>
      </c>
      <c r="E44" s="26">
        <v>0.13400000000000001</v>
      </c>
      <c r="F44" s="26">
        <v>0.48799999999999999</v>
      </c>
      <c r="G44">
        <f>IFERROR(VLOOKUP(C44,Партнер!C:E,3,0),"")</f>
        <v>0.1</v>
      </c>
      <c r="H44" t="str">
        <f>IFERROR(VLOOKUP(C44,Пермспецкабель!C:D,2,0),"")</f>
        <v/>
      </c>
    </row>
    <row r="45" spans="1:8" ht="11.85" customHeight="1">
      <c r="A45" s="24" t="s">
        <v>100</v>
      </c>
      <c r="B45" s="37" t="str">
        <f t="shared" si="2"/>
        <v>авббшв 5_185</v>
      </c>
      <c r="C45" t="str">
        <f t="shared" si="3"/>
        <v>авббшв 5_185</v>
      </c>
      <c r="D45" s="25">
        <v>0.10299999999999999</v>
      </c>
      <c r="E45" s="26">
        <v>0.41599999999999998</v>
      </c>
      <c r="F45" s="26"/>
      <c r="G45" t="str">
        <f>IFERROR(VLOOKUP(C45,Партнер!C:E,3,0),"")</f>
        <v/>
      </c>
      <c r="H45" t="str">
        <f>IFERROR(VLOOKUP(C45,Пермспецкабель!C:D,2,0),"")</f>
        <v/>
      </c>
    </row>
    <row r="46" spans="1:8" ht="11.85" customHeight="1">
      <c r="A46" s="24" t="s">
        <v>101</v>
      </c>
      <c r="B46" s="37" t="str">
        <f t="shared" si="2"/>
        <v>авббшв 5_240</v>
      </c>
      <c r="C46" t="str">
        <f t="shared" si="3"/>
        <v>авббшв 5_240</v>
      </c>
      <c r="D46" s="25">
        <v>0.94</v>
      </c>
      <c r="E46" s="26"/>
      <c r="F46" s="26">
        <v>0.51300000000000001</v>
      </c>
      <c r="G46" t="str">
        <f>IFERROR(VLOOKUP(C46,Партнер!C:E,3,0),"")</f>
        <v/>
      </c>
      <c r="H46" t="str">
        <f>IFERROR(VLOOKUP(C46,Пермспецкабель!C:D,2,0),"")</f>
        <v/>
      </c>
    </row>
    <row r="47" spans="1:8" ht="11.85" customHeight="1">
      <c r="A47" s="24" t="s">
        <v>102</v>
      </c>
      <c r="B47" s="37" t="str">
        <f t="shared" si="2"/>
        <v>авббшв 5_70</v>
      </c>
      <c r="C47" t="str">
        <f t="shared" si="3"/>
        <v>авббшв 5_70</v>
      </c>
      <c r="D47" s="25">
        <v>2.8079999999999998</v>
      </c>
      <c r="E47" s="26">
        <v>1</v>
      </c>
      <c r="F47" s="26">
        <v>1.0009999999999999</v>
      </c>
      <c r="G47">
        <f>IFERROR(VLOOKUP(C47,Партнер!C:E,3,0),"")</f>
        <v>1.9430000000000001</v>
      </c>
      <c r="H47" t="str">
        <f>IFERROR(VLOOKUP(C47,Пермспецкабель!C:D,2,0),"")</f>
        <v/>
      </c>
    </row>
    <row r="48" spans="1:8" ht="11.85" customHeight="1">
      <c r="A48" s="24" t="s">
        <v>103</v>
      </c>
      <c r="B48" s="37" t="str">
        <f t="shared" si="2"/>
        <v>авббшв 5_95</v>
      </c>
      <c r="C48" t="str">
        <f t="shared" si="3"/>
        <v>авббшв 5_95</v>
      </c>
      <c r="D48" s="25">
        <v>2.0910000000000002</v>
      </c>
      <c r="E48" s="26">
        <v>1.5</v>
      </c>
      <c r="F48" s="26">
        <v>0.55100000000000005</v>
      </c>
      <c r="G48">
        <f>IFERROR(VLOOKUP(C48,Партнер!C:E,3,0),"")</f>
        <v>3.5000000000000003E-2</v>
      </c>
      <c r="H48">
        <f>IFERROR(VLOOKUP(C48,Пермспецкабель!C:D,2,0),"")</f>
        <v>0.13</v>
      </c>
    </row>
  </sheetData>
  <sheetCalcPr fullCalcOnLoad="1"/>
  <mergeCells count="2">
    <mergeCell ref="A5:D5"/>
    <mergeCell ref="A6:D6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"/>
  <sheetViews>
    <sheetView topLeftCell="A8" workbookViewId="0">
      <pane ySplit="1" topLeftCell="A13" activePane="bottomLeft" state="frozenSplit"/>
      <selection activeCell="A8" sqref="A8"/>
      <selection pane="bottomLeft" activeCell="L21" sqref="L21"/>
    </sheetView>
  </sheetViews>
  <sheetFormatPr defaultRowHeight="12.75"/>
  <cols>
    <col min="1" max="1" width="29.5703125" style="1" customWidth="1"/>
    <col min="2" max="2" width="23.7109375" style="1" hidden="1" customWidth="1"/>
    <col min="3" max="3" width="25.42578125" hidden="1" customWidth="1"/>
    <col min="4" max="4" width="22.140625" hidden="1" customWidth="1"/>
    <col min="8" max="8" width="21.140625" customWidth="1"/>
    <col min="9" max="9" width="19" customWidth="1"/>
    <col min="17" max="17" width="19.140625" customWidth="1"/>
    <col min="20" max="20" width="16.85546875" customWidth="1"/>
  </cols>
  <sheetData>
    <row r="1" spans="1:17" s="1" customFormat="1" ht="15.75" hidden="1" customHeight="1">
      <c r="A1" s="2" t="s">
        <v>1</v>
      </c>
    </row>
    <row r="2" spans="1:17" s="1" customFormat="1" ht="11.25" hidden="1" customHeight="1">
      <c r="A2" s="3"/>
    </row>
    <row r="3" spans="1:17" s="1" customFormat="1" ht="11.25" hidden="1" customHeight="1">
      <c r="A3" s="3"/>
    </row>
    <row r="4" spans="1:17" s="1" customFormat="1" ht="11.25" hidden="1" customHeight="1">
      <c r="A4" s="3"/>
    </row>
    <row r="5" spans="1:17" s="1" customFormat="1" ht="33.950000000000003" hidden="1" customHeight="1">
      <c r="A5" s="33"/>
      <c r="B5" s="33"/>
    </row>
    <row r="6" spans="1:17" s="1" customFormat="1" ht="45" hidden="1" customHeight="1">
      <c r="A6" s="33"/>
      <c r="B6" s="33"/>
    </row>
    <row r="7" spans="1:17" hidden="1">
      <c r="A7"/>
      <c r="B7"/>
    </row>
    <row r="8" spans="1:17" ht="32.85" customHeight="1">
      <c r="A8" s="4"/>
      <c r="B8" s="27"/>
      <c r="C8" s="27"/>
      <c r="D8" s="27"/>
      <c r="E8" s="31"/>
      <c r="F8" s="31"/>
      <c r="G8" s="31"/>
    </row>
    <row r="9" spans="1:17" ht="11.85" customHeight="1">
      <c r="A9" s="24"/>
      <c r="B9" s="25"/>
      <c r="C9" s="26"/>
      <c r="D9" s="26"/>
      <c r="Q9" s="37"/>
    </row>
    <row r="10" spans="1:17" ht="11.85" customHeight="1">
      <c r="A10" s="24"/>
      <c r="B10" s="25"/>
      <c r="C10" s="26"/>
      <c r="D10" s="26"/>
      <c r="Q10" s="37"/>
    </row>
    <row r="11" spans="1:17" ht="11.85" customHeight="1">
      <c r="A11" s="24"/>
      <c r="B11" s="25"/>
      <c r="C11" s="26"/>
      <c r="D11" s="26"/>
      <c r="Q11" s="37"/>
    </row>
    <row r="12" spans="1:17" ht="11.85" customHeight="1">
      <c r="A12" s="24"/>
      <c r="B12" s="25"/>
      <c r="C12" s="26"/>
      <c r="D12" s="26"/>
      <c r="Q12" s="37"/>
    </row>
    <row r="13" spans="1:17" ht="11.85" customHeight="1">
      <c r="A13" s="24"/>
      <c r="B13" s="25"/>
      <c r="C13" s="26"/>
      <c r="D13" s="26"/>
      <c r="Q13" s="37"/>
    </row>
    <row r="14" spans="1:17" ht="11.85" customHeight="1">
      <c r="A14" s="24"/>
      <c r="B14" s="25"/>
      <c r="C14" s="26"/>
      <c r="D14" s="26"/>
      <c r="Q14" s="37"/>
    </row>
    <row r="15" spans="1:17" ht="11.85" customHeight="1">
      <c r="A15" s="24"/>
      <c r="B15" s="25"/>
      <c r="C15" s="26"/>
      <c r="D15" s="26"/>
      <c r="Q15" s="37"/>
    </row>
    <row r="16" spans="1:17" ht="11.85" customHeight="1">
      <c r="A16" s="24"/>
      <c r="B16" s="25"/>
      <c r="C16" s="26"/>
      <c r="D16" s="26"/>
      <c r="Q16" s="37"/>
    </row>
    <row r="17" spans="1:22" ht="11.85" customHeight="1">
      <c r="A17" s="24"/>
      <c r="B17" s="25"/>
      <c r="C17" s="26"/>
      <c r="D17" s="26"/>
      <c r="Q17" s="37"/>
    </row>
    <row r="18" spans="1:22" s="37" customFormat="1" ht="11.85" customHeight="1">
      <c r="A18" s="34" t="s">
        <v>73</v>
      </c>
      <c r="B18" s="35">
        <v>6.9370000000000003</v>
      </c>
      <c r="C18" s="36">
        <v>1.903</v>
      </c>
      <c r="D18" s="36">
        <v>4.12</v>
      </c>
      <c r="G18" s="37" t="e">
        <f>SEARCH("х",LOWER(A18))</f>
        <v>#VALUE!</v>
      </c>
      <c r="H18" s="37" t="str">
        <f>LOWER(A18)</f>
        <v>авббшв-0,66 4*6 ож</v>
      </c>
      <c r="I18" s="37" t="str">
        <f>IF(ISERR(SEARCH("х",A18)),SUBSTITUTE(A18,"*","_"),SUBSTITUTE(A18,"х","_"))</f>
        <v>АВБбШв-0,66 4_6 ож</v>
      </c>
      <c r="J18" s="37">
        <f>IF(OR(SEARCH("-",A18)=0,SEARCH("-",A18)&gt;9),SEARCH(" ",A18),SEARCH("-",A18))</f>
        <v>7</v>
      </c>
      <c r="K18" s="37" t="str">
        <f>LOWER(LEFT(A18,IF(OR(SEARCH("-",A18)=0,SEARCH("-",A18)&gt;9),SEARCH(" ",A18),SEARCH("-",A18))-1))</f>
        <v>авббшв</v>
      </c>
      <c r="L18" s="37">
        <f>SEARCH("_",IF(ISERR(SEARCH("х",A18)),SUBSTITUTE(A18,"*","_"),SUBSTITUTE(A18,"х","_")))</f>
        <v>14</v>
      </c>
      <c r="M18" s="37">
        <f>SEARCH(" ",A18,SEARCH("_",IF(ISERR(SEARCH("х",A18)),SUBSTITUTE(A18,"*","_"),SUBSTITUTE(A18,"х","_")))-3)</f>
        <v>12</v>
      </c>
      <c r="N18" s="37">
        <f>SEARCH(" ",IF(ISERR(SEARCH("х",A18)),SUBSTITUTE(A18,"*","_"),SUBSTITUTE(A18,"х","_")),SEARCH("_",IF(ISERR(SEARCH("х",A18)),SUBSTITUTE(A18,"*","_"),SUBSTITUTE(A18,"х","_"))))</f>
        <v>16</v>
      </c>
      <c r="O18">
        <f>IFERROR(SEARCH(" ",IF(ISERR(SEARCH("х",A18)),SUBSTITUTE(A18,"*","_"),SUBSTITUTE(A18,"х","_")),SEARCH("_",IF(ISERR(SEARCH("х",A18)),SUBSTITUTE(A18,"*","_"),SUBSTITUTE(A18,"х","_"))))-SEARCH(" ",A18,SEARCH("_",IF(ISERR(SEARCH("х",A18)),SUBSTITUTE(A18,"*","_"),SUBSTITUTE(A18,"х","_")))-3),15)</f>
        <v>4</v>
      </c>
      <c r="P18" s="37" t="str">
        <f>MID(IF(ISERR(SEARCH("х",A18)),SUBSTITUTE(A18,"*","_"),SUBSTITUTE(A18,"х","_")),SEARCH(" ",A18,SEARCH("_",IF(ISERR(SEARCH("х",A18)),SUBSTITUTE(A18,"*","_"),SUBSTITUTE(A18,"х","_")))-3)+1,SEARCH(" ",IF(ISERR(SEARCH("х",A18)),SUBSTITUTE(A18,"*","_"),SUBSTITUTE(A18,"х","_")),SEARCH("_",IF(ISERR(SEARCH("х",A18)),SUBSTITUTE(A18,"*","_"),SUBSTITUTE(A18,"х","_"))))-SEARCH(" ",A18,SEARCH("_",IF(ISERR(SEARCH("х",A18)),SUBSTITUTE(A18,"*","_"),SUBSTITUTE(A18,"х","_")))-3)-1)</f>
        <v>4_6</v>
      </c>
      <c r="Q18" s="37" t="str">
        <f t="shared" ref="Q18:Q19" si="0">K18&amp;" "&amp;P18</f>
        <v>авббшв 4_6</v>
      </c>
      <c r="T18" t="str">
        <f t="shared" ref="T18" si="1">IF(ISERR(--RIGHT(Q18,1)),LEFT(Q18,LEN(Q18)-2),Q18)</f>
        <v>авббшв 4_6</v>
      </c>
      <c r="U18" s="37">
        <f>LEN(P18)-2</f>
        <v>1</v>
      </c>
      <c r="V18" s="37" t="str">
        <f>LEFT(P18,U18)</f>
        <v>4</v>
      </c>
    </row>
    <row r="19" spans="1:22" ht="11.85" customHeight="1">
      <c r="A19" s="24" t="s">
        <v>74</v>
      </c>
      <c r="B19" s="25">
        <v>10.311</v>
      </c>
      <c r="C19" s="26"/>
      <c r="D19" s="26"/>
      <c r="G19" s="37" t="e">
        <f>SEARCH("х",LOWER(A19))</f>
        <v>#VALUE!</v>
      </c>
      <c r="H19" s="37" t="str">
        <f>LOWER(A19)</f>
        <v>авббшв-0,66 5*10ож</v>
      </c>
      <c r="I19" s="37" t="str">
        <f>IF(ISERR(SEARCH("х",A19)),SUBSTITUTE(A19,"*","_"),SUBSTITUTE(A19,"х","_"))</f>
        <v>АВБбШв-0,66 5_10ож</v>
      </c>
      <c r="J19" s="37">
        <f>IF(OR(SEARCH("-",A19)=0,SEARCH("-",A19)&gt;9),SEARCH(" ",A19),SEARCH("-",A19))</f>
        <v>7</v>
      </c>
      <c r="K19" s="37" t="str">
        <f>LOWER(LEFT(A19,IF(OR(SEARCH("-",A19)=0,SEARCH("-",A19)&gt;9),SEARCH(" ",A19),SEARCH("-",A19))-1))</f>
        <v>авббшв</v>
      </c>
      <c r="L19" s="37">
        <f>SEARCH("_",IF(ISERR(SEARCH("х",A19)),SUBSTITUTE(A19,"*","_"),SUBSTITUTE(A19,"х","_")))</f>
        <v>14</v>
      </c>
      <c r="M19" s="37">
        <f>SEARCH(" ",A19,SEARCH("_",IF(ISERR(SEARCH("х",A19)),SUBSTITUTE(A19,"*","_"),SUBSTITUTE(A19,"х","_")))-3)</f>
        <v>12</v>
      </c>
      <c r="N19" s="37" t="e">
        <f>SEARCH(" ",IF(ISERR(SEARCH("х",A19)),SUBSTITUTE(A19,"*","_"),SUBSTITUTE(A19,"х","_")),SEARCH("_",IF(ISERR(SEARCH("х",A19)),SUBSTITUTE(A19,"*","_"),SUBSTITUTE(A19,"х","_"))))</f>
        <v>#VALUE!</v>
      </c>
      <c r="O19">
        <f>IFERROR(SEARCH(" ",IF(ISERR(SEARCH("х",A19)),SUBSTITUTE(A19,"*","_"),SUBSTITUTE(A19,"х","_")),SEARCH("_",IF(ISERR(SEARCH("х",A19)),SUBSTITUTE(A19,"*","_"),SUBSTITUTE(A19,"х","_"))))-SEARCH(" ",A19,SEARCH("_",IF(ISERR(SEARCH("х",A19)),SUBSTITUTE(A19,"*","_"),SUBSTITUTE(A19,"х","_")))-3),15)</f>
        <v>15</v>
      </c>
      <c r="P19" t="str">
        <f>MID(IF(ISERR(SEARCH("х",A19)),SUBSTITUTE(A19,"*","_"),SUBSTITUTE(A19,"х","_")),SEARCH(" ",A19,SEARCH("_",IF(ISERR(SEARCH("х",A19)),SUBSTITUTE(A19,"*","_"),SUBSTITUTE(A19,"х","_")))-3)+1,IFERROR(SEARCH(" ",IF(ISERR(SEARCH("х",A19)),SUBSTITUTE(A19,"*","_"),SUBSTITUTE(A19,"х","_")),SEARCH("_",IF(ISERR(SEARCH("х",A19)),SUBSTITUTE(A19,"*","_"),SUBSTITUTE(A19,"х","_"))))-SEARCH(" ",A19,SEARCH("_",IF(ISERR(SEARCH("х",A19)),SUBSTITUTE(A19,"*","_"),SUBSTITUTE(A19,"х","_")))-3),15)-1)</f>
        <v>5_10ож</v>
      </c>
      <c r="Q19" s="37" t="str">
        <f t="shared" si="0"/>
        <v>авббшв 5_10ож</v>
      </c>
      <c r="S19" t="b">
        <f>ISERR(--RIGHT(Q19,1))</f>
        <v>1</v>
      </c>
      <c r="T19" t="str">
        <f>IF(ISERR(--RIGHT(Q19,1)),LEFT(Q19,LEN(Q19)-2),Q19)</f>
        <v>авббшв 5_10</v>
      </c>
      <c r="U19">
        <f>LEN(P19)-2</f>
        <v>4</v>
      </c>
      <c r="V19" t="str">
        <f>LEFT(P19,LEN(P19)-2)</f>
        <v>5_10</v>
      </c>
    </row>
  </sheetData>
  <mergeCells count="2">
    <mergeCell ref="A5:B5"/>
    <mergeCell ref="A6:B6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4"/>
  <sheetViews>
    <sheetView tabSelected="1" topLeftCell="A8" workbookViewId="0">
      <pane ySplit="1" topLeftCell="A9" activePane="bottomLeft" state="frozenSplit"/>
      <selection activeCell="A8" sqref="A8"/>
      <selection pane="bottomLeft" activeCell="D14" sqref="D14"/>
    </sheetView>
  </sheetViews>
  <sheetFormatPr defaultRowHeight="12.75"/>
  <cols>
    <col min="1" max="1" width="29.5703125" style="1" customWidth="1"/>
    <col min="2" max="2" width="19.140625" customWidth="1"/>
    <col min="3" max="3" width="16.85546875" customWidth="1"/>
  </cols>
  <sheetData>
    <row r="1" spans="1:3" s="1" customFormat="1" ht="15.75" hidden="1" customHeight="1">
      <c r="A1" s="2" t="s">
        <v>1</v>
      </c>
    </row>
    <row r="2" spans="1:3" s="1" customFormat="1" ht="11.25" hidden="1" customHeight="1">
      <c r="A2" s="3" t="s">
        <v>2</v>
      </c>
    </row>
    <row r="3" spans="1:3" s="1" customFormat="1" ht="11.25" hidden="1" customHeight="1">
      <c r="A3" s="3" t="s">
        <v>3</v>
      </c>
    </row>
    <row r="4" spans="1:3" s="1" customFormat="1" ht="11.25" hidden="1" customHeight="1">
      <c r="A4" s="3" t="s">
        <v>4</v>
      </c>
    </row>
    <row r="5" spans="1:3" s="1" customFormat="1" ht="33.950000000000003" hidden="1" customHeight="1">
      <c r="A5" s="32" t="s">
        <v>5</v>
      </c>
    </row>
    <row r="6" spans="1:3" s="1" customFormat="1" ht="45" hidden="1" customHeight="1">
      <c r="A6" s="32" t="s">
        <v>6</v>
      </c>
    </row>
    <row r="7" spans="1:3" hidden="1">
      <c r="A7"/>
    </row>
    <row r="8" spans="1:3" ht="32.85" customHeight="1">
      <c r="A8" s="4" t="s">
        <v>0</v>
      </c>
    </row>
    <row r="9" spans="1:3" ht="11.85" customHeight="1">
      <c r="A9" s="24" t="s">
        <v>64</v>
      </c>
      <c r="B9" s="37" t="str">
        <f>LOWER(LEFT(A9,IF(OR(SEARCH("-",A9)=0,SEARCH("-",A9)&gt;9),SEARCH(" ",A9),SEARCH("-",A9))-1))&amp;" "&amp;MID(IF(ISERR(SEARCH("х",A9)),SUBSTITUTE(A9,"*","_"),SUBSTITUTE(A9,"х","_")),SEARCH(" ",A9,SEARCH("_",IF(ISERR(SEARCH("х",A9)),SUBSTITUTE(A9,"*","_"),SUBSTITUTE(A9,"х","_")))-3)+1,IFERROR(SEARCH(" ",IF(ISERR(SEARCH("х",A9)),SUBSTITUTE(A9,"*","_"),SUBSTITUTE(A9,"х","_")),SEARCH("_",IF(ISERR(SEARCH("х",A9)),SUBSTITUTE(A9,"*","_"),SUBSTITUTE(A9,"х","_"))))-SEARCH(" ",A9,SEARCH("_",IF(ISERR(SEARCH("х",A9)),SUBSTITUTE(A9,"*","_"),SUBSTITUTE(A9,"х","_")))-3),15)-1)</f>
        <v>авббшв 3_4</v>
      </c>
      <c r="C9" t="str">
        <f t="shared" ref="C9:D72" si="0">IF(ISERR(--RIGHT(B9,1)),LEFT(B9,LEN(B9)-2),B9)</f>
        <v>авббшв 3_4</v>
      </c>
    </row>
    <row r="10" spans="1:3" ht="11.85" customHeight="1">
      <c r="A10" s="24" t="s">
        <v>65</v>
      </c>
      <c r="B10" s="37" t="str">
        <f t="shared" ref="B9:B72" si="1">LOWER(LEFT(A10,IF(OR(SEARCH("-",A10)=0,SEARCH("-",A10)&gt;9),SEARCH(" ",A10),SEARCH("-",A10))-1))&amp;" "&amp;MID(IF(ISERR(SEARCH("х",A10)),SUBSTITUTE(A10,"*","_"),SUBSTITUTE(A10,"х","_")),SEARCH(" ",A10,SEARCH("_",IF(ISERR(SEARCH("х",A10)),SUBSTITUTE(A10,"*","_"),SUBSTITUTE(A10,"х","_")))-3)+1,IFERROR(SEARCH(" ",IF(ISERR(SEARCH("х",A10)),SUBSTITUTE(A10,"*","_"),SUBSTITUTE(A10,"х","_")),SEARCH("_",IF(ISERR(SEARCH("х",A10)),SUBSTITUTE(A10,"*","_"),SUBSTITUTE(A10,"х","_"))))-SEARCH(" ",A10,SEARCH("_",IF(ISERR(SEARCH("х",A10)),SUBSTITUTE(A10,"*","_"),SUBSTITUTE(A10,"х","_")))-3),15)-1)</f>
        <v>авббшв 3_6</v>
      </c>
      <c r="C10" t="str">
        <f t="shared" si="0"/>
        <v>авббшв 3_6</v>
      </c>
    </row>
    <row r="11" spans="1:3" ht="11.85" customHeight="1">
      <c r="A11" s="24" t="s">
        <v>66</v>
      </c>
      <c r="B11" s="37" t="str">
        <f t="shared" si="1"/>
        <v>авббшв 4_10</v>
      </c>
      <c r="C11" t="str">
        <f t="shared" si="0"/>
        <v>авббшв 4_10</v>
      </c>
    </row>
    <row r="12" spans="1:3" ht="11.85" customHeight="1">
      <c r="A12" s="24" t="s">
        <v>67</v>
      </c>
      <c r="B12" s="37" t="str">
        <f t="shared" si="1"/>
        <v>авббшв 4_16</v>
      </c>
      <c r="C12" t="str">
        <f t="shared" si="0"/>
        <v>авббшв 4_16</v>
      </c>
    </row>
    <row r="13" spans="1:3" ht="11.85" customHeight="1">
      <c r="A13" s="24" t="s">
        <v>68</v>
      </c>
      <c r="B13" s="37" t="str">
        <f t="shared" si="1"/>
        <v>авббшв 4_2,5</v>
      </c>
      <c r="C13" t="str">
        <f t="shared" si="0"/>
        <v>авббшв 4_2,5</v>
      </c>
    </row>
    <row r="14" spans="1:3" ht="11.85" customHeight="1">
      <c r="A14" s="24" t="s">
        <v>69</v>
      </c>
      <c r="B14" s="37" t="str">
        <f t="shared" si="1"/>
        <v>авббшв 4_25</v>
      </c>
      <c r="C14" t="str">
        <f t="shared" si="0"/>
        <v>авббшв 4_25</v>
      </c>
    </row>
    <row r="15" spans="1:3" ht="11.85" customHeight="1">
      <c r="A15" s="24" t="s">
        <v>70</v>
      </c>
      <c r="B15" s="37" t="str">
        <f t="shared" si="1"/>
        <v>авббшв 4_35</v>
      </c>
      <c r="C15" t="str">
        <f t="shared" si="0"/>
        <v>авббшв 4_35</v>
      </c>
    </row>
    <row r="16" spans="1:3" ht="11.85" customHeight="1">
      <c r="A16" s="24" t="s">
        <v>71</v>
      </c>
      <c r="B16" s="37" t="str">
        <f t="shared" si="1"/>
        <v>авббшв 4_4</v>
      </c>
      <c r="C16" t="str">
        <f t="shared" si="0"/>
        <v>авббшв 4_4</v>
      </c>
    </row>
    <row r="17" spans="1:3" ht="11.85" customHeight="1">
      <c r="A17" s="24" t="s">
        <v>72</v>
      </c>
      <c r="B17" s="37" t="str">
        <f t="shared" si="1"/>
        <v>авббшв 4_50</v>
      </c>
      <c r="C17" t="str">
        <f t="shared" si="0"/>
        <v>авббшв 4_50</v>
      </c>
    </row>
    <row r="18" spans="1:3" s="37" customFormat="1" ht="11.85" customHeight="1">
      <c r="A18" s="34" t="s">
        <v>73</v>
      </c>
      <c r="B18" s="37" t="str">
        <f t="shared" si="1"/>
        <v>авббшв 4_6</v>
      </c>
      <c r="C18" t="str">
        <f t="shared" si="0"/>
        <v>авббшв 4_6</v>
      </c>
    </row>
    <row r="19" spans="1:3" ht="11.85" customHeight="1">
      <c r="A19" s="24" t="s">
        <v>74</v>
      </c>
      <c r="B19" s="37" t="str">
        <f>LOWER(LEFT(A19,IF(OR(SEARCH("-",A19)=0,SEARCH("-",A19)&gt;9),SEARCH(" ",A19),SEARCH("-",A19))-1))&amp;" "&amp;MID(IF(ISERR(SEARCH("х",A19)),SUBSTITUTE(A19,"*","_"),SUBSTITUTE(A19,"х","_")),SEARCH(" ",A19,SEARCH("_",IF(ISERR(SEARCH("х",A19)),SUBSTITUTE(A19,"*","_"),SUBSTITUTE(A19,"х","_")))-3)+1,IFERROR(SEARCH(" ",IF(ISERR(SEARCH("х",A19)),SUBSTITUTE(A19,"*","_"),SUBSTITUTE(A19,"х","_")),SEARCH("_",IF(ISERR(SEARCH("х",A19)),SUBSTITUTE(A19,"*","_"),SUBSTITUTE(A19,"х","_"))))-SEARCH(" ",A19,SEARCH("_",IF(ISERR(SEARCH("х",A19)),SUBSTITUTE(A19,"*","_"),SUBSTITUTE(A19,"х","_")))-3),15)-1)</f>
        <v>авббшв 5_10ож</v>
      </c>
      <c r="C19" t="str">
        <f>IF(ISERR(--RIGHT(B19,1)),LEFT(B19,LEN(B19)-2),B19)</f>
        <v>авббшв 5_10</v>
      </c>
    </row>
    <row r="20" spans="1:3" ht="11.85" customHeight="1">
      <c r="A20" s="24" t="s">
        <v>75</v>
      </c>
      <c r="B20" s="37" t="str">
        <f t="shared" si="1"/>
        <v>авббшв 5_16</v>
      </c>
      <c r="C20" t="str">
        <f t="shared" si="0"/>
        <v>авббшв 5_16</v>
      </c>
    </row>
    <row r="21" spans="1:3" ht="11.85" customHeight="1">
      <c r="A21" s="24" t="s">
        <v>76</v>
      </c>
      <c r="B21" s="37" t="str">
        <f t="shared" si="1"/>
        <v>авббшв 5_2,5</v>
      </c>
      <c r="C21" t="str">
        <f t="shared" si="0"/>
        <v>авббшв 5_2,5</v>
      </c>
    </row>
    <row r="22" spans="1:3" ht="11.85" customHeight="1">
      <c r="A22" s="24" t="s">
        <v>77</v>
      </c>
      <c r="B22" s="37" t="str">
        <f t="shared" si="1"/>
        <v>авббшв 5_25</v>
      </c>
      <c r="C22" t="str">
        <f t="shared" si="0"/>
        <v>авббшв 5_25</v>
      </c>
    </row>
    <row r="23" spans="1:3" ht="11.85" customHeight="1">
      <c r="A23" s="24" t="s">
        <v>78</v>
      </c>
      <c r="B23" s="37" t="str">
        <f t="shared" si="1"/>
        <v>авббшв 5_35</v>
      </c>
      <c r="C23" t="str">
        <f t="shared" si="0"/>
        <v>авббшв 5_35</v>
      </c>
    </row>
    <row r="24" spans="1:3" ht="11.85" customHeight="1">
      <c r="A24" s="24" t="s">
        <v>79</v>
      </c>
      <c r="B24" s="37" t="str">
        <f t="shared" si="1"/>
        <v>авббшв 5_4ож</v>
      </c>
      <c r="C24" t="str">
        <f t="shared" si="0"/>
        <v>авббшв 5_4</v>
      </c>
    </row>
    <row r="25" spans="1:3" ht="11.85" customHeight="1">
      <c r="A25" s="24" t="s">
        <v>80</v>
      </c>
      <c r="B25" s="37" t="str">
        <f t="shared" si="1"/>
        <v>авббшв 5_50ож</v>
      </c>
      <c r="C25" t="str">
        <f t="shared" si="0"/>
        <v>авббшв 5_50</v>
      </c>
    </row>
    <row r="26" spans="1:3" ht="11.85" customHeight="1">
      <c r="A26" s="24" t="s">
        <v>81</v>
      </c>
      <c r="B26" s="37" t="str">
        <f t="shared" si="1"/>
        <v>авббшв 5_6ож</v>
      </c>
      <c r="C26" t="str">
        <f t="shared" si="0"/>
        <v>авббшв 5_6</v>
      </c>
    </row>
    <row r="27" spans="1:3" ht="11.85" customHeight="1">
      <c r="A27" s="24" t="s">
        <v>82</v>
      </c>
      <c r="B27" s="37" t="str">
        <f t="shared" si="1"/>
        <v>авббшв 3_150+1_70</v>
      </c>
      <c r="C27" t="str">
        <f t="shared" si="0"/>
        <v>авббшв 3_150+1_70</v>
      </c>
    </row>
    <row r="28" spans="1:3" ht="11.85" customHeight="1">
      <c r="A28" s="24" t="s">
        <v>83</v>
      </c>
      <c r="B28" s="37" t="str">
        <f t="shared" si="1"/>
        <v>авббшв 3_240+1_120</v>
      </c>
      <c r="C28" t="str">
        <f t="shared" si="0"/>
        <v>авббшв 3_240+1_120</v>
      </c>
    </row>
    <row r="29" spans="1:3" ht="11.85" customHeight="1">
      <c r="A29" s="24" t="s">
        <v>84</v>
      </c>
      <c r="B29" s="37" t="str">
        <f t="shared" si="1"/>
        <v>авббшв 3_240+1_120</v>
      </c>
      <c r="C29" t="str">
        <f t="shared" si="0"/>
        <v>авббшв 3_240+1_120</v>
      </c>
    </row>
    <row r="30" spans="1:3" ht="11.85" customHeight="1">
      <c r="A30" s="24" t="s">
        <v>85</v>
      </c>
      <c r="B30" s="37" t="str">
        <f t="shared" si="1"/>
        <v>авббшв 3_50+1_25</v>
      </c>
      <c r="C30" t="str">
        <f t="shared" si="0"/>
        <v>авббшв 3_50+1_25</v>
      </c>
    </row>
    <row r="31" spans="1:3" ht="11.85" customHeight="1">
      <c r="A31" s="24" t="s">
        <v>86</v>
      </c>
      <c r="B31" s="37" t="str">
        <f t="shared" si="1"/>
        <v>авббшв 3_70+1_35</v>
      </c>
      <c r="C31" t="str">
        <f t="shared" si="0"/>
        <v>авббшв 3_70+1_35</v>
      </c>
    </row>
    <row r="32" spans="1:3" ht="11.85" customHeight="1">
      <c r="A32" s="24" t="s">
        <v>87</v>
      </c>
      <c r="B32" s="37" t="str">
        <f t="shared" si="1"/>
        <v>авббшв 3_95+1_50</v>
      </c>
      <c r="C32" t="str">
        <f t="shared" si="0"/>
        <v>авббшв 3_95+1_50</v>
      </c>
    </row>
    <row r="33" spans="1:3" ht="11.85" customHeight="1">
      <c r="A33" s="24" t="s">
        <v>88</v>
      </c>
      <c r="B33" s="37" t="str">
        <f t="shared" si="1"/>
        <v>авббшв 4_10</v>
      </c>
      <c r="C33" t="str">
        <f t="shared" si="0"/>
        <v>авббшв 4_10</v>
      </c>
    </row>
    <row r="34" spans="1:3" ht="11.85" customHeight="1">
      <c r="A34" s="24" t="s">
        <v>89</v>
      </c>
      <c r="B34" s="37" t="str">
        <f t="shared" si="1"/>
        <v>авббшв 4_120</v>
      </c>
      <c r="C34" t="str">
        <f t="shared" si="0"/>
        <v>авббшв 4_120</v>
      </c>
    </row>
    <row r="35" spans="1:3" ht="11.85" customHeight="1">
      <c r="A35" s="24" t="s">
        <v>90</v>
      </c>
      <c r="B35" s="37" t="str">
        <f t="shared" si="1"/>
        <v>авббшв 4_120</v>
      </c>
      <c r="C35" t="str">
        <f t="shared" si="0"/>
        <v>авббшв 4_120</v>
      </c>
    </row>
    <row r="36" spans="1:3" ht="11.85" customHeight="1">
      <c r="A36" s="24" t="s">
        <v>91</v>
      </c>
      <c r="B36" s="37" t="str">
        <f t="shared" si="1"/>
        <v>авббшв 4_150</v>
      </c>
      <c r="C36" t="str">
        <f t="shared" si="0"/>
        <v>авббшв 4_150</v>
      </c>
    </row>
    <row r="37" spans="1:3" ht="11.85" customHeight="1">
      <c r="A37" s="24" t="s">
        <v>92</v>
      </c>
      <c r="B37" s="37" t="str">
        <f t="shared" si="1"/>
        <v>авббшв 4_150</v>
      </c>
      <c r="C37" t="str">
        <f t="shared" si="0"/>
        <v>авббшв 4_150</v>
      </c>
    </row>
    <row r="38" spans="1:3" ht="11.85" customHeight="1">
      <c r="A38" s="24" t="s">
        <v>93</v>
      </c>
      <c r="B38" s="37" t="str">
        <f t="shared" si="1"/>
        <v>авббшв 4_185</v>
      </c>
      <c r="C38" t="str">
        <f t="shared" si="0"/>
        <v>авббшв 4_185</v>
      </c>
    </row>
    <row r="39" spans="1:3" ht="11.85" customHeight="1">
      <c r="A39" s="24" t="s">
        <v>94</v>
      </c>
      <c r="B39" s="37" t="str">
        <f t="shared" si="1"/>
        <v>авббшв 4_185</v>
      </c>
      <c r="C39" t="str">
        <f t="shared" si="0"/>
        <v>авббшв 4_185</v>
      </c>
    </row>
    <row r="40" spans="1:3" ht="11.85" customHeight="1">
      <c r="A40" s="24" t="s">
        <v>95</v>
      </c>
      <c r="B40" s="37" t="str">
        <f t="shared" si="1"/>
        <v>авббшв 4_240ож</v>
      </c>
      <c r="C40" t="str">
        <f t="shared" si="0"/>
        <v>авббшв 4_240</v>
      </c>
    </row>
    <row r="41" spans="1:3" ht="11.85" customHeight="1">
      <c r="A41" s="24" t="s">
        <v>96</v>
      </c>
      <c r="B41" s="37" t="str">
        <f t="shared" si="1"/>
        <v>авббшв 4_70</v>
      </c>
      <c r="C41" t="str">
        <f t="shared" si="0"/>
        <v>авббшв 4_70</v>
      </c>
    </row>
    <row r="42" spans="1:3" ht="11.85" customHeight="1">
      <c r="A42" s="24" t="s">
        <v>97</v>
      </c>
      <c r="B42" s="37" t="str">
        <f t="shared" si="1"/>
        <v>авббшв 4_95</v>
      </c>
      <c r="C42" t="str">
        <f t="shared" si="0"/>
        <v>авббшв 4_95</v>
      </c>
    </row>
    <row r="43" spans="1:3" ht="11.85" customHeight="1">
      <c r="A43" s="24" t="s">
        <v>98</v>
      </c>
      <c r="B43" s="37" t="str">
        <f t="shared" si="1"/>
        <v>авббшв 4_95</v>
      </c>
      <c r="C43" t="str">
        <f t="shared" si="0"/>
        <v>авббшв 4_95</v>
      </c>
    </row>
    <row r="44" spans="1:3" ht="11.85" customHeight="1">
      <c r="A44" s="24" t="s">
        <v>99</v>
      </c>
      <c r="B44" s="37" t="str">
        <f t="shared" si="1"/>
        <v>авббшв 5_120</v>
      </c>
      <c r="C44" t="str">
        <f t="shared" si="0"/>
        <v>авббшв 5_120</v>
      </c>
    </row>
    <row r="45" spans="1:3" ht="11.85" customHeight="1">
      <c r="A45" s="24" t="s">
        <v>100</v>
      </c>
      <c r="B45" s="37" t="str">
        <f t="shared" si="1"/>
        <v>авббшв 5_185</v>
      </c>
      <c r="C45" t="str">
        <f t="shared" si="0"/>
        <v>авббшв 5_185</v>
      </c>
    </row>
    <row r="46" spans="1:3" ht="11.85" customHeight="1">
      <c r="A46" s="24" t="s">
        <v>101</v>
      </c>
      <c r="B46" s="37" t="str">
        <f t="shared" si="1"/>
        <v>авббшв 5_240</v>
      </c>
      <c r="C46" t="str">
        <f t="shared" si="0"/>
        <v>авббшв 5_240</v>
      </c>
    </row>
    <row r="47" spans="1:3" ht="11.85" customHeight="1">
      <c r="A47" s="24" t="s">
        <v>102</v>
      </c>
      <c r="B47" s="37" t="str">
        <f t="shared" si="1"/>
        <v>авббшв 5_70</v>
      </c>
      <c r="C47" t="str">
        <f t="shared" si="0"/>
        <v>авббшв 5_70</v>
      </c>
    </row>
    <row r="48" spans="1:3" ht="11.85" customHeight="1">
      <c r="A48" s="24" t="s">
        <v>103</v>
      </c>
      <c r="B48" s="37" t="str">
        <f t="shared" si="1"/>
        <v>авббшв 5_95</v>
      </c>
      <c r="C48" t="str">
        <f t="shared" si="0"/>
        <v>авббшв 5_95</v>
      </c>
    </row>
    <row r="49" spans="1:3" ht="15">
      <c r="A49" s="20" t="s">
        <v>42</v>
      </c>
      <c r="B49" s="37" t="str">
        <f t="shared" si="1"/>
        <v>авббшв 2_10</v>
      </c>
      <c r="C49" t="str">
        <f t="shared" si="0"/>
        <v>авббшв 2_10</v>
      </c>
    </row>
    <row r="50" spans="1:3" ht="15">
      <c r="A50" s="20" t="s">
        <v>43</v>
      </c>
      <c r="B50" s="37" t="str">
        <f t="shared" si="1"/>
        <v>авббшв 3_240+1_120</v>
      </c>
      <c r="C50" t="str">
        <f t="shared" si="0"/>
        <v>авббшв 3_240+1_120</v>
      </c>
    </row>
    <row r="51" spans="1:3" ht="15">
      <c r="A51" s="20" t="s">
        <v>44</v>
      </c>
      <c r="B51" s="37" t="str">
        <f t="shared" si="1"/>
        <v>авббшв 4_120</v>
      </c>
      <c r="C51" t="str">
        <f t="shared" si="0"/>
        <v>авббшв 4_120</v>
      </c>
    </row>
    <row r="52" spans="1:3" ht="15">
      <c r="A52" s="20" t="s">
        <v>45</v>
      </c>
      <c r="B52" s="37" t="str">
        <f t="shared" si="1"/>
        <v>авббшв 4_150</v>
      </c>
      <c r="C52" t="str">
        <f t="shared" si="0"/>
        <v>авббшв 4_150</v>
      </c>
    </row>
    <row r="53" spans="1:3" ht="15">
      <c r="A53" s="20" t="s">
        <v>46</v>
      </c>
      <c r="B53" s="37" t="str">
        <f t="shared" si="1"/>
        <v>авббшв 4_185</v>
      </c>
      <c r="C53" t="str">
        <f t="shared" si="0"/>
        <v>авббшв 4_185</v>
      </c>
    </row>
    <row r="54" spans="1:3" ht="15">
      <c r="A54" s="20" t="s">
        <v>47</v>
      </c>
      <c r="B54" s="37" t="str">
        <f t="shared" si="1"/>
        <v>авббшв 4_240</v>
      </c>
      <c r="C54" t="str">
        <f t="shared" si="0"/>
        <v>авббшв 4_240</v>
      </c>
    </row>
    <row r="55" spans="1:3" ht="15">
      <c r="A55" s="20" t="s">
        <v>48</v>
      </c>
      <c r="B55" s="37" t="str">
        <f t="shared" si="1"/>
        <v>авббшв 4_95</v>
      </c>
      <c r="C55" t="str">
        <f t="shared" si="0"/>
        <v>авббшв 4_95</v>
      </c>
    </row>
    <row r="56" spans="1:3" ht="15">
      <c r="A56" s="20" t="s">
        <v>49</v>
      </c>
      <c r="B56" s="37" t="str">
        <f t="shared" si="1"/>
        <v>авббшв 4_95</v>
      </c>
      <c r="C56" t="str">
        <f t="shared" si="0"/>
        <v>авббшв 4_95</v>
      </c>
    </row>
    <row r="57" spans="1:3" ht="15">
      <c r="A57" s="20" t="s">
        <v>50</v>
      </c>
      <c r="B57" s="37" t="str">
        <f t="shared" si="1"/>
        <v>авббшв 4_95</v>
      </c>
      <c r="C57" t="str">
        <f t="shared" si="0"/>
        <v>авббшв 4_95</v>
      </c>
    </row>
    <row r="58" spans="1:3" ht="15">
      <c r="A58" s="20" t="s">
        <v>51</v>
      </c>
      <c r="B58" s="37" t="str">
        <f t="shared" si="1"/>
        <v>авббшв 5_95</v>
      </c>
      <c r="C58" t="str">
        <f t="shared" si="0"/>
        <v>авббшв 5_95</v>
      </c>
    </row>
    <row r="59" spans="1:3" ht="15">
      <c r="A59" s="20" t="s">
        <v>52</v>
      </c>
      <c r="B59" s="37" t="str">
        <f t="shared" si="1"/>
        <v>авббшв 3_35+1_16</v>
      </c>
      <c r="C59" t="str">
        <f t="shared" si="0"/>
        <v>авббшв 3_35+1_16</v>
      </c>
    </row>
    <row r="60" spans="1:3" ht="15">
      <c r="A60" s="20" t="s">
        <v>53</v>
      </c>
      <c r="B60" s="37" t="str">
        <f t="shared" si="1"/>
        <v>авббшв 4_25</v>
      </c>
      <c r="C60" t="str">
        <f t="shared" si="0"/>
        <v>авббшв 4_25</v>
      </c>
    </row>
    <row r="61" spans="1:3" ht="15">
      <c r="A61" s="20" t="s">
        <v>54</v>
      </c>
      <c r="B61" s="37" t="str">
        <f t="shared" si="1"/>
        <v>авббшв 4_35</v>
      </c>
      <c r="C61" t="str">
        <f t="shared" si="0"/>
        <v>авббшв 4_35</v>
      </c>
    </row>
    <row r="62" spans="1:3" ht="15">
      <c r="A62" s="20" t="s">
        <v>55</v>
      </c>
      <c r="B62" s="37" t="str">
        <f t="shared" si="1"/>
        <v>авббшв 4_4</v>
      </c>
      <c r="C62" t="str">
        <f t="shared" si="0"/>
        <v>авббшв 4_4</v>
      </c>
    </row>
    <row r="63" spans="1:3" ht="15">
      <c r="A63" s="20" t="s">
        <v>56</v>
      </c>
      <c r="B63" s="37" t="str">
        <f t="shared" si="1"/>
        <v>авббшв 4_50</v>
      </c>
      <c r="C63" t="str">
        <f t="shared" si="0"/>
        <v>авббшв 4_50</v>
      </c>
    </row>
    <row r="64" spans="1:3" ht="15">
      <c r="A64" s="20" t="s">
        <v>57</v>
      </c>
      <c r="B64" s="37" t="str">
        <f t="shared" si="1"/>
        <v>авббшнг 4_16</v>
      </c>
      <c r="C64" t="str">
        <f t="shared" si="0"/>
        <v>авббшнг 4_16</v>
      </c>
    </row>
    <row r="65" spans="1:3" ht="15">
      <c r="A65" s="20" t="s">
        <v>58</v>
      </c>
      <c r="B65" s="37" t="str">
        <f t="shared" si="1"/>
        <v>авбшв 4_120</v>
      </c>
      <c r="C65" t="str">
        <f t="shared" si="0"/>
        <v>авбшв 4_120</v>
      </c>
    </row>
    <row r="66" spans="1:3" ht="15">
      <c r="A66" s="20" t="s">
        <v>59</v>
      </c>
      <c r="B66" s="37" t="str">
        <f t="shared" si="1"/>
        <v>авбшв 4_150</v>
      </c>
      <c r="C66" t="str">
        <f t="shared" si="0"/>
        <v>авбшв 4_150</v>
      </c>
    </row>
    <row r="67" spans="1:3" ht="15">
      <c r="A67" s="20" t="s">
        <v>60</v>
      </c>
      <c r="B67" s="37" t="str">
        <f t="shared" si="1"/>
        <v>авбшв 4_185</v>
      </c>
      <c r="C67" t="str">
        <f t="shared" si="0"/>
        <v>авбшв 4_185</v>
      </c>
    </row>
    <row r="68" spans="1:3" ht="15">
      <c r="A68" s="20" t="s">
        <v>61</v>
      </c>
      <c r="B68" s="37" t="str">
        <f t="shared" si="1"/>
        <v>авбшв 4_185</v>
      </c>
      <c r="C68" t="str">
        <f t="shared" si="0"/>
        <v>авбшв 4_185</v>
      </c>
    </row>
    <row r="69" spans="1:3">
      <c r="A69" s="13" t="s">
        <v>15</v>
      </c>
      <c r="B69" s="37" t="str">
        <f t="shared" si="1"/>
        <v>авббшв 4_10</v>
      </c>
      <c r="C69" t="str">
        <f t="shared" si="0"/>
        <v>авббшв 4_10</v>
      </c>
    </row>
    <row r="70" spans="1:3">
      <c r="A70" s="13" t="s">
        <v>28</v>
      </c>
      <c r="B70" s="37" t="str">
        <f t="shared" si="1"/>
        <v>авббшв 4_120</v>
      </c>
      <c r="C70" t="str">
        <f t="shared" si="0"/>
        <v>авббшв 4_120</v>
      </c>
    </row>
    <row r="71" spans="1:3">
      <c r="A71" s="13" t="s">
        <v>35</v>
      </c>
      <c r="B71" s="37" t="str">
        <f t="shared" si="1"/>
        <v>авббшв 4_150</v>
      </c>
      <c r="C71" t="str">
        <f t="shared" si="0"/>
        <v>авббшв 4_150</v>
      </c>
    </row>
    <row r="72" spans="1:3">
      <c r="A72" s="13" t="s">
        <v>14</v>
      </c>
      <c r="B72" s="37" t="str">
        <f t="shared" si="1"/>
        <v>авббшв 4_16</v>
      </c>
      <c r="C72" t="str">
        <f t="shared" si="0"/>
        <v>авббшв 4_16</v>
      </c>
    </row>
    <row r="73" spans="1:3">
      <c r="A73" s="13" t="s">
        <v>23</v>
      </c>
      <c r="B73" s="37" t="str">
        <f t="shared" ref="B73:B94" si="2">LOWER(LEFT(A73,IF(OR(SEARCH("-",A73)=0,SEARCH("-",A73)&gt;9),SEARCH(" ",A73),SEARCH("-",A73))-1))&amp;" "&amp;MID(IF(ISERR(SEARCH("х",A73)),SUBSTITUTE(A73,"*","_"),SUBSTITUTE(A73,"х","_")),SEARCH(" ",A73,SEARCH("_",IF(ISERR(SEARCH("х",A73)),SUBSTITUTE(A73,"*","_"),SUBSTITUTE(A73,"х","_")))-3)+1,IFERROR(SEARCH(" ",IF(ISERR(SEARCH("х",A73)),SUBSTITUTE(A73,"*","_"),SUBSTITUTE(A73,"х","_")),SEARCH("_",IF(ISERR(SEARCH("х",A73)),SUBSTITUTE(A73,"*","_"),SUBSTITUTE(A73,"х","_"))))-SEARCH(" ",A73,SEARCH("_",IF(ISERR(SEARCH("х",A73)),SUBSTITUTE(A73,"*","_"),SUBSTITUTE(A73,"х","_")))-3),15)-1)</f>
        <v>авббшв 4_185</v>
      </c>
      <c r="C73" t="str">
        <f t="shared" ref="C73:C94" si="3">IF(ISERR(--RIGHT(B73,1)),LEFT(B73,LEN(B73)-2),B73)</f>
        <v>авббшв 4_185</v>
      </c>
    </row>
    <row r="74" spans="1:3">
      <c r="A74" s="13" t="s">
        <v>19</v>
      </c>
      <c r="B74" s="37" t="str">
        <f t="shared" si="2"/>
        <v>авббшв 4_2,5</v>
      </c>
      <c r="C74" t="str">
        <f t="shared" si="3"/>
        <v>авббшв 4_2,5</v>
      </c>
    </row>
    <row r="75" spans="1:3">
      <c r="A75" s="13" t="s">
        <v>29</v>
      </c>
      <c r="B75" s="37" t="str">
        <f t="shared" si="2"/>
        <v>авббшв 4_25</v>
      </c>
      <c r="C75" t="str">
        <f t="shared" si="3"/>
        <v>авббшв 4_25</v>
      </c>
    </row>
    <row r="76" spans="1:3">
      <c r="A76" s="13" t="s">
        <v>36</v>
      </c>
      <c r="B76" s="37" t="str">
        <f t="shared" si="2"/>
        <v>авббшв 4_35</v>
      </c>
      <c r="C76" t="str">
        <f t="shared" si="3"/>
        <v>авббшв 4_35</v>
      </c>
    </row>
    <row r="77" spans="1:3">
      <c r="A77" s="13" t="s">
        <v>30</v>
      </c>
      <c r="B77" s="37" t="str">
        <f t="shared" si="2"/>
        <v>авббшв 4_35</v>
      </c>
      <c r="C77" t="str">
        <f t="shared" si="3"/>
        <v>авббшв 4_35</v>
      </c>
    </row>
    <row r="78" spans="1:3">
      <c r="A78" s="13" t="s">
        <v>26</v>
      </c>
      <c r="B78" s="37" t="str">
        <f t="shared" si="2"/>
        <v>авббшв 4_50</v>
      </c>
      <c r="C78" t="str">
        <f t="shared" si="3"/>
        <v>авббшв 4_50</v>
      </c>
    </row>
    <row r="79" spans="1:3">
      <c r="A79" s="13" t="s">
        <v>33</v>
      </c>
      <c r="B79" s="37" t="str">
        <f t="shared" si="2"/>
        <v>авббшв 4_6</v>
      </c>
      <c r="C79" t="str">
        <f t="shared" si="3"/>
        <v>авббшв 4_6</v>
      </c>
    </row>
    <row r="80" spans="1:3">
      <c r="A80" s="13" t="s">
        <v>39</v>
      </c>
      <c r="B80" s="37" t="str">
        <f t="shared" si="2"/>
        <v>авббшв 4_70</v>
      </c>
      <c r="C80" t="str">
        <f t="shared" si="3"/>
        <v>авббшв 4_70</v>
      </c>
    </row>
    <row r="81" spans="1:3">
      <c r="A81" s="13" t="s">
        <v>24</v>
      </c>
      <c r="B81" s="37" t="str">
        <f t="shared" si="2"/>
        <v>авббшв 5_10</v>
      </c>
      <c r="C81" t="str">
        <f t="shared" si="3"/>
        <v>авббшв 5_10</v>
      </c>
    </row>
    <row r="82" spans="1:3">
      <c r="A82" s="13" t="s">
        <v>37</v>
      </c>
      <c r="B82" s="37" t="str">
        <f t="shared" si="2"/>
        <v>авббшв 5_120</v>
      </c>
      <c r="C82" t="str">
        <f t="shared" si="3"/>
        <v>авббшв 5_120</v>
      </c>
    </row>
    <row r="83" spans="1:3">
      <c r="A83" s="13" t="s">
        <v>18</v>
      </c>
      <c r="B83" s="37" t="str">
        <f t="shared" si="2"/>
        <v>авббшв 5_16</v>
      </c>
      <c r="C83" t="str">
        <f t="shared" si="3"/>
        <v>авббшв 5_16</v>
      </c>
    </row>
    <row r="84" spans="1:3">
      <c r="A84" s="13" t="s">
        <v>22</v>
      </c>
      <c r="B84" s="37" t="str">
        <f t="shared" si="2"/>
        <v>авббшв 5_25</v>
      </c>
      <c r="C84" t="str">
        <f t="shared" si="3"/>
        <v>авббшв 5_25</v>
      </c>
    </row>
    <row r="85" spans="1:3">
      <c r="A85" s="13" t="s">
        <v>27</v>
      </c>
      <c r="B85" s="37" t="str">
        <f t="shared" si="2"/>
        <v>авббшв 5_25</v>
      </c>
      <c r="C85" t="str">
        <f t="shared" si="3"/>
        <v>авббшв 5_25</v>
      </c>
    </row>
    <row r="86" spans="1:3">
      <c r="A86" s="13" t="s">
        <v>31</v>
      </c>
      <c r="B86" s="37" t="str">
        <f t="shared" si="2"/>
        <v>авббшв 5_35</v>
      </c>
      <c r="C86" t="str">
        <f t="shared" si="3"/>
        <v>авббшв 5_35</v>
      </c>
    </row>
    <row r="87" spans="1:3">
      <c r="A87" s="13" t="s">
        <v>25</v>
      </c>
      <c r="B87" s="37" t="str">
        <f t="shared" si="2"/>
        <v>авббшв 5_50</v>
      </c>
      <c r="C87" t="str">
        <f t="shared" si="3"/>
        <v>авббшв 5_50</v>
      </c>
    </row>
    <row r="88" spans="1:3">
      <c r="A88" s="13" t="s">
        <v>20</v>
      </c>
      <c r="B88" s="37" t="str">
        <f t="shared" si="2"/>
        <v>авббшв 5_70</v>
      </c>
      <c r="C88" t="str">
        <f t="shared" si="3"/>
        <v>авббшв 5_70</v>
      </c>
    </row>
    <row r="89" spans="1:3">
      <c r="A89" s="13" t="s">
        <v>38</v>
      </c>
      <c r="B89" s="37" t="str">
        <f t="shared" si="2"/>
        <v>авббшв 5_95</v>
      </c>
      <c r="C89" t="str">
        <f t="shared" si="3"/>
        <v>авббшв 5_95</v>
      </c>
    </row>
    <row r="90" spans="1:3">
      <c r="A90" s="13" t="s">
        <v>21</v>
      </c>
      <c r="B90" s="37" t="str">
        <f t="shared" si="2"/>
        <v>авбшв 4_185</v>
      </c>
      <c r="C90" t="str">
        <f t="shared" si="3"/>
        <v>авбшв 4_185</v>
      </c>
    </row>
    <row r="91" spans="1:3">
      <c r="A91" s="13" t="s">
        <v>17</v>
      </c>
      <c r="B91" s="37" t="str">
        <f t="shared" si="2"/>
        <v>авбшв 4_185</v>
      </c>
      <c r="C91" t="str">
        <f t="shared" si="3"/>
        <v>авбшв 4_185</v>
      </c>
    </row>
    <row r="92" spans="1:3">
      <c r="A92" s="13" t="s">
        <v>32</v>
      </c>
      <c r="B92" s="37" t="str">
        <f t="shared" si="2"/>
        <v>авбшв 4_240</v>
      </c>
      <c r="C92" t="str">
        <f t="shared" si="3"/>
        <v>авбшв 4_240</v>
      </c>
    </row>
    <row r="93" spans="1:3">
      <c r="A93" s="13" t="s">
        <v>16</v>
      </c>
      <c r="B93" s="37" t="str">
        <f t="shared" si="2"/>
        <v>авбшв 4_35</v>
      </c>
      <c r="C93" t="str">
        <f t="shared" si="3"/>
        <v>авбшв 4_35</v>
      </c>
    </row>
    <row r="94" spans="1:3">
      <c r="A94" s="13" t="s">
        <v>34</v>
      </c>
      <c r="B94" s="37" t="str">
        <f t="shared" si="2"/>
        <v>авбшв 4_50</v>
      </c>
      <c r="C94" t="str">
        <f t="shared" si="3"/>
        <v>авбшв 4_50</v>
      </c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29"/>
  <sheetViews>
    <sheetView topLeftCell="A17" workbookViewId="0">
      <selection activeCell="B9" sqref="B4:C29"/>
    </sheetView>
  </sheetViews>
  <sheetFormatPr defaultRowHeight="11.25"/>
  <cols>
    <col min="1" max="3" width="27.140625" style="17" customWidth="1"/>
    <col min="4" max="4" width="5" style="18" customWidth="1"/>
    <col min="5" max="5" width="21.42578125" style="18" customWidth="1"/>
    <col min="6" max="16384" width="9.140625" style="19"/>
  </cols>
  <sheetData>
    <row r="1" spans="1:5" s="8" customFormat="1" ht="12.75">
      <c r="A1" s="5"/>
      <c r="B1" s="5"/>
      <c r="C1" s="5"/>
      <c r="D1" s="6"/>
      <c r="E1" s="7"/>
    </row>
    <row r="2" spans="1:5" s="8" customFormat="1">
      <c r="A2" s="9"/>
      <c r="B2" s="9"/>
      <c r="C2" s="9"/>
      <c r="D2" s="10"/>
      <c r="E2" s="11"/>
    </row>
    <row r="3" spans="1:5" s="12" customFormat="1" ht="12">
      <c r="A3" s="28" t="s">
        <v>10</v>
      </c>
      <c r="B3" s="28"/>
      <c r="C3" s="28"/>
      <c r="D3" s="29" t="s">
        <v>11</v>
      </c>
      <c r="E3" s="30" t="s">
        <v>12</v>
      </c>
    </row>
    <row r="4" spans="1:5" s="16" customFormat="1" ht="14.1" customHeight="1">
      <c r="A4" s="13" t="s">
        <v>15</v>
      </c>
      <c r="B4" s="37" t="str">
        <f t="shared" ref="B4:B8" si="0">LOWER(LEFT(A4,IF(OR(SEARCH("-",A4)=0,SEARCH("-",A4)&gt;9),SEARCH(" ",A4),SEARCH("-",A4))-1))&amp;" "&amp;MID(IF(ISERR(SEARCH("х",A4)),SUBSTITUTE(A4,"*","_"),SUBSTITUTE(A4,"х","_")),SEARCH(" ",A4,SEARCH("_",IF(ISERR(SEARCH("х",A4)),SUBSTITUTE(A4,"*","_"),SUBSTITUTE(A4,"х","_")))-3)+1,IFERROR(SEARCH(" ",IF(ISERR(SEARCH("х",A4)),SUBSTITUTE(A4,"*","_"),SUBSTITUTE(A4,"х","_")),SEARCH("_",IF(ISERR(SEARCH("х",A4)),SUBSTITUTE(A4,"*","_"),SUBSTITUTE(A4,"х","_"))))-SEARCH(" ",A4,SEARCH("_",IF(ISERR(SEARCH("х",A4)),SUBSTITUTE(A4,"*","_"),SUBSTITUTE(A4,"х","_")))-3),15)-1)</f>
        <v>авббшв 4_10</v>
      </c>
      <c r="C4" t="str">
        <f t="shared" ref="C4:C8" si="1">IF(ISERR(--RIGHT(B4,1)),LEFT(B4,LEN(B4)-2),B4)</f>
        <v>авббшв 4_10</v>
      </c>
      <c r="D4" s="14" t="s">
        <v>13</v>
      </c>
      <c r="E4" s="15">
        <v>7.3680000000000003</v>
      </c>
    </row>
    <row r="5" spans="1:5" s="16" customFormat="1" ht="14.1" customHeight="1">
      <c r="A5" s="13" t="s">
        <v>28</v>
      </c>
      <c r="B5" s="37" t="str">
        <f t="shared" si="0"/>
        <v>авббшв 4_120</v>
      </c>
      <c r="C5" t="str">
        <f t="shared" si="1"/>
        <v>авббшв 4_120</v>
      </c>
      <c r="D5" s="14" t="s">
        <v>13</v>
      </c>
      <c r="E5" s="15">
        <v>0.54699999999999993</v>
      </c>
    </row>
    <row r="6" spans="1:5" s="16" customFormat="1" ht="14.1" customHeight="1">
      <c r="A6" s="13" t="s">
        <v>35</v>
      </c>
      <c r="B6" s="37" t="str">
        <f t="shared" si="0"/>
        <v>авббшв 4_150</v>
      </c>
      <c r="C6" t="str">
        <f t="shared" si="1"/>
        <v>авббшв 4_150</v>
      </c>
      <c r="D6" s="14" t="s">
        <v>13</v>
      </c>
      <c r="E6" s="15">
        <v>0.152</v>
      </c>
    </row>
    <row r="7" spans="1:5" s="16" customFormat="1" ht="14.1" customHeight="1">
      <c r="A7" s="13" t="s">
        <v>14</v>
      </c>
      <c r="B7" s="37" t="str">
        <f t="shared" si="0"/>
        <v>авббшв 4_16</v>
      </c>
      <c r="C7" t="str">
        <f t="shared" si="1"/>
        <v>авббшв 4_16</v>
      </c>
      <c r="D7" s="14" t="s">
        <v>13</v>
      </c>
      <c r="E7" s="15">
        <v>8.9750000000000014</v>
      </c>
    </row>
    <row r="8" spans="1:5" s="16" customFormat="1" ht="14.1" customHeight="1">
      <c r="A8" s="13" t="s">
        <v>23</v>
      </c>
      <c r="B8" s="37" t="str">
        <f t="shared" si="0"/>
        <v>авббшв 4_185</v>
      </c>
      <c r="C8" t="str">
        <f t="shared" si="1"/>
        <v>авббшв 4_185</v>
      </c>
      <c r="D8" s="14" t="s">
        <v>13</v>
      </c>
      <c r="E8" s="15">
        <v>1.302</v>
      </c>
    </row>
    <row r="9" spans="1:5" s="16" customFormat="1" ht="14.1" customHeight="1">
      <c r="A9" s="13" t="s">
        <v>19</v>
      </c>
      <c r="B9" s="37" t="str">
        <f t="shared" ref="B9:B14" si="2">LOWER(LEFT(A9,IF(OR(SEARCH("-",A9)=0,SEARCH("-",A9)&gt;9),SEARCH(" ",A9),SEARCH("-",A9))-1))&amp;" "&amp;MID(IF(ISERR(SEARCH("х",A9)),SUBSTITUTE(A9,"*","_"),SUBSTITUTE(A9,"х","_")),SEARCH(" ",A9,SEARCH("_",IF(ISERR(SEARCH("х",A9)),SUBSTITUTE(A9,"*","_"),SUBSTITUTE(A9,"х","_")))-3)+1,IFERROR(SEARCH(" ",IF(ISERR(SEARCH("х",A9)),SUBSTITUTE(A9,"*","_"),SUBSTITUTE(A9,"х","_")),SEARCH("_",IF(ISERR(SEARCH("х",A9)),SUBSTITUTE(A9,"*","_"),SUBSTITUTE(A9,"х","_"))))-SEARCH(" ",A9,SEARCH("_",IF(ISERR(SEARCH("х",A9)),SUBSTITUTE(A9,"*","_"),SUBSTITUTE(A9,"х","_")))-3),15)-1)</f>
        <v>авббшв 4_2,5</v>
      </c>
      <c r="C9" t="str">
        <f t="shared" ref="C9:C14" si="3">IF(ISERR(--RIGHT(B9,1)),LEFT(B9,LEN(B9)-2),B9)</f>
        <v>авббшв 4_2,5</v>
      </c>
      <c r="D9" s="14" t="s">
        <v>13</v>
      </c>
      <c r="E9" s="15">
        <v>2.7189999999999999</v>
      </c>
    </row>
    <row r="10" spans="1:5" s="16" customFormat="1" ht="14.1" customHeight="1">
      <c r="A10" s="13" t="s">
        <v>29</v>
      </c>
      <c r="B10" s="37" t="str">
        <f t="shared" si="2"/>
        <v>авббшв 4_25</v>
      </c>
      <c r="C10" t="str">
        <f t="shared" si="3"/>
        <v>авббшв 4_25</v>
      </c>
      <c r="D10" s="14" t="s">
        <v>13</v>
      </c>
      <c r="E10" s="15">
        <v>0.48</v>
      </c>
    </row>
    <row r="11" spans="1:5" s="16" customFormat="1" ht="14.1" customHeight="1">
      <c r="A11" s="13" t="s">
        <v>36</v>
      </c>
      <c r="B11" s="37" t="str">
        <f t="shared" si="2"/>
        <v>авббшв 4_35</v>
      </c>
      <c r="C11" t="str">
        <f t="shared" si="3"/>
        <v>авббшв 4_35</v>
      </c>
      <c r="D11" s="14" t="s">
        <v>13</v>
      </c>
      <c r="E11" s="15">
        <v>0.15</v>
      </c>
    </row>
    <row r="12" spans="1:5" s="16" customFormat="1" ht="14.1" customHeight="1">
      <c r="A12" s="13" t="s">
        <v>30</v>
      </c>
      <c r="B12" s="37" t="str">
        <f t="shared" si="2"/>
        <v>авббшв 4_35</v>
      </c>
      <c r="C12" t="str">
        <f t="shared" si="3"/>
        <v>авббшв 4_35</v>
      </c>
      <c r="D12" s="14" t="s">
        <v>13</v>
      </c>
      <c r="E12" s="15">
        <v>0.46299999999999997</v>
      </c>
    </row>
    <row r="13" spans="1:5" s="16" customFormat="1" ht="14.1" customHeight="1">
      <c r="A13" s="13" t="s">
        <v>26</v>
      </c>
      <c r="B13" s="37" t="str">
        <f t="shared" si="2"/>
        <v>авббшв 4_50</v>
      </c>
      <c r="C13" t="str">
        <f t="shared" si="3"/>
        <v>авббшв 4_50</v>
      </c>
      <c r="D13" s="14" t="s">
        <v>13</v>
      </c>
      <c r="E13" s="15">
        <v>0.64</v>
      </c>
    </row>
    <row r="14" spans="1:5" s="16" customFormat="1" ht="14.1" customHeight="1">
      <c r="A14" s="13" t="s">
        <v>33</v>
      </c>
      <c r="B14" s="37" t="str">
        <f t="shared" si="2"/>
        <v>авббшв 4_6</v>
      </c>
      <c r="C14" t="str">
        <f t="shared" si="3"/>
        <v>авббшв 4_6</v>
      </c>
      <c r="D14" s="14" t="s">
        <v>13</v>
      </c>
      <c r="E14" s="15">
        <v>0.31</v>
      </c>
    </row>
    <row r="15" spans="1:5" s="16" customFormat="1" ht="14.1" customHeight="1">
      <c r="A15" s="13" t="s">
        <v>39</v>
      </c>
      <c r="B15" s="37" t="str">
        <f t="shared" ref="B15:B29" si="4">LOWER(LEFT(A15,IF(OR(SEARCH("-",A15)=0,SEARCH("-",A15)&gt;9),SEARCH(" ",A15),SEARCH("-",A15))-1))&amp;" "&amp;MID(IF(ISERR(SEARCH("х",A15)),SUBSTITUTE(A15,"*","_"),SUBSTITUTE(A15,"х","_")),SEARCH(" ",A15,SEARCH("_",IF(ISERR(SEARCH("х",A15)),SUBSTITUTE(A15,"*","_"),SUBSTITUTE(A15,"х","_")))-3)+1,IFERROR(SEARCH(" ",IF(ISERR(SEARCH("х",A15)),SUBSTITUTE(A15,"*","_"),SUBSTITUTE(A15,"х","_")),SEARCH("_",IF(ISERR(SEARCH("х",A15)),SUBSTITUTE(A15,"*","_"),SUBSTITUTE(A15,"х","_"))))-SEARCH(" ",A15,SEARCH("_",IF(ISERR(SEARCH("х",A15)),SUBSTITUTE(A15,"*","_"),SUBSTITUTE(A15,"х","_")))-3),15)-1)</f>
        <v>авббшв 4_70</v>
      </c>
      <c r="C15" t="str">
        <f t="shared" ref="C15:C29" si="5">IF(ISERR(--RIGHT(B15,1)),LEFT(B15,LEN(B15)-2),B15)</f>
        <v>авббшв 4_70</v>
      </c>
      <c r="D15" s="14" t="s">
        <v>13</v>
      </c>
      <c r="E15" s="15">
        <v>1.0999999999999999E-2</v>
      </c>
    </row>
    <row r="16" spans="1:5" s="16" customFormat="1" ht="14.1" customHeight="1">
      <c r="A16" s="13" t="s">
        <v>24</v>
      </c>
      <c r="B16" s="37" t="str">
        <f t="shared" si="4"/>
        <v>авббшв 5_10</v>
      </c>
      <c r="C16" t="str">
        <f t="shared" si="5"/>
        <v>авббшв 5_10</v>
      </c>
      <c r="D16" s="14" t="s">
        <v>13</v>
      </c>
      <c r="E16" s="15">
        <v>1.008</v>
      </c>
    </row>
    <row r="17" spans="1:5" s="16" customFormat="1" ht="14.1" customHeight="1">
      <c r="A17" s="13" t="s">
        <v>37</v>
      </c>
      <c r="B17" s="37" t="str">
        <f t="shared" si="4"/>
        <v>авббшв 5_120</v>
      </c>
      <c r="C17" t="str">
        <f t="shared" si="5"/>
        <v>авббшв 5_120</v>
      </c>
      <c r="D17" s="14" t="s">
        <v>13</v>
      </c>
      <c r="E17" s="15">
        <v>0.1</v>
      </c>
    </row>
    <row r="18" spans="1:5" s="16" customFormat="1" ht="14.1" customHeight="1">
      <c r="A18" s="13" t="s">
        <v>18</v>
      </c>
      <c r="B18" s="37" t="str">
        <f t="shared" si="4"/>
        <v>авббшв 5_16</v>
      </c>
      <c r="C18" t="str">
        <f t="shared" si="5"/>
        <v>авббшв 5_16</v>
      </c>
      <c r="D18" s="14" t="s">
        <v>13</v>
      </c>
      <c r="E18" s="15">
        <v>2.7730000000000001</v>
      </c>
    </row>
    <row r="19" spans="1:5" s="16" customFormat="1" ht="14.1" customHeight="1">
      <c r="A19" s="13" t="s">
        <v>22</v>
      </c>
      <c r="B19" s="37" t="str">
        <f t="shared" si="4"/>
        <v>авббшв 5_25</v>
      </c>
      <c r="C19" t="str">
        <f t="shared" si="5"/>
        <v>авббшв 5_25</v>
      </c>
      <c r="D19" s="14" t="s">
        <v>13</v>
      </c>
      <c r="E19" s="15">
        <v>1.53</v>
      </c>
    </row>
    <row r="20" spans="1:5" s="16" customFormat="1" ht="14.1" customHeight="1">
      <c r="A20" s="13" t="s">
        <v>27</v>
      </c>
      <c r="B20" s="37" t="str">
        <f t="shared" si="4"/>
        <v>авббшв 5_25</v>
      </c>
      <c r="C20" t="str">
        <f t="shared" si="5"/>
        <v>авббшв 5_25</v>
      </c>
      <c r="D20" s="14" t="s">
        <v>13</v>
      </c>
      <c r="E20" s="15">
        <v>0.56499999999999995</v>
      </c>
    </row>
    <row r="21" spans="1:5" s="16" customFormat="1" ht="14.1" customHeight="1">
      <c r="A21" s="13" t="s">
        <v>31</v>
      </c>
      <c r="B21" s="37" t="str">
        <f t="shared" si="4"/>
        <v>авббшв 5_35</v>
      </c>
      <c r="C21" t="str">
        <f t="shared" si="5"/>
        <v>авббшв 5_35</v>
      </c>
      <c r="D21" s="14" t="s">
        <v>13</v>
      </c>
      <c r="E21" s="15">
        <v>0.40399999999999997</v>
      </c>
    </row>
    <row r="22" spans="1:5" s="16" customFormat="1" ht="14.1" customHeight="1">
      <c r="A22" s="13" t="s">
        <v>25</v>
      </c>
      <c r="B22" s="37" t="str">
        <f t="shared" si="4"/>
        <v>авббшв 5_50</v>
      </c>
      <c r="C22" t="str">
        <f t="shared" si="5"/>
        <v>авббшв 5_50</v>
      </c>
      <c r="D22" s="14" t="s">
        <v>13</v>
      </c>
      <c r="E22" s="15">
        <v>0.76500000000000001</v>
      </c>
    </row>
    <row r="23" spans="1:5" s="16" customFormat="1" ht="14.1" customHeight="1">
      <c r="A23" s="13" t="s">
        <v>20</v>
      </c>
      <c r="B23" s="37" t="str">
        <f t="shared" si="4"/>
        <v>авббшв 5_70</v>
      </c>
      <c r="C23" t="str">
        <f t="shared" si="5"/>
        <v>авббшв 5_70</v>
      </c>
      <c r="D23" s="14" t="s">
        <v>13</v>
      </c>
      <c r="E23" s="15">
        <v>1.9430000000000001</v>
      </c>
    </row>
    <row r="24" spans="1:5" s="16" customFormat="1" ht="14.1" customHeight="1">
      <c r="A24" s="13" t="s">
        <v>38</v>
      </c>
      <c r="B24" s="37" t="str">
        <f t="shared" si="4"/>
        <v>авббшв 5_95</v>
      </c>
      <c r="C24" t="str">
        <f t="shared" si="5"/>
        <v>авббшв 5_95</v>
      </c>
      <c r="D24" s="14" t="s">
        <v>13</v>
      </c>
      <c r="E24" s="15">
        <v>3.5000000000000003E-2</v>
      </c>
    </row>
    <row r="25" spans="1:5" s="16" customFormat="1" ht="14.1" customHeight="1">
      <c r="A25" s="13" t="s">
        <v>21</v>
      </c>
      <c r="B25" s="37" t="str">
        <f t="shared" si="4"/>
        <v>авбшв 4_185</v>
      </c>
      <c r="C25" t="str">
        <f t="shared" si="5"/>
        <v>авбшв 4_185</v>
      </c>
      <c r="D25" s="14" t="s">
        <v>13</v>
      </c>
      <c r="E25" s="15">
        <v>1.554</v>
      </c>
    </row>
    <row r="26" spans="1:5" s="16" customFormat="1" ht="14.1" customHeight="1">
      <c r="A26" s="13" t="s">
        <v>17</v>
      </c>
      <c r="B26" s="37" t="str">
        <f t="shared" si="4"/>
        <v>авбшв 4_185</v>
      </c>
      <c r="C26" t="str">
        <f t="shared" si="5"/>
        <v>авбшв 4_185</v>
      </c>
      <c r="D26" s="14" t="s">
        <v>13</v>
      </c>
      <c r="E26" s="15">
        <v>4.1859999999999999</v>
      </c>
    </row>
    <row r="27" spans="1:5" s="16" customFormat="1" ht="14.1" customHeight="1">
      <c r="A27" s="13" t="s">
        <v>32</v>
      </c>
      <c r="B27" s="37" t="str">
        <f t="shared" si="4"/>
        <v>авбшв 4_240</v>
      </c>
      <c r="C27" t="str">
        <f t="shared" si="5"/>
        <v>авбшв 4_240</v>
      </c>
      <c r="D27" s="14" t="s">
        <v>13</v>
      </c>
      <c r="E27" s="15">
        <v>0.32899999999999996</v>
      </c>
    </row>
    <row r="28" spans="1:5" s="16" customFormat="1" ht="14.1" customHeight="1">
      <c r="A28" s="13" t="s">
        <v>16</v>
      </c>
      <c r="B28" s="37" t="str">
        <f t="shared" si="4"/>
        <v>авбшв 4_35</v>
      </c>
      <c r="C28" t="str">
        <f t="shared" si="5"/>
        <v>авбшв 4_35</v>
      </c>
      <c r="D28" s="14" t="s">
        <v>13</v>
      </c>
      <c r="E28" s="15">
        <v>7.2390000000000017</v>
      </c>
    </row>
    <row r="29" spans="1:5" s="16" customFormat="1" ht="14.1" customHeight="1">
      <c r="A29" s="13" t="s">
        <v>34</v>
      </c>
      <c r="B29" s="37" t="str">
        <f t="shared" si="4"/>
        <v>авбшв 4_50</v>
      </c>
      <c r="C29" t="str">
        <f t="shared" si="5"/>
        <v>авбшв 4_50</v>
      </c>
      <c r="D29" s="14" t="s">
        <v>13</v>
      </c>
      <c r="E29" s="15">
        <v>0.254</v>
      </c>
    </row>
  </sheetData>
  <pageMargins left="0" right="0" top="0" bottom="0" header="0.51181102362204722" footer="0.51181102362204722"/>
  <pageSetup paperSize="9" scale="81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topLeftCell="A12" workbookViewId="0">
      <selection activeCell="C24" sqref="C24"/>
    </sheetView>
  </sheetViews>
  <sheetFormatPr defaultRowHeight="15"/>
  <cols>
    <col min="1" max="3" width="35.28515625" style="20" customWidth="1"/>
    <col min="4" max="4" width="15" style="20" customWidth="1"/>
    <col min="5" max="16384" width="9.140625" style="20"/>
  </cols>
  <sheetData>
    <row r="1" spans="1:4">
      <c r="D1" s="21"/>
    </row>
    <row r="2" spans="1:4">
      <c r="A2" s="22" t="s">
        <v>40</v>
      </c>
      <c r="B2" s="22"/>
      <c r="C2" s="22"/>
      <c r="D2" s="22" t="s">
        <v>41</v>
      </c>
    </row>
    <row r="3" spans="1:4">
      <c r="A3" s="20" t="s">
        <v>42</v>
      </c>
      <c r="B3" s="37" t="str">
        <f t="shared" ref="B3" si="0">LOWER(LEFT(A3,IF(OR(SEARCH("-",A3)=0,SEARCH("-",A3)&gt;9),SEARCH(" ",A3),SEARCH("-",A3))-1))&amp;" "&amp;MID(IF(ISERR(SEARCH("х",A3)),SUBSTITUTE(A3,"*","_"),SUBSTITUTE(A3,"х","_")),SEARCH(" ",A3,SEARCH("_",IF(ISERR(SEARCH("х",A3)),SUBSTITUTE(A3,"*","_"),SUBSTITUTE(A3,"х","_")))-3)+1,IFERROR(SEARCH(" ",IF(ISERR(SEARCH("х",A3)),SUBSTITUTE(A3,"*","_"),SUBSTITUTE(A3,"х","_")),SEARCH("_",IF(ISERR(SEARCH("х",A3)),SUBSTITUTE(A3,"*","_"),SUBSTITUTE(A3,"х","_"))))-SEARCH(" ",A3,SEARCH("_",IF(ISERR(SEARCH("х",A3)),SUBSTITUTE(A3,"*","_"),SUBSTITUTE(A3,"х","_")))-3),15)-1)</f>
        <v>авббшв 2_10</v>
      </c>
      <c r="C3" t="str">
        <f t="shared" ref="C3" si="1">IF(ISERR(--RIGHT(B3,1)),LEFT(B3,LEN(B3)-2),B3)</f>
        <v>авббшв 2_10</v>
      </c>
      <c r="D3" s="23">
        <v>5.1999999999999998E-2</v>
      </c>
    </row>
    <row r="4" spans="1:4">
      <c r="A4" s="20" t="s">
        <v>43</v>
      </c>
      <c r="B4" s="37" t="str">
        <f t="shared" ref="B4:B22" si="2">LOWER(LEFT(A4,IF(OR(SEARCH("-",A4)=0,SEARCH("-",A4)&gt;9),SEARCH(" ",A4),SEARCH("-",A4))-1))&amp;" "&amp;MID(IF(ISERR(SEARCH("х",A4)),SUBSTITUTE(A4,"*","_"),SUBSTITUTE(A4,"х","_")),SEARCH(" ",A4,SEARCH("_",IF(ISERR(SEARCH("х",A4)),SUBSTITUTE(A4,"*","_"),SUBSTITUTE(A4,"х","_")))-3)+1,IFERROR(SEARCH(" ",IF(ISERR(SEARCH("х",A4)),SUBSTITUTE(A4,"*","_"),SUBSTITUTE(A4,"х","_")),SEARCH("_",IF(ISERR(SEARCH("х",A4)),SUBSTITUTE(A4,"*","_"),SUBSTITUTE(A4,"х","_"))))-SEARCH(" ",A4,SEARCH("_",IF(ISERR(SEARCH("х",A4)),SUBSTITUTE(A4,"*","_"),SUBSTITUTE(A4,"х","_")))-3),15)-1)</f>
        <v>авббшв 3_240+1_120</v>
      </c>
      <c r="C4" t="str">
        <f t="shared" ref="C4:C22" si="3">IF(ISERR(--RIGHT(B4,1)),LEFT(B4,LEN(B4)-2),B4)</f>
        <v>авббшв 3_240+1_120</v>
      </c>
      <c r="D4" s="23">
        <v>0.115</v>
      </c>
    </row>
    <row r="5" spans="1:4">
      <c r="A5" s="20" t="s">
        <v>44</v>
      </c>
      <c r="B5" s="37" t="str">
        <f t="shared" si="2"/>
        <v>авббшв 4_120</v>
      </c>
      <c r="C5" t="str">
        <f t="shared" si="3"/>
        <v>авббшв 4_120</v>
      </c>
      <c r="D5" s="23">
        <v>0.56499999999999995</v>
      </c>
    </row>
    <row r="6" spans="1:4">
      <c r="A6" s="20" t="s">
        <v>45</v>
      </c>
      <c r="B6" s="37" t="str">
        <f t="shared" si="2"/>
        <v>авббшв 4_150</v>
      </c>
      <c r="C6" t="str">
        <f t="shared" si="3"/>
        <v>авббшв 4_150</v>
      </c>
      <c r="D6" s="23">
        <v>0.16900000000000001</v>
      </c>
    </row>
    <row r="7" spans="1:4">
      <c r="A7" s="20" t="s">
        <v>46</v>
      </c>
      <c r="B7" s="37" t="str">
        <f t="shared" si="2"/>
        <v>авббшв 4_185</v>
      </c>
      <c r="C7" t="str">
        <f t="shared" si="3"/>
        <v>авббшв 4_185</v>
      </c>
      <c r="D7" s="23">
        <v>0.12</v>
      </c>
    </row>
    <row r="8" spans="1:4">
      <c r="A8" s="20" t="s">
        <v>47</v>
      </c>
      <c r="B8" s="37" t="str">
        <f t="shared" si="2"/>
        <v>авббшв 4_240</v>
      </c>
      <c r="C8" t="str">
        <f t="shared" si="3"/>
        <v>авббшв 4_240</v>
      </c>
      <c r="D8" s="23">
        <v>0.22500000000000001</v>
      </c>
    </row>
    <row r="9" spans="1:4">
      <c r="A9" s="20" t="s">
        <v>48</v>
      </c>
      <c r="B9" s="37" t="str">
        <f t="shared" si="2"/>
        <v>авббшв 4_95</v>
      </c>
      <c r="C9" t="str">
        <f t="shared" si="3"/>
        <v>авббшв 4_95</v>
      </c>
      <c r="D9" s="23">
        <v>11.929</v>
      </c>
    </row>
    <row r="10" spans="1:4">
      <c r="A10" s="20" t="s">
        <v>49</v>
      </c>
      <c r="B10" s="37" t="str">
        <f t="shared" si="2"/>
        <v>авббшв 4_95</v>
      </c>
      <c r="C10" t="str">
        <f t="shared" si="3"/>
        <v>авббшв 4_95</v>
      </c>
      <c r="D10" s="23">
        <v>0.33900000000000002</v>
      </c>
    </row>
    <row r="11" spans="1:4">
      <c r="A11" s="20" t="s">
        <v>50</v>
      </c>
      <c r="B11" s="37" t="str">
        <f t="shared" si="2"/>
        <v>авббшв 4_95</v>
      </c>
      <c r="C11" t="str">
        <f t="shared" si="3"/>
        <v>авббшв 4_95</v>
      </c>
      <c r="D11" s="23">
        <v>7.2999999999999995E-2</v>
      </c>
    </row>
    <row r="12" spans="1:4">
      <c r="A12" s="20" t="s">
        <v>51</v>
      </c>
      <c r="B12" s="37" t="str">
        <f t="shared" si="2"/>
        <v>авббшв 5_95</v>
      </c>
      <c r="C12" t="str">
        <f t="shared" si="3"/>
        <v>авббшв 5_95</v>
      </c>
      <c r="D12" s="23">
        <v>0.13</v>
      </c>
    </row>
    <row r="13" spans="1:4">
      <c r="A13" s="20" t="s">
        <v>52</v>
      </c>
      <c r="B13" s="37" t="str">
        <f t="shared" si="2"/>
        <v>авббшв 3_35+1_16</v>
      </c>
      <c r="C13" t="str">
        <f t="shared" si="3"/>
        <v>авббшв 3_35+1_16</v>
      </c>
      <c r="D13" s="23">
        <v>1.613</v>
      </c>
    </row>
    <row r="14" spans="1:4">
      <c r="A14" s="20" t="s">
        <v>53</v>
      </c>
      <c r="B14" s="37" t="str">
        <f t="shared" si="2"/>
        <v>авббшв 4_25</v>
      </c>
      <c r="C14" t="str">
        <f t="shared" si="3"/>
        <v>авббшв 4_25</v>
      </c>
      <c r="D14" s="23">
        <v>0.14299999999999999</v>
      </c>
    </row>
    <row r="15" spans="1:4">
      <c r="A15" s="20" t="s">
        <v>54</v>
      </c>
      <c r="B15" s="37" t="str">
        <f t="shared" si="2"/>
        <v>авббшв 4_35</v>
      </c>
      <c r="C15" t="str">
        <f t="shared" si="3"/>
        <v>авббшв 4_35</v>
      </c>
      <c r="D15" s="23">
        <v>0.98</v>
      </c>
    </row>
    <row r="16" spans="1:4">
      <c r="A16" s="20" t="s">
        <v>55</v>
      </c>
      <c r="B16" s="37" t="str">
        <f t="shared" si="2"/>
        <v>авббшв 4_4</v>
      </c>
      <c r="C16" t="str">
        <f t="shared" si="3"/>
        <v>авббшв 4_4</v>
      </c>
      <c r="D16" s="23">
        <v>0.08</v>
      </c>
    </row>
    <row r="17" spans="1:4">
      <c r="A17" s="20" t="s">
        <v>56</v>
      </c>
      <c r="B17" s="37" t="str">
        <f t="shared" si="2"/>
        <v>авббшв 4_50</v>
      </c>
      <c r="C17" t="str">
        <f t="shared" si="3"/>
        <v>авббшв 4_50</v>
      </c>
      <c r="D17" s="23">
        <v>0.14399999999999999</v>
      </c>
    </row>
    <row r="18" spans="1:4">
      <c r="A18" s="20" t="s">
        <v>57</v>
      </c>
      <c r="B18" s="37" t="str">
        <f t="shared" si="2"/>
        <v>авббшнг 4_16</v>
      </c>
      <c r="C18" t="str">
        <f t="shared" si="3"/>
        <v>авббшнг 4_16</v>
      </c>
      <c r="D18" s="23">
        <v>0.05</v>
      </c>
    </row>
    <row r="19" spans="1:4">
      <c r="A19" s="20" t="s">
        <v>58</v>
      </c>
      <c r="B19" s="37" t="str">
        <f t="shared" si="2"/>
        <v>авбшв 4_120</v>
      </c>
      <c r="C19" t="str">
        <f t="shared" si="3"/>
        <v>авбшв 4_120</v>
      </c>
      <c r="D19" s="23">
        <v>7.4889999999999999</v>
      </c>
    </row>
    <row r="20" spans="1:4">
      <c r="A20" s="20" t="s">
        <v>59</v>
      </c>
      <c r="B20" s="37" t="str">
        <f t="shared" si="2"/>
        <v>авбшв 4_150</v>
      </c>
      <c r="C20" t="str">
        <f t="shared" si="3"/>
        <v>авбшв 4_150</v>
      </c>
      <c r="D20" s="23">
        <v>8.2850000000000001</v>
      </c>
    </row>
    <row r="21" spans="1:4">
      <c r="A21" s="20" t="s">
        <v>60</v>
      </c>
      <c r="B21" s="37" t="str">
        <f t="shared" si="2"/>
        <v>авбшв 4_185</v>
      </c>
      <c r="C21" t="str">
        <f t="shared" si="3"/>
        <v>авбшв 4_185</v>
      </c>
      <c r="D21" s="23">
        <v>4.4189999999999996</v>
      </c>
    </row>
    <row r="22" spans="1:4">
      <c r="A22" s="20" t="s">
        <v>61</v>
      </c>
      <c r="B22" s="37" t="str">
        <f t="shared" si="2"/>
        <v>авбшв 4_185</v>
      </c>
      <c r="C22" t="str">
        <f t="shared" si="3"/>
        <v>авбшв 4_185</v>
      </c>
      <c r="D22" s="23">
        <v>0.10199999999999999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Нефтехимпром</vt:lpstr>
      <vt:lpstr>Нефтехимпром (2)</vt:lpstr>
      <vt:lpstr>Нефтехимпром (3)</vt:lpstr>
      <vt:lpstr>Партнер</vt:lpstr>
      <vt:lpstr>Пермспецкабель</vt:lpstr>
      <vt:lpstr>Партнер!Заголовки_для_печати</vt:lpstr>
      <vt:lpstr>Нефтехимпром!Область_печати</vt:lpstr>
      <vt:lpstr>'Нефтехимпром (2)'!Область_печати</vt:lpstr>
      <vt:lpstr>'Нефтехимпром (3)'!Область_печати</vt:lpstr>
      <vt:lpstr>Партнер!Область_печати</vt:lpstr>
    </vt:vector>
  </TitlesOfParts>
  <Company>NHPG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вертерич</cp:lastModifiedBy>
  <cp:lastPrinted>2012-03-26T02:52:41Z</cp:lastPrinted>
  <dcterms:created xsi:type="dcterms:W3CDTF">2007-07-09T05:43:55Z</dcterms:created>
  <dcterms:modified xsi:type="dcterms:W3CDTF">2015-01-16T21:37:08Z</dcterms:modified>
</cp:coreProperties>
</file>