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11475" windowHeight="12090"/>
  </bookViews>
  <sheets>
    <sheet name="Январь" sheetId="1" r:id="rId1"/>
    <sheet name="Лист2" sheetId="2" r:id="rId2"/>
    <sheet name="Лист3" sheetId="3" r:id="rId3"/>
    <sheet name="Лист1" sheetId="4" r:id="rId4"/>
  </sheets>
  <definedNames>
    <definedName name="Календарный_Год">Январь!$AM$7</definedName>
    <definedName name="Ключ_Административный_отпуск">Январь!$L$14</definedName>
    <definedName name="Ключ_АдминОтпуск">Январь!$L$14</definedName>
    <definedName name="Ключ_Болезнь">Январь!$S$14</definedName>
    <definedName name="Ключ_Отпуск">Январь!$H$14</definedName>
    <definedName name="Название_Месяца">Январь!$B$6</definedName>
  </definedNames>
  <calcPr calcId="145621"/>
</workbook>
</file>

<file path=xl/calcChain.xml><?xml version="1.0" encoding="utf-8"?>
<calcChain xmlns="http://schemas.openxmlformats.org/spreadsheetml/2006/main">
  <c r="AK12" i="1" l="1"/>
  <c r="AK11" i="1"/>
  <c r="AK10" i="1"/>
  <c r="AG9" i="1" l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N10" i="2" l="1"/>
  <c r="AG8" i="1" l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10" i="1"/>
  <c r="A11" i="1" l="1"/>
  <c r="A12" i="1" s="1"/>
</calcChain>
</file>

<file path=xl/sharedStrings.xml><?xml version="1.0" encoding="utf-8"?>
<sst xmlns="http://schemas.openxmlformats.org/spreadsheetml/2006/main" count="54" uniqueCount="31">
  <si>
    <t>Административный отпуск</t>
  </si>
  <si>
    <t>Отметки о явках и неявках на работу по числам месяца</t>
  </si>
  <si>
    <t>Январь</t>
  </si>
  <si>
    <t>Табель учета использования рабочего времени</t>
  </si>
  <si>
    <t>Общество с ограниченной ответственностью "СвязьСтройКомплект"</t>
  </si>
  <si>
    <t>Цветная отметка</t>
  </si>
  <si>
    <t>О</t>
  </si>
  <si>
    <t>Отпуск</t>
  </si>
  <si>
    <t>Б</t>
  </si>
  <si>
    <t>Болезнь</t>
  </si>
  <si>
    <t>А</t>
  </si>
  <si>
    <t>Ответственное лицо</t>
  </si>
  <si>
    <t>(табельщик)</t>
  </si>
  <si>
    <t>должность</t>
  </si>
  <si>
    <t>подпись</t>
  </si>
  <si>
    <t>Начальник</t>
  </si>
  <si>
    <t>отдела кадров</t>
  </si>
  <si>
    <t>расшифровка подписи</t>
  </si>
  <si>
    <t>20                  г.</t>
  </si>
  <si>
    <t>"             "</t>
  </si>
  <si>
    <t>Т.В. Фомина</t>
  </si>
  <si>
    <t>б</t>
  </si>
  <si>
    <t>Ф.И.О. Сотррудника</t>
  </si>
  <si>
    <t>п/н</t>
  </si>
  <si>
    <t>Отр. раб. дни</t>
  </si>
  <si>
    <t>Выходные дни</t>
  </si>
  <si>
    <t>Почасовая переплата</t>
  </si>
  <si>
    <t>Больнич.</t>
  </si>
  <si>
    <t>Адм. Отпуск</t>
  </si>
  <si>
    <t>Иванов И.И.</t>
  </si>
  <si>
    <t>Петров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</si>
</sst>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;"/>
    <numFmt numFmtId="165" formatCode="dd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  <font>
      <b/>
      <sz val="18"/>
      <color theme="3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entury Gothic"/>
      <family val="2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theme="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1" fillId="3" borderId="0" xfId="0" applyNumberFormat="1" applyFont="1" applyFill="1" applyBorder="1" applyAlignment="1">
      <alignment vertical="center"/>
    </xf>
    <xf numFmtId="164" fontId="0" fillId="3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/>
    <xf numFmtId="0" fontId="0" fillId="0" borderId="0" xfId="0" applyFont="1" applyBorder="1" applyAlignment="1"/>
    <xf numFmtId="0" fontId="3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164" fontId="2" fillId="5" borderId="0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3" fillId="8" borderId="4" xfId="0" applyFont="1" applyFill="1" applyBorder="1" applyAlignment="1">
      <alignment horizontal="center" vertical="center"/>
    </xf>
    <xf numFmtId="165" fontId="13" fillId="8" borderId="4" xfId="0" applyNumberFormat="1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/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140"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4" tint="0.39994506668294322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ill>
        <patternFill>
          <bgColor rgb="FF9BB05D"/>
        </patternFill>
      </fill>
    </dxf>
    <dxf>
      <fill>
        <patternFill>
          <bgColor rgb="FFA53423"/>
        </patternFill>
      </fill>
    </dxf>
    <dxf>
      <fill>
        <patternFill>
          <bgColor rgb="FFE6813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none">
          <fgColor auto="1"/>
          <bgColor auto="1"/>
        </patternFill>
      </fill>
      <border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0" tint="-4.9989318521683403E-2"/>
        </vertical>
        <horizontal style="thin">
          <color theme="4"/>
        </horizontal>
      </border>
    </dxf>
  </dxfs>
  <tableStyles count="2" defaultTableStyle="TableStyleMedium2" defaultPivotStyle="PivotStyleLight16">
    <tableStyle name="TableStyleLight16 2" pivot="0" count="7">
      <tableStyleElement type="wholeTable" dxfId="139"/>
      <tableStyleElement type="headerRow" dxfId="138"/>
      <tableStyleElement type="totalRow" dxfId="137"/>
      <tableStyleElement type="firstColumn" dxfId="136"/>
      <tableStyleElement type="lastColumn" dxfId="135"/>
      <tableStyleElement type="firstRowStripe" dxfId="134"/>
      <tableStyleElement type="firstColumnStripe" dxfId="133"/>
    </tableStyle>
    <tableStyle name="TableStyleMedium9 2" pivot="0" count="7">
      <tableStyleElement type="wholeTable" dxfId="132"/>
      <tableStyleElement type="headerRow" dxfId="131"/>
      <tableStyleElement type="totalRow" dxfId="130"/>
      <tableStyleElement type="firstColumn" dxfId="129"/>
      <tableStyleElement type="lastColumn" dxfId="128"/>
      <tableStyleElement type="firstRowStripe" dxfId="127"/>
      <tableStyleElement type="firstColumnStripe" dxfId="126"/>
    </tableStyle>
  </tableStyles>
  <colors>
    <mruColors>
      <color rgb="FFFF8585"/>
      <color rgb="FFE68130"/>
      <color rgb="FFA23423"/>
      <color rgb="FF9BB05D"/>
      <color rgb="FFA53423"/>
      <color rgb="FF4B18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47626</xdr:colOff>
      <xdr:row>4</xdr:row>
      <xdr:rowOff>95250</xdr:rowOff>
    </xdr:from>
    <xdr:to>
      <xdr:col>35</xdr:col>
      <xdr:colOff>447675</xdr:colOff>
      <xdr:row>6</xdr:row>
      <xdr:rowOff>171450</xdr:rowOff>
    </xdr:to>
    <xdr:sp macro="" textlink="">
      <xdr:nvSpPr>
        <xdr:cNvPr id="2" name="Прямоугольная выноска 1"/>
        <xdr:cNvSpPr/>
      </xdr:nvSpPr>
      <xdr:spPr>
        <a:xfrm>
          <a:off x="10134601" y="857250"/>
          <a:ext cx="1952624" cy="457200"/>
        </a:xfrm>
        <a:prstGeom prst="wedgeRectCallout">
          <a:avLst>
            <a:gd name="adj1" fmla="val -13787"/>
            <a:gd name="adj2" fmla="val 10020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Петров отработал 7 рабочих дня и 2 дня выходных</a:t>
          </a:r>
        </a:p>
      </xdr:txBody>
    </xdr:sp>
    <xdr:clientData/>
  </xdr:twoCellAnchor>
  <xdr:twoCellAnchor>
    <xdr:from>
      <xdr:col>31</xdr:col>
      <xdr:colOff>38101</xdr:colOff>
      <xdr:row>13</xdr:row>
      <xdr:rowOff>66675</xdr:rowOff>
    </xdr:from>
    <xdr:to>
      <xdr:col>34</xdr:col>
      <xdr:colOff>752475</xdr:colOff>
      <xdr:row>17</xdr:row>
      <xdr:rowOff>85725</xdr:rowOff>
    </xdr:to>
    <xdr:sp macro="" textlink="">
      <xdr:nvSpPr>
        <xdr:cNvPr id="5" name="Прямоугольная выноска 4"/>
        <xdr:cNvSpPr/>
      </xdr:nvSpPr>
      <xdr:spPr>
        <a:xfrm>
          <a:off x="9591676" y="2933700"/>
          <a:ext cx="1952624" cy="781050"/>
        </a:xfrm>
        <a:prstGeom prst="wedgeRectCallout">
          <a:avLst>
            <a:gd name="adj1" fmla="val -5494"/>
            <a:gd name="adj2" fmla="val -121286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Иванов</a:t>
          </a:r>
          <a:r>
            <a:rPr lang="ru-RU" sz="1100" baseline="0"/>
            <a:t> </a:t>
          </a:r>
          <a:r>
            <a:rPr lang="ru-RU" sz="1100"/>
            <a:t>отработал 22 рабочих дня и переработка</a:t>
          </a:r>
          <a:r>
            <a:rPr lang="ru-RU" sz="1100" baseline="0"/>
            <a:t> составила 10 часов</a:t>
          </a:r>
          <a:endParaRPr lang="ru-RU" sz="1100"/>
        </a:p>
      </xdr:txBody>
    </xdr:sp>
    <xdr:clientData/>
  </xdr:twoCellAnchor>
  <xdr:twoCellAnchor>
    <xdr:from>
      <xdr:col>37</xdr:col>
      <xdr:colOff>285751</xdr:colOff>
      <xdr:row>1</xdr:row>
      <xdr:rowOff>76199</xdr:rowOff>
    </xdr:from>
    <xdr:to>
      <xdr:col>40</xdr:col>
      <xdr:colOff>200025</xdr:colOff>
      <xdr:row>4</xdr:row>
      <xdr:rowOff>180974</xdr:rowOff>
    </xdr:to>
    <xdr:sp macro="" textlink="">
      <xdr:nvSpPr>
        <xdr:cNvPr id="6" name="Прямоугольная выноска 5"/>
        <xdr:cNvSpPr/>
      </xdr:nvSpPr>
      <xdr:spPr>
        <a:xfrm>
          <a:off x="13563601" y="266699"/>
          <a:ext cx="1952624" cy="676275"/>
        </a:xfrm>
        <a:prstGeom prst="wedgeRectCallout">
          <a:avLst>
            <a:gd name="adj1" fmla="val -13787"/>
            <a:gd name="adj2" fmla="val 100208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Если</a:t>
          </a:r>
          <a:r>
            <a:rPr lang="ru-RU" sz="1100" baseline="0"/>
            <a:t> изменяем 2015 на 2016 автоматически происходит заливка выходных дней</a:t>
          </a:r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_Январь" displayName="Таблица_Январь" ref="A10:AM12" headerRowCount="0" headerRowDxfId="117" dataDxfId="116" totalsRowDxfId="115">
  <tableColumns count="39">
    <tableColumn id="1" name="п/п" headerRowDxfId="114" dataDxfId="113">
      <calculatedColumnFormula>MAX(A$1:A9)+1</calculatedColumnFormula>
    </tableColumn>
    <tableColumn id="2" name="ФИО Сотрудника" totalsRowFunction="custom" headerRowDxfId="112" dataDxfId="111" totalsRowDxfId="110">
      <totalsRowFormula>"Всего "&amp;Название_Месяца</totalsRowFormula>
    </tableColumn>
    <tableColumn id="3" name="00.01.1900" headerRowDxfId="109" dataDxfId="108" totalsRowDxfId="107"/>
    <tableColumn id="4" name="Столбец2" headerRowDxfId="106" dataDxfId="105" totalsRowDxfId="104"/>
    <tableColumn id="5" name="Столбец3" headerRowDxfId="103" dataDxfId="102" totalsRowDxfId="101"/>
    <tableColumn id="6" name="Столбец4" headerRowDxfId="100" dataDxfId="99" totalsRowDxfId="98"/>
    <tableColumn id="7" name="Столбец5" headerRowDxfId="97" dataDxfId="96" totalsRowDxfId="95"/>
    <tableColumn id="8" name="Столбец6" headerRowDxfId="94" dataDxfId="93" totalsRowDxfId="92"/>
    <tableColumn id="9" name="Столбец7" headerRowDxfId="91" dataDxfId="90" totalsRowDxfId="89"/>
    <tableColumn id="10" name="Столбец8" headerRowDxfId="88" dataDxfId="87" totalsRowDxfId="86"/>
    <tableColumn id="11" name="Столбец9" headerRowDxfId="85" dataDxfId="84" totalsRowDxfId="83"/>
    <tableColumn id="12" name="Столбец10" headerRowDxfId="82" dataDxfId="81" totalsRowDxfId="80"/>
    <tableColumn id="13" name="Столбец11" headerRowDxfId="79" dataDxfId="78" totalsRowDxfId="77"/>
    <tableColumn id="14" name="Столбец12" headerRowDxfId="76" dataDxfId="75" totalsRowDxfId="74"/>
    <tableColumn id="15" name="Столбец13" headerRowDxfId="73" dataDxfId="72" totalsRowDxfId="71"/>
    <tableColumn id="16" name="Столбец14" headerRowDxfId="70" dataDxfId="69" totalsRowDxfId="68"/>
    <tableColumn id="17" name="Столбец15" headerRowDxfId="67" dataDxfId="66" totalsRowDxfId="65"/>
    <tableColumn id="18" name="Столбец16" headerRowDxfId="64" dataDxfId="63" totalsRowDxfId="62"/>
    <tableColumn id="19" name="Столбец17" headerRowDxfId="61" dataDxfId="60" totalsRowDxfId="59"/>
    <tableColumn id="20" name="Столбец18" headerRowDxfId="58" dataDxfId="57" totalsRowDxfId="56"/>
    <tableColumn id="21" name="Столбец19" headerRowDxfId="55" dataDxfId="54" totalsRowDxfId="53"/>
    <tableColumn id="22" name="Столбец20" headerRowDxfId="52" dataDxfId="51" totalsRowDxfId="50"/>
    <tableColumn id="23" name="Столбец21" headerRowDxfId="49" dataDxfId="48" totalsRowDxfId="47"/>
    <tableColumn id="24" name="Столбец22" headerRowDxfId="46" dataDxfId="45" totalsRowDxfId="44"/>
    <tableColumn id="25" name="Столбец23" headerRowDxfId="43" dataDxfId="42" totalsRowDxfId="41"/>
    <tableColumn id="26" name="Столбец24" headerRowDxfId="40" dataDxfId="39" totalsRowDxfId="38"/>
    <tableColumn id="27" name="Столбец25" headerRowDxfId="37" dataDxfId="36" totalsRowDxfId="35"/>
    <tableColumn id="28" name="Столбец26" headerRowDxfId="34" dataDxfId="33" totalsRowDxfId="32"/>
    <tableColumn id="29" name="Столбец27" headerRowDxfId="31" dataDxfId="30" totalsRowDxfId="29"/>
    <tableColumn id="30" name="Столбец28" headerRowDxfId="28" dataDxfId="27" totalsRowDxfId="26"/>
    <tableColumn id="31" name="Столбец29" headerRowDxfId="25" dataDxfId="24" totalsRowDxfId="23"/>
    <tableColumn id="32" name="Столбец30" headerRowDxfId="22" dataDxfId="21" totalsRowDxfId="20"/>
    <tableColumn id="33" name="Столбец31" headerRowDxfId="19" dataDxfId="18" totalsRowDxfId="17"/>
    <tableColumn id="34" name="Отработано" headerRowDxfId="16" dataDxfId="15" totalsRowDxfId="14"/>
    <tableColumn id="35" name="Очередной отпуск" headerRowDxfId="13" dataDxfId="12" totalsRowDxfId="11"/>
    <tableColumn id="36" name="Больн. дни" headerRowDxfId="10" dataDxfId="9" totalsRowDxfId="8"/>
    <tableColumn id="37" name="Выход., празднич." headerRowDxfId="7" dataDxfId="6" totalsRowDxfId="5">
      <calculatedColumnFormula>COUNTIF(Таблица_Январь[[#This Row],[00.01.1900]:[Столбец31]],Ключ_Болезнь)</calculatedColumnFormula>
    </tableColumn>
    <tableColumn id="38" name="Админ. отпуск" headerRowDxfId="4" dataDxfId="3" totalsRowDxfId="2"/>
    <tableColumn id="40" name="Итого отр. часов" totalsRowFunction="count" headerRowDxfId="1" dataDxfId="0"/>
  </tableColumns>
  <tableStyleInfo name="TableStyleLight16 2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M19"/>
  <sheetViews>
    <sheetView tabSelected="1" workbookViewId="0">
      <selection activeCell="AN9" sqref="AN9"/>
    </sheetView>
  </sheetViews>
  <sheetFormatPr defaultRowHeight="15" x14ac:dyDescent="0.25"/>
  <cols>
    <col min="1" max="1" width="4.7109375" style="1" customWidth="1"/>
    <col min="2" max="2" width="22.5703125" style="1" customWidth="1"/>
    <col min="3" max="33" width="4" style="2" customWidth="1"/>
    <col min="34" max="34" width="10.5703125" style="1" customWidth="1"/>
    <col min="35" max="35" width="12.7109375" style="1" customWidth="1"/>
    <col min="36" max="36" width="13.42578125" style="1" customWidth="1"/>
    <col min="37" max="37" width="11.140625" style="1" customWidth="1"/>
    <col min="38" max="38" width="9.42578125" style="1" customWidth="1"/>
    <col min="39" max="39" width="12" style="1" customWidth="1"/>
    <col min="40" max="16384" width="9.140625" style="1"/>
  </cols>
  <sheetData>
    <row r="1" spans="1:39" x14ac:dyDescent="0.25">
      <c r="B1" s="33" t="s">
        <v>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9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9" x14ac:dyDescent="0.25">
      <c r="C3" s="32" t="s">
        <v>3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9" x14ac:dyDescent="0.25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9" x14ac:dyDescent="0.25">
      <c r="A5" s="4"/>
    </row>
    <row r="6" spans="1:39" ht="15" customHeight="1" x14ac:dyDescent="0.25">
      <c r="A6" s="5"/>
      <c r="B6" s="34" t="s">
        <v>2</v>
      </c>
      <c r="C6" s="35" t="s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"/>
      <c r="AI6" s="3"/>
      <c r="AJ6" s="3"/>
      <c r="AK6" s="3"/>
      <c r="AL6" s="3"/>
      <c r="AM6" s="3"/>
    </row>
    <row r="7" spans="1:39" ht="15" customHeight="1" x14ac:dyDescent="0.25">
      <c r="A7" s="5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"/>
      <c r="AI7" s="3"/>
      <c r="AJ7" s="3"/>
      <c r="AK7" s="3"/>
      <c r="AL7" s="3"/>
      <c r="AM7" s="34">
        <v>2015</v>
      </c>
    </row>
    <row r="8" spans="1:39" ht="15" customHeight="1" x14ac:dyDescent="0.25">
      <c r="A8" s="6">
        <v>0</v>
      </c>
      <c r="B8" s="34"/>
      <c r="C8" s="22" t="str">
        <f>TEXT(WEEKDAY(DATE(Календарный_Год,1,1),1),"aaa")</f>
        <v>Чт</v>
      </c>
      <c r="D8" s="22" t="str">
        <f>TEXT(WEEKDAY(DATE(Календарный_Год,1,2),1),"aaa")</f>
        <v>Пт</v>
      </c>
      <c r="E8" s="22" t="str">
        <f>TEXT(WEEKDAY(DATE(Календарный_Год,1,3),1),"aaa")</f>
        <v>Сб</v>
      </c>
      <c r="F8" s="22" t="str">
        <f>TEXT(WEEKDAY(DATE(Календарный_Год,1,4),1),"aaa")</f>
        <v>Вс</v>
      </c>
      <c r="G8" s="22" t="str">
        <f>TEXT(WEEKDAY(DATE(Календарный_Год,1,5),1),"aaa")</f>
        <v>Пн</v>
      </c>
      <c r="H8" s="22" t="str">
        <f>TEXT(WEEKDAY(DATE(Календарный_Год,1,6),1),"aaa")</f>
        <v>Вт</v>
      </c>
      <c r="I8" s="22" t="str">
        <f>TEXT(WEEKDAY(DATE(Календарный_Год,1,7),1),"aaa")</f>
        <v>Ср</v>
      </c>
      <c r="J8" s="22" t="str">
        <f>TEXT(WEEKDAY(DATE(Календарный_Год,1,8),1),"aaa")</f>
        <v>Чт</v>
      </c>
      <c r="K8" s="22" t="str">
        <f>TEXT(WEEKDAY(DATE(Календарный_Год,1,9),1),"aaa")</f>
        <v>Пт</v>
      </c>
      <c r="L8" s="22" t="str">
        <f>TEXT(WEEKDAY(DATE(Календарный_Год,1,10),1),"aaa")</f>
        <v>Сб</v>
      </c>
      <c r="M8" s="22" t="str">
        <f>TEXT(WEEKDAY(DATE(Календарный_Год,1,11),1),"aaa")</f>
        <v>Вс</v>
      </c>
      <c r="N8" s="22" t="str">
        <f>TEXT(WEEKDAY(DATE(Календарный_Год,1,12),1),"aaa")</f>
        <v>Пн</v>
      </c>
      <c r="O8" s="22" t="str">
        <f>TEXT(WEEKDAY(DATE(Календарный_Год,1,13),1),"aaa")</f>
        <v>Вт</v>
      </c>
      <c r="P8" s="22" t="str">
        <f>TEXT(WEEKDAY(DATE(Календарный_Год,1,14),1),"aaa")</f>
        <v>Ср</v>
      </c>
      <c r="Q8" s="22" t="str">
        <f>TEXT(WEEKDAY(DATE(Календарный_Год,1,15),1),"aaa")</f>
        <v>Чт</v>
      </c>
      <c r="R8" s="22" t="str">
        <f>TEXT(WEEKDAY(DATE(Календарный_Год,1,16),1),"aaa")</f>
        <v>Пт</v>
      </c>
      <c r="S8" s="22" t="str">
        <f>TEXT(WEEKDAY(DATE(Календарный_Год,1,17),1),"aaa")</f>
        <v>Сб</v>
      </c>
      <c r="T8" s="22" t="str">
        <f>TEXT(WEEKDAY(DATE(Календарный_Год,1,18),1),"aaa")</f>
        <v>Вс</v>
      </c>
      <c r="U8" s="22" t="str">
        <f>TEXT(WEEKDAY(DATE(Календарный_Год,1,19),1),"aaa")</f>
        <v>Пн</v>
      </c>
      <c r="V8" s="22" t="str">
        <f>TEXT(WEEKDAY(DATE(Календарный_Год,1,20),1),"aaa")</f>
        <v>Вт</v>
      </c>
      <c r="W8" s="22" t="str">
        <f>TEXT(WEEKDAY(DATE(Календарный_Год,1,21),1),"aaa")</f>
        <v>Ср</v>
      </c>
      <c r="X8" s="22" t="str">
        <f>TEXT(WEEKDAY(DATE(Календарный_Год,1,22),1),"aaa")</f>
        <v>Чт</v>
      </c>
      <c r="Y8" s="22" t="str">
        <f>TEXT(WEEKDAY(DATE(Календарный_Год,1,23),1),"aaa")</f>
        <v>Пт</v>
      </c>
      <c r="Z8" s="22" t="str">
        <f>TEXT(WEEKDAY(DATE(Календарный_Год,1,24),1),"aaa")</f>
        <v>Сб</v>
      </c>
      <c r="AA8" s="22" t="str">
        <f>TEXT(WEEKDAY(DATE(Календарный_Год,1,25),1),"aaa")</f>
        <v>Вс</v>
      </c>
      <c r="AB8" s="22" t="str">
        <f>TEXT(WEEKDAY(DATE(Календарный_Год,1,26),1),"aaa")</f>
        <v>Пн</v>
      </c>
      <c r="AC8" s="22" t="str">
        <f>TEXT(WEEKDAY(DATE(Календарный_Год,1,27),1),"aaa")</f>
        <v>Вт</v>
      </c>
      <c r="AD8" s="22" t="str">
        <f>TEXT(WEEKDAY(DATE(Календарный_Год,1,28),1),"aaa")</f>
        <v>Ср</v>
      </c>
      <c r="AE8" s="22" t="str">
        <f>TEXT(WEEKDAY(DATE(Календарный_Год,1,29),1),"aaa")</f>
        <v>Чт</v>
      </c>
      <c r="AF8" s="22" t="str">
        <f>TEXT(WEEKDAY(DATE(Календарный_Год,1,30),1),"aaa")</f>
        <v>Пт</v>
      </c>
      <c r="AG8" s="22" t="str">
        <f>TEXT(WEEKDAY(DATE(Календарный_Год,1,31),1),"aaa")</f>
        <v>Сб</v>
      </c>
      <c r="AH8" s="3"/>
      <c r="AI8" s="3"/>
      <c r="AJ8" s="3"/>
      <c r="AK8" s="3"/>
      <c r="AL8" s="3"/>
      <c r="AM8" s="34"/>
    </row>
    <row r="9" spans="1:39" ht="34.5" customHeight="1" x14ac:dyDescent="0.25">
      <c r="A9" s="23" t="s">
        <v>23</v>
      </c>
      <c r="B9" s="23" t="s">
        <v>22</v>
      </c>
      <c r="C9" s="24">
        <f>DATE(Календарный_Год,1,1)</f>
        <v>42005</v>
      </c>
      <c r="D9" s="24">
        <f>DATE(Календарный_Год,1,2)</f>
        <v>42006</v>
      </c>
      <c r="E9" s="24">
        <f>DATE(Календарный_Год,1,3)</f>
        <v>42007</v>
      </c>
      <c r="F9" s="24">
        <f>DATE(Календарный_Год,1,4)</f>
        <v>42008</v>
      </c>
      <c r="G9" s="24">
        <f>DATE(Календарный_Год,1,5)</f>
        <v>42009</v>
      </c>
      <c r="H9" s="24">
        <f>DATE(Календарный_Год,1,6)</f>
        <v>42010</v>
      </c>
      <c r="I9" s="24">
        <f>DATE(Календарный_Год,1,7)</f>
        <v>42011</v>
      </c>
      <c r="J9" s="24">
        <f>DATE(Календарный_Год,1,8)</f>
        <v>42012</v>
      </c>
      <c r="K9" s="24">
        <f>DATE(Календарный_Год,1,9)</f>
        <v>42013</v>
      </c>
      <c r="L9" s="24">
        <f>DATE(Календарный_Год,1,10)</f>
        <v>42014</v>
      </c>
      <c r="M9" s="24">
        <f>DATE(Календарный_Год,1,11)</f>
        <v>42015</v>
      </c>
      <c r="N9" s="24">
        <f>DATE(Календарный_Год,1,12)</f>
        <v>42016</v>
      </c>
      <c r="O9" s="24">
        <f>DATE(Календарный_Год,1,13)</f>
        <v>42017</v>
      </c>
      <c r="P9" s="24">
        <f>DATE(Календарный_Год,1,14)</f>
        <v>42018</v>
      </c>
      <c r="Q9" s="24">
        <f>DATE(Календарный_Год,1,15)</f>
        <v>42019</v>
      </c>
      <c r="R9" s="24">
        <f>DATE(Календарный_Год,1,16)</f>
        <v>42020</v>
      </c>
      <c r="S9" s="24">
        <f>DATE(Календарный_Год,1,17)</f>
        <v>42021</v>
      </c>
      <c r="T9" s="24">
        <f>DATE(Календарный_Год,1,18)</f>
        <v>42022</v>
      </c>
      <c r="U9" s="24">
        <f>DATE(Календарный_Год,1,19)</f>
        <v>42023</v>
      </c>
      <c r="V9" s="24">
        <f>DATE(Календарный_Год,1,20)</f>
        <v>42024</v>
      </c>
      <c r="W9" s="24">
        <f>DATE(Календарный_Год,1,21)</f>
        <v>42025</v>
      </c>
      <c r="X9" s="24">
        <f>DATE(Календарный_Год,1,22)</f>
        <v>42026</v>
      </c>
      <c r="Y9" s="24">
        <f>DATE(Календарный_Год,1,23)</f>
        <v>42027</v>
      </c>
      <c r="Z9" s="24">
        <f>DATE(Календарный_Год,1,24)</f>
        <v>42028</v>
      </c>
      <c r="AA9" s="24">
        <f>DATE(Календарный_Год,1,25)</f>
        <v>42029</v>
      </c>
      <c r="AB9" s="24">
        <f>DATE(Календарный_Год,1,26)</f>
        <v>42030</v>
      </c>
      <c r="AC9" s="24">
        <f>DATE(Календарный_Год,1,27)</f>
        <v>42031</v>
      </c>
      <c r="AD9" s="24">
        <f>DATE(Календарный_Год,1,28)</f>
        <v>42032</v>
      </c>
      <c r="AE9" s="24">
        <f>DATE(Календарный_Год,1,29)</f>
        <v>42033</v>
      </c>
      <c r="AF9" s="24">
        <f>DATE(Календарный_Год,1,30)</f>
        <v>42034</v>
      </c>
      <c r="AG9" s="24">
        <f>DATE(Календарный_Год,1,31)</f>
        <v>42035</v>
      </c>
      <c r="AH9" s="25" t="s">
        <v>24</v>
      </c>
      <c r="AI9" s="25" t="s">
        <v>25</v>
      </c>
      <c r="AJ9" s="25" t="s">
        <v>26</v>
      </c>
      <c r="AK9" s="25" t="s">
        <v>27</v>
      </c>
      <c r="AL9" s="25" t="s">
        <v>7</v>
      </c>
      <c r="AM9" s="25" t="s">
        <v>28</v>
      </c>
    </row>
    <row r="10" spans="1:39" ht="18.75" x14ac:dyDescent="0.3">
      <c r="A10" s="21">
        <f>MAX(A$1:A9)+1</f>
        <v>1</v>
      </c>
      <c r="B10" s="26" t="s">
        <v>30</v>
      </c>
      <c r="C10" s="27">
        <v>8</v>
      </c>
      <c r="D10" s="27">
        <v>8</v>
      </c>
      <c r="E10" s="27">
        <v>8</v>
      </c>
      <c r="F10" s="27">
        <v>8</v>
      </c>
      <c r="G10" s="27">
        <v>4</v>
      </c>
      <c r="H10" s="27">
        <v>4</v>
      </c>
      <c r="I10" s="27">
        <v>8</v>
      </c>
      <c r="J10" s="27">
        <v>8</v>
      </c>
      <c r="K10" s="27">
        <v>8</v>
      </c>
      <c r="L10" s="27"/>
      <c r="M10" s="27"/>
      <c r="N10" s="27" t="s">
        <v>21</v>
      </c>
      <c r="O10" s="27" t="s">
        <v>21</v>
      </c>
      <c r="P10" s="27" t="s">
        <v>21</v>
      </c>
      <c r="Q10" s="27" t="s">
        <v>21</v>
      </c>
      <c r="R10" s="27" t="s">
        <v>21</v>
      </c>
      <c r="S10" s="27" t="s">
        <v>21</v>
      </c>
      <c r="T10" s="27" t="s">
        <v>21</v>
      </c>
      <c r="U10" s="27" t="s">
        <v>21</v>
      </c>
      <c r="V10" s="27" t="s">
        <v>21</v>
      </c>
      <c r="W10" s="27" t="s">
        <v>21</v>
      </c>
      <c r="X10" s="27" t="s">
        <v>21</v>
      </c>
      <c r="Y10" s="27" t="s">
        <v>21</v>
      </c>
      <c r="Z10" s="27" t="s">
        <v>21</v>
      </c>
      <c r="AA10" s="27" t="s">
        <v>21</v>
      </c>
      <c r="AB10" s="27" t="s">
        <v>21</v>
      </c>
      <c r="AC10" s="27" t="s">
        <v>21</v>
      </c>
      <c r="AD10" s="27" t="s">
        <v>21</v>
      </c>
      <c r="AE10" s="27" t="s">
        <v>21</v>
      </c>
      <c r="AF10" s="27" t="s">
        <v>21</v>
      </c>
      <c r="AG10" s="27" t="s">
        <v>21</v>
      </c>
      <c r="AH10" s="28">
        <v>7</v>
      </c>
      <c r="AI10" s="28">
        <v>2</v>
      </c>
      <c r="AJ10" s="28"/>
      <c r="AK10" s="28">
        <f>COUNTIF(Таблица_Январь[[#This Row],[00.01.1900]:[Столбец31]],Ключ_Болезнь)</f>
        <v>20</v>
      </c>
      <c r="AL10" s="28"/>
      <c r="AM10" s="29"/>
    </row>
    <row r="11" spans="1:39" ht="18.75" x14ac:dyDescent="0.3">
      <c r="A11" s="21">
        <f>MAX(A$1:A10)+1</f>
        <v>2</v>
      </c>
      <c r="B11" s="26" t="s">
        <v>29</v>
      </c>
      <c r="C11" s="27">
        <v>8</v>
      </c>
      <c r="D11" s="27">
        <v>8</v>
      </c>
      <c r="E11" s="27"/>
      <c r="F11" s="27"/>
      <c r="G11" s="27">
        <v>8</v>
      </c>
      <c r="H11" s="27">
        <v>8</v>
      </c>
      <c r="I11" s="27">
        <v>8</v>
      </c>
      <c r="J11" s="27">
        <v>8</v>
      </c>
      <c r="K11" s="27">
        <v>8</v>
      </c>
      <c r="L11" s="27"/>
      <c r="M11" s="27"/>
      <c r="N11" s="27">
        <v>10</v>
      </c>
      <c r="O11" s="27">
        <v>10</v>
      </c>
      <c r="P11" s="27">
        <v>10</v>
      </c>
      <c r="Q11" s="27">
        <v>10</v>
      </c>
      <c r="R11" s="27">
        <v>10</v>
      </c>
      <c r="S11" s="27"/>
      <c r="T11" s="27"/>
      <c r="U11" s="27">
        <v>8</v>
      </c>
      <c r="V11" s="27">
        <v>8</v>
      </c>
      <c r="W11" s="27">
        <v>8</v>
      </c>
      <c r="X11" s="27">
        <v>8</v>
      </c>
      <c r="Y11" s="27">
        <v>8</v>
      </c>
      <c r="Z11" s="27"/>
      <c r="AA11" s="27"/>
      <c r="AB11" s="27">
        <v>8</v>
      </c>
      <c r="AC11" s="27">
        <v>8</v>
      </c>
      <c r="AD11" s="27">
        <v>8</v>
      </c>
      <c r="AE11" s="27">
        <v>8</v>
      </c>
      <c r="AF11" s="27">
        <v>8</v>
      </c>
      <c r="AG11" s="27"/>
      <c r="AH11" s="28">
        <v>22</v>
      </c>
      <c r="AI11" s="30"/>
      <c r="AJ11" s="28">
        <v>10</v>
      </c>
      <c r="AK11" s="28">
        <f>COUNTIF(Таблица_Январь[[#This Row],[00.01.1900]:[Столбец31]],Ключ_Болезнь)</f>
        <v>0</v>
      </c>
      <c r="AL11" s="30"/>
      <c r="AM11" s="31"/>
    </row>
    <row r="12" spans="1:39" ht="18.75" x14ac:dyDescent="0.3">
      <c r="A12" s="21">
        <f>MAX(A$1:A11)+1</f>
        <v>3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  <c r="AI12" s="30"/>
      <c r="AJ12" s="28"/>
      <c r="AK12" s="28">
        <f>COUNTIF(Таблица_Январь[[#This Row],[00.01.1900]:[Столбец31]],Ключ_Болезнь)</f>
        <v>0</v>
      </c>
      <c r="AL12" s="30"/>
      <c r="AM12" s="31"/>
    </row>
    <row r="13" spans="1:39" x14ac:dyDescent="0.25">
      <c r="A13" s="2"/>
    </row>
    <row r="14" spans="1:39" x14ac:dyDescent="0.25">
      <c r="C14" s="7" t="s">
        <v>5</v>
      </c>
      <c r="D14" s="7"/>
      <c r="E14" s="7"/>
      <c r="F14" s="7"/>
      <c r="G14" s="8"/>
      <c r="H14" s="20" t="s">
        <v>6</v>
      </c>
      <c r="I14" s="9" t="s">
        <v>7</v>
      </c>
      <c r="J14" s="10"/>
      <c r="K14" s="10"/>
      <c r="L14" s="19" t="s">
        <v>10</v>
      </c>
      <c r="M14" s="9" t="s">
        <v>0</v>
      </c>
      <c r="N14" s="10"/>
      <c r="O14" s="10"/>
      <c r="P14" s="11"/>
      <c r="Q14" s="11"/>
      <c r="R14" s="11"/>
      <c r="S14" s="18" t="s">
        <v>8</v>
      </c>
      <c r="T14" s="9" t="s">
        <v>9</v>
      </c>
      <c r="U14" s="11"/>
      <c r="V14" s="11"/>
    </row>
    <row r="15" spans="1:39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9" x14ac:dyDescent="0.25">
      <c r="B16" s="1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38" t="s">
        <v>15</v>
      </c>
      <c r="N16" s="38"/>
      <c r="O16" s="38"/>
      <c r="P16" s="38"/>
      <c r="Q16" s="12"/>
      <c r="R16" s="12"/>
      <c r="S16" s="12"/>
      <c r="T16" s="12"/>
      <c r="U16" s="1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2:35" x14ac:dyDescent="0.25">
      <c r="B17" s="1" t="s">
        <v>12</v>
      </c>
      <c r="C17" s="36"/>
      <c r="D17" s="36"/>
      <c r="E17" s="36"/>
      <c r="F17" s="36"/>
      <c r="G17" s="15"/>
      <c r="H17" s="36"/>
      <c r="I17" s="36"/>
      <c r="J17" s="36"/>
      <c r="K17" s="36"/>
      <c r="L17" s="15"/>
      <c r="M17" s="39" t="s">
        <v>16</v>
      </c>
      <c r="N17" s="39"/>
      <c r="O17" s="39"/>
      <c r="P17" s="39"/>
      <c r="Q17" s="12"/>
      <c r="R17" s="14"/>
      <c r="S17" s="14"/>
      <c r="T17" s="14"/>
      <c r="U17" s="14"/>
      <c r="V17" s="15"/>
      <c r="W17" s="36" t="s">
        <v>20</v>
      </c>
      <c r="X17" s="36"/>
      <c r="Y17" s="36"/>
      <c r="Z17" s="36"/>
      <c r="AA17" s="36"/>
      <c r="AB17" s="1"/>
      <c r="AC17" s="1"/>
      <c r="AD17" s="36" t="s">
        <v>19</v>
      </c>
      <c r="AE17" s="36"/>
      <c r="AF17" s="1"/>
      <c r="AG17" s="36"/>
      <c r="AH17" s="36"/>
      <c r="AI17" s="13" t="s">
        <v>18</v>
      </c>
    </row>
    <row r="18" spans="2:35" x14ac:dyDescent="0.25">
      <c r="C18" s="37" t="s">
        <v>13</v>
      </c>
      <c r="D18" s="37"/>
      <c r="E18" s="37"/>
      <c r="F18" s="37"/>
      <c r="G18" s="16"/>
      <c r="H18" s="37" t="s">
        <v>14</v>
      </c>
      <c r="I18" s="37"/>
      <c r="J18" s="37"/>
      <c r="K18" s="37"/>
      <c r="L18" s="16"/>
      <c r="M18" s="16"/>
      <c r="N18" s="16"/>
      <c r="O18" s="16"/>
      <c r="P18" s="17"/>
      <c r="Q18" s="17"/>
      <c r="R18" s="37" t="s">
        <v>14</v>
      </c>
      <c r="S18" s="37"/>
      <c r="T18" s="37"/>
      <c r="U18" s="37"/>
      <c r="V18" s="15"/>
      <c r="W18" s="40" t="s">
        <v>17</v>
      </c>
      <c r="X18" s="40"/>
      <c r="Y18" s="40"/>
      <c r="Z18" s="40"/>
      <c r="AA18" s="40"/>
      <c r="AB18" s="1"/>
      <c r="AC18" s="1"/>
      <c r="AD18" s="1"/>
      <c r="AE18" s="1"/>
      <c r="AF18" s="1"/>
      <c r="AG18" s="1"/>
    </row>
    <row r="19" spans="2:35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</sheetData>
  <mergeCells count="16">
    <mergeCell ref="C18:F18"/>
    <mergeCell ref="H17:K17"/>
    <mergeCell ref="H18:K18"/>
    <mergeCell ref="AM7:AM8"/>
    <mergeCell ref="AG17:AH17"/>
    <mergeCell ref="AD17:AE17"/>
    <mergeCell ref="M16:P16"/>
    <mergeCell ref="M17:P17"/>
    <mergeCell ref="R18:U18"/>
    <mergeCell ref="W18:AA18"/>
    <mergeCell ref="W17:AA17"/>
    <mergeCell ref="C3:AG4"/>
    <mergeCell ref="B1:AG2"/>
    <mergeCell ref="B6:B8"/>
    <mergeCell ref="C6:AG7"/>
    <mergeCell ref="C17:F17"/>
  </mergeCells>
  <conditionalFormatting sqref="C10:AG12">
    <cfRule type="expression" dxfId="125" priority="1">
      <formula>OR(WEEKDAY(C$9,2)=6,WEEKDAY(C$9,2)=7)</formula>
    </cfRule>
    <cfRule type="expression" priority="3">
      <formula>C10=""</formula>
    </cfRule>
    <cfRule type="expression" dxfId="124" priority="4" stopIfTrue="1">
      <formula>C10=Ключ_Отпуск</formula>
    </cfRule>
    <cfRule type="expression" dxfId="123" priority="5" stopIfTrue="1">
      <formula>C10=Ключ_АдминОтпуск</formula>
    </cfRule>
    <cfRule type="expression" dxfId="122" priority="6" stopIfTrue="1">
      <formula>C10=Ключ_Болезнь</formula>
    </cfRule>
  </conditionalFormatting>
  <conditionalFormatting sqref="C13:AG13">
    <cfRule type="expression" dxfId="121" priority="14">
      <formula>#REF!="Вс"</formula>
    </cfRule>
    <cfRule type="expression" priority="15" stopIfTrue="1">
      <formula>C13=""</formula>
    </cfRule>
    <cfRule type="expression" dxfId="120" priority="16" stopIfTrue="1">
      <formula>C13=Ключ_Отпуск</formula>
    </cfRule>
    <cfRule type="expression" dxfId="119" priority="17" stopIfTrue="1">
      <formula>C13=Ключ_АдминОтпуск</formula>
    </cfRule>
    <cfRule type="expression" dxfId="118" priority="18" stopIfTrue="1">
      <formula>C13=Ключ_Болезнь</formula>
    </cfRule>
  </conditionalFormatting>
  <pageMargins left="0.19685039370078741" right="0.19685039370078741" top="0.19685039370078741" bottom="0.19685039370078741" header="0.31496062992125984" footer="0.31496062992125984"/>
  <pageSetup paperSize="9" scale="65" fitToHeight="10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G10:N10"/>
  <sheetViews>
    <sheetView workbookViewId="0">
      <selection activeCell="L10" sqref="L10"/>
    </sheetView>
  </sheetViews>
  <sheetFormatPr defaultRowHeight="15" x14ac:dyDescent="0.25"/>
  <sheetData>
    <row r="10" spans="7:14" x14ac:dyDescent="0.25">
      <c r="G10">
        <v>8</v>
      </c>
      <c r="H10">
        <v>8</v>
      </c>
      <c r="I10">
        <v>8</v>
      </c>
      <c r="J10">
        <v>10</v>
      </c>
      <c r="K10" t="s">
        <v>8</v>
      </c>
      <c r="L10" t="s">
        <v>8</v>
      </c>
      <c r="M10">
        <v>10</v>
      </c>
      <c r="N10">
        <f>SUM(G10:M10)</f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Январь</vt:lpstr>
      <vt:lpstr>Лист2</vt:lpstr>
      <vt:lpstr>Лист3</vt:lpstr>
      <vt:lpstr>Лист1</vt:lpstr>
      <vt:lpstr>Календарный_Год</vt:lpstr>
      <vt:lpstr>Ключ_Административный_отпуск</vt:lpstr>
      <vt:lpstr>Ключ_АдминОтпуск</vt:lpstr>
      <vt:lpstr>Ключ_Болезнь</vt:lpstr>
      <vt:lpstr>Ключ_Отпуск</vt:lpstr>
      <vt:lpstr>Название_Месяца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Wittzar</dc:creator>
  <cp:lastModifiedBy>Wittzar</cp:lastModifiedBy>
  <cp:lastPrinted>2015-01-12T11:50:57Z</cp:lastPrinted>
  <dcterms:created xsi:type="dcterms:W3CDTF">2014-12-11T08:24:45Z</dcterms:created>
  <dcterms:modified xsi:type="dcterms:W3CDTF">2015-01-19T08:34:27Z</dcterms:modified>
</cp:coreProperties>
</file>