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5310" yWindow="495" windowWidth="13275" windowHeight="11340"/>
  </bookViews>
  <sheets>
    <sheet name="Технология" sheetId="11" r:id="rId1"/>
    <sheet name="Списки" sheetId="3" r:id="rId2"/>
  </sheets>
  <definedNames>
    <definedName name="_xlnm._FilterDatabase" localSheetId="1" hidden="1">Списки!$A$20:$L$31</definedName>
    <definedName name="Аккумулятор">Электрика[Аккумулятор]</definedName>
    <definedName name="Бочонок">Списки!$I$2:$I$16</definedName>
    <definedName name="БРП">Электрика[БРП]</definedName>
    <definedName name="ГОСТ">OFFSET(Списки!$A$39,,MATCH(Технология!$A1,Списки!$A$38:$L$38,0)-1,COUNTA(OFFSET(Списки!$A$39,,MATCH(Технология!$A1,Списки!$A$38:$L$38,0)-1,1000)))</definedName>
    <definedName name="Заглушка">Списки!$C$2:$C$16</definedName>
    <definedName name="Извещатель">Электрика[Извещатель]</definedName>
    <definedName name="Муфта">Списки!$F$2:$F$16</definedName>
    <definedName name="Оповещатель">Электрика[Оповещатель]</definedName>
    <definedName name="Отвод">Списки!$B$2:$B$16</definedName>
    <definedName name="Переход">Списки!$D$2:$D$16</definedName>
    <definedName name="Прибор_Болид">Электрика[Прибор_Болид]</definedName>
    <definedName name="Прибор_Свит">Электрика[Прибор_Свит]</definedName>
    <definedName name="Резьба">Списки!$G$2:$G$16</definedName>
    <definedName name="Сгон">Списки!$H$2:$H$16</definedName>
    <definedName name="Спринклер">Списки!$K$2:$K$16</definedName>
    <definedName name="Тройник">Списки!$E$2:$E$16</definedName>
    <definedName name="Труба">Списки!$A$2:$A$16</definedName>
    <definedName name="Фланец">Списки!$L$2:$L$16</definedName>
    <definedName name="Хомут">Списки!$J$2:$J$16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Q40" i="11" l="1"/>
  <c r="S4" i="11"/>
  <c r="S5" i="11" s="1"/>
  <c r="S6" i="11" s="1"/>
  <c r="S7" i="11" s="1"/>
  <c r="S8" i="11" s="1"/>
  <c r="S9" i="11" s="1"/>
  <c r="S10" i="11" s="1"/>
  <c r="S11" i="11" s="1"/>
  <c r="S12" i="11" s="1"/>
  <c r="S13" i="11" s="1"/>
  <c r="S14" i="11" s="1"/>
  <c r="S15" i="11" s="1"/>
  <c r="S16" i="11" s="1"/>
  <c r="S17" i="11" s="1"/>
  <c r="S18" i="11" s="1"/>
  <c r="S19" i="11" s="1"/>
  <c r="S20" i="11" s="1"/>
  <c r="S21" i="11" s="1"/>
  <c r="S22" i="11" s="1"/>
  <c r="S23" i="11" s="1"/>
  <c r="S24" i="11" s="1"/>
  <c r="S25" i="11" s="1"/>
  <c r="S26" i="11" s="1"/>
  <c r="S27" i="11" s="1"/>
  <c r="S28" i="11" s="1"/>
  <c r="S29" i="11" s="1"/>
  <c r="S30" i="11" s="1"/>
  <c r="S31" i="11" s="1"/>
  <c r="S32" i="11" s="1"/>
  <c r="S33" i="11" s="1"/>
  <c r="S34" i="11" s="1"/>
  <c r="S35" i="11" s="1"/>
  <c r="S36" i="11" s="1"/>
  <c r="S37" i="11" s="1"/>
  <c r="S38" i="11" s="1"/>
  <c r="S39" i="11" s="1"/>
  <c r="S40" i="11" s="1"/>
  <c r="R4" i="11"/>
  <c r="R5" i="11" s="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Q4" i="11"/>
  <c r="D4" i="11" s="1"/>
  <c r="Q5" i="11" s="1"/>
  <c r="D5" i="11" s="1"/>
  <c r="Q6" i="11" s="1"/>
  <c r="D6" i="11" s="1"/>
  <c r="Q7" i="11" s="1"/>
  <c r="D7" i="11" s="1"/>
  <c r="Q8" i="11" s="1"/>
  <c r="D8" i="11" s="1"/>
  <c r="Q9" i="11" s="1"/>
  <c r="D9" i="11" s="1"/>
  <c r="Q10" i="11" s="1"/>
  <c r="D10" i="11" s="1"/>
  <c r="Q11" i="11" s="1"/>
  <c r="D11" i="11" s="1"/>
  <c r="Q12" i="11" s="1"/>
  <c r="D12" i="11" s="1"/>
  <c r="Q13" i="11" s="1"/>
  <c r="D13" i="11" s="1"/>
  <c r="Q14" i="11" s="1"/>
  <c r="D14" i="11" s="1"/>
  <c r="Q15" i="11" s="1"/>
  <c r="D15" i="11" s="1"/>
  <c r="Q16" i="11" s="1"/>
  <c r="D16" i="11" s="1"/>
  <c r="Q17" i="11" s="1"/>
  <c r="D17" i="11" s="1"/>
  <c r="Q18" i="11" s="1"/>
  <c r="D18" i="11" s="1"/>
  <c r="Q19" i="11" s="1"/>
  <c r="D19" i="11" s="1"/>
  <c r="Q20" i="11" s="1"/>
  <c r="D20" i="11" s="1"/>
  <c r="Q21" i="11" s="1"/>
  <c r="D21" i="11" s="1"/>
  <c r="Q22" i="11" s="1"/>
  <c r="D22" i="11" s="1"/>
  <c r="Q23" i="11" s="1"/>
  <c r="D23" i="11" s="1"/>
  <c r="Q24" i="11" s="1"/>
  <c r="D24" i="11" s="1"/>
  <c r="Q25" i="11" s="1"/>
  <c r="D25" i="11" s="1"/>
  <c r="Q26" i="11" s="1"/>
  <c r="D26" i="11" s="1"/>
  <c r="Q27" i="11" s="1"/>
  <c r="D27" i="11" s="1"/>
  <c r="Q28" i="11" s="1"/>
  <c r="D28" i="11" s="1"/>
  <c r="Q29" i="11" s="1"/>
  <c r="D29" i="11" s="1"/>
  <c r="Q30" i="11" s="1"/>
  <c r="D30" i="11" s="1"/>
  <c r="Q31" i="11" s="1"/>
  <c r="D31" i="11" s="1"/>
  <c r="Q32" i="11" s="1"/>
  <c r="D32" i="11" s="1"/>
  <c r="Q33" i="11" s="1"/>
  <c r="D33" i="11" s="1"/>
  <c r="Q34" i="11" s="1"/>
  <c r="D34" i="11" s="1"/>
  <c r="Q35" i="11" s="1"/>
  <c r="D35" i="11" s="1"/>
  <c r="Q36" i="11" s="1"/>
  <c r="D36" i="11" s="1"/>
  <c r="Q37" i="11" s="1"/>
  <c r="E37" i="11" l="1"/>
  <c r="E7" i="11"/>
  <c r="E5" i="11"/>
  <c r="E36" i="11"/>
  <c r="E34" i="11"/>
  <c r="E32" i="11"/>
  <c r="E30" i="11"/>
  <c r="E28" i="11"/>
  <c r="E26" i="11"/>
  <c r="E24" i="11"/>
  <c r="E22" i="11"/>
  <c r="E20" i="11"/>
  <c r="E18" i="11"/>
  <c r="E16" i="11"/>
  <c r="E14" i="11"/>
  <c r="E12" i="11"/>
  <c r="E10" i="11"/>
  <c r="E8" i="11"/>
  <c r="E4" i="11"/>
  <c r="E6" i="11"/>
  <c r="E35" i="11"/>
  <c r="E33" i="11"/>
  <c r="E31" i="11"/>
  <c r="E29" i="11"/>
  <c r="E27" i="11"/>
  <c r="E25" i="11"/>
  <c r="E23" i="11"/>
  <c r="E21" i="11"/>
  <c r="E19" i="11"/>
  <c r="E17" i="11"/>
  <c r="E15" i="11"/>
  <c r="E13" i="11"/>
  <c r="E11" i="11"/>
  <c r="E9" i="11"/>
  <c r="D37" i="11"/>
  <c r="Q38" i="11" s="1"/>
  <c r="D38" i="11" l="1"/>
  <c r="Q39" i="11" s="1"/>
  <c r="E38" i="11"/>
  <c r="O4" i="11" l="1"/>
  <c r="P5" i="11" l="1"/>
  <c r="J5" i="11"/>
  <c r="O5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6" i="11"/>
  <c r="O7" i="11"/>
  <c r="P38" i="11" l="1"/>
  <c r="P7" i="11"/>
  <c r="J7" i="11"/>
  <c r="J4" i="11"/>
  <c r="P37" i="11"/>
  <c r="P19" i="11"/>
  <c r="P17" i="11"/>
  <c r="P15" i="11"/>
  <c r="P13" i="11"/>
  <c r="P11" i="11"/>
  <c r="P9" i="11"/>
  <c r="K37" i="11" l="1"/>
  <c r="K35" i="11"/>
  <c r="K33" i="11"/>
  <c r="K31" i="11"/>
  <c r="K29" i="11"/>
  <c r="K27" i="11"/>
  <c r="K25" i="11"/>
  <c r="K23" i="11"/>
  <c r="K21" i="11"/>
  <c r="K19" i="11"/>
  <c r="K17" i="11"/>
  <c r="K15" i="11"/>
  <c r="K13" i="11"/>
  <c r="K11" i="11"/>
  <c r="K9" i="11"/>
  <c r="K7" i="11"/>
  <c r="K5" i="11"/>
  <c r="J8" i="11" l="1"/>
  <c r="J37" i="11" l="1"/>
  <c r="P35" i="11" l="1"/>
  <c r="P33" i="11"/>
  <c r="P31" i="11"/>
  <c r="P29" i="11"/>
  <c r="P27" i="11"/>
  <c r="P25" i="11"/>
  <c r="P23" i="11"/>
  <c r="P21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6" i="11"/>
  <c r="K38" i="11" l="1"/>
</calcChain>
</file>

<file path=xl/comments1.xml><?xml version="1.0" encoding="utf-8"?>
<comments xmlns="http://schemas.openxmlformats.org/spreadsheetml/2006/main">
  <authors>
    <author>Hlebnikov_U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спринклеров на одном луче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Количество лучей выбранного размера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Всего спринклеров данного типа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участков данной длины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Всего трубы каждого диаметра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Hlebnikov_U</author>
  </authors>
  <commentList>
    <comment ref="A39" authorId="0">
      <text>
        <r>
          <rPr>
            <b/>
            <sz val="9"/>
            <color indexed="81"/>
            <rFont val="Tahoma"/>
            <family val="2"/>
            <charset val="204"/>
          </rPr>
          <t>стальные водогазопроводные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Отводы крутоизогнутые типа 3D (R=1,5 DN)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Заглушки эллиптические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Переходы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Детали трубопроводов бесшовные приварные из углеродистой и низколегированной стали. Тройники.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Муфты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04"/>
          </rPr>
          <t>стальные приварные встык на Ру от 0,1 до 20 МПа 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0" authorId="0">
      <text>
        <r>
          <rPr>
            <b/>
            <sz val="9"/>
            <color indexed="81"/>
            <rFont val="Tahoma"/>
            <family val="2"/>
            <charset val="204"/>
          </rPr>
          <t>горячедеформированные бесшовные трубы общего назначения из углеродистой и легированной стали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прямые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0" authorId="0">
      <text>
        <r>
          <rPr>
            <b/>
            <sz val="9"/>
            <color indexed="81"/>
            <rFont val="Tahoma"/>
            <family val="2"/>
            <charset val="204"/>
          </rPr>
          <t>Фланцы стальные плоские приварные на Ру от 0,1 до 2,5 МПа.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1" authorId="0">
      <text>
        <r>
          <rPr>
            <b/>
            <sz val="9"/>
            <color indexed="81"/>
            <rFont val="Tahoma"/>
            <family val="2"/>
            <charset val="204"/>
          </rPr>
          <t>стальные электросварные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2" authorId="0">
      <text>
        <r>
          <rPr>
            <b/>
            <sz val="9"/>
            <color indexed="81"/>
            <rFont val="Tahoma"/>
            <family val="2"/>
            <charset val="204"/>
          </rPr>
          <t>стальные бесшовные холоднодеформированные и теплодеформированные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<sst xmlns="http://schemas.openxmlformats.org/spreadsheetml/2006/main" count="247" uniqueCount="178">
  <si>
    <t>Название</t>
  </si>
  <si>
    <t>Кол-во</t>
  </si>
  <si>
    <t>Оросительная сеть</t>
  </si>
  <si>
    <t>Труба</t>
  </si>
  <si>
    <t>Отвод</t>
  </si>
  <si>
    <t>Заглушка</t>
  </si>
  <si>
    <t>Переход</t>
  </si>
  <si>
    <t>Тройник</t>
  </si>
  <si>
    <t>Муфта</t>
  </si>
  <si>
    <t>Резьба</t>
  </si>
  <si>
    <t>Сгон</t>
  </si>
  <si>
    <t>Бочонок</t>
  </si>
  <si>
    <t>Хомут</t>
  </si>
  <si>
    <t>диам.</t>
  </si>
  <si>
    <t xml:space="preserve">дл. участка </t>
  </si>
  <si>
    <t>итого</t>
  </si>
  <si>
    <t>кол-во</t>
  </si>
  <si>
    <t>Спринклер</t>
  </si>
  <si>
    <t>Табло</t>
  </si>
  <si>
    <t>Сирена</t>
  </si>
  <si>
    <t>Провод</t>
  </si>
  <si>
    <t>ДУ 20</t>
  </si>
  <si>
    <t>ДУ 25</t>
  </si>
  <si>
    <t>2х2х1,0</t>
  </si>
  <si>
    <t>2х2х1,5</t>
  </si>
  <si>
    <t>2х2х2,5</t>
  </si>
  <si>
    <t>Технология</t>
  </si>
  <si>
    <t>Электрика</t>
  </si>
  <si>
    <t>ГОСТ</t>
  </si>
  <si>
    <t>577МЕ00891</t>
  </si>
  <si>
    <t>577МЕ00761</t>
  </si>
  <si>
    <t>577МЕ00421</t>
  </si>
  <si>
    <t>210М000891</t>
  </si>
  <si>
    <t>210М000761</t>
  </si>
  <si>
    <t>210М000421</t>
  </si>
  <si>
    <t>730MG30121</t>
  </si>
  <si>
    <t>522F12051</t>
  </si>
  <si>
    <t>221М030261</t>
  </si>
  <si>
    <t>260М000421</t>
  </si>
  <si>
    <t>TY4251</t>
  </si>
  <si>
    <t>Артикул TYCO</t>
  </si>
  <si>
    <t>219М000891</t>
  </si>
  <si>
    <t>40х15</t>
  </si>
  <si>
    <t>40х25</t>
  </si>
  <si>
    <t>32х15</t>
  </si>
  <si>
    <t>150х40</t>
  </si>
  <si>
    <t>150х25</t>
  </si>
  <si>
    <t>150х50</t>
  </si>
  <si>
    <t>50х32</t>
  </si>
  <si>
    <t>ДУ 150</t>
  </si>
  <si>
    <t>ДУ 40</t>
  </si>
  <si>
    <t>ДУ 50</t>
  </si>
  <si>
    <t>ДУ 32</t>
  </si>
  <si>
    <t>ДУ 15</t>
  </si>
  <si>
    <t>тип</t>
  </si>
  <si>
    <t>Опуск</t>
  </si>
  <si>
    <t>Между этажами</t>
  </si>
  <si>
    <t>всего</t>
  </si>
  <si>
    <t>Подвал</t>
  </si>
  <si>
    <t>1 этаж</t>
  </si>
  <si>
    <t>2 этаж</t>
  </si>
  <si>
    <t>3 этаж</t>
  </si>
  <si>
    <t>4 этаж</t>
  </si>
  <si>
    <t>5 этаж</t>
  </si>
  <si>
    <t>6 этаж</t>
  </si>
  <si>
    <t>Всего</t>
  </si>
  <si>
    <t>ДУ 65</t>
  </si>
  <si>
    <t>ДУ 80</t>
  </si>
  <si>
    <t>ДУ 100</t>
  </si>
  <si>
    <t>ДУ 200</t>
  </si>
  <si>
    <t>ДУ 300</t>
  </si>
  <si>
    <t>TY3151</t>
  </si>
  <si>
    <t>TY3251</t>
  </si>
  <si>
    <t>TY3332</t>
  </si>
  <si>
    <t>TY3351</t>
  </si>
  <si>
    <t>TY3551</t>
  </si>
  <si>
    <t>TY4151</t>
  </si>
  <si>
    <t>TY4651</t>
  </si>
  <si>
    <t>Извещатель</t>
  </si>
  <si>
    <t>Оповещатель</t>
  </si>
  <si>
    <t xml:space="preserve">Дымовой </t>
  </si>
  <si>
    <t xml:space="preserve">Тепловой </t>
  </si>
  <si>
    <t xml:space="preserve">Ручной </t>
  </si>
  <si>
    <t>Стробоскоп</t>
  </si>
  <si>
    <r>
      <t xml:space="preserve">57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</si>
  <si>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68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</si>
  <si>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79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</si>
  <si>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93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</si>
  <si>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141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</si>
  <si>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182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</si>
  <si>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t xml:space="preserve">Ветка х 1 </t>
  </si>
  <si>
    <t xml:space="preserve">Ветка х 2 </t>
  </si>
  <si>
    <t xml:space="preserve">Ветка х 3 </t>
  </si>
  <si>
    <t xml:space="preserve">Ветка х 4 </t>
  </si>
  <si>
    <t>Кол-во спринклеров</t>
  </si>
  <si>
    <t>Кол-во трубы</t>
  </si>
  <si>
    <t>размер</t>
  </si>
  <si>
    <t>3262-75</t>
  </si>
  <si>
    <t>8731-74</t>
  </si>
  <si>
    <t>10705-80</t>
  </si>
  <si>
    <t>8733-74</t>
  </si>
  <si>
    <t>1х2х0,75</t>
  </si>
  <si>
    <t xml:space="preserve">1х2х0,5 </t>
  </si>
  <si>
    <t>1х2х1,0</t>
  </si>
  <si>
    <t>1х2х1,5</t>
  </si>
  <si>
    <t>1х2х2,5</t>
  </si>
  <si>
    <t>2х2х0,5</t>
  </si>
  <si>
    <t>2х2х0,75</t>
  </si>
  <si>
    <t>17379-2001</t>
  </si>
  <si>
    <t>17375-2001</t>
  </si>
  <si>
    <t>17378-2001</t>
  </si>
  <si>
    <t>17376-2001</t>
  </si>
  <si>
    <t>12821-80</t>
  </si>
  <si>
    <t>Фланец</t>
  </si>
  <si>
    <t>12820-80</t>
  </si>
  <si>
    <t>8957-75</t>
  </si>
  <si>
    <t>8948-75</t>
  </si>
  <si>
    <t>8949-75</t>
  </si>
  <si>
    <t>участок</t>
  </si>
  <si>
    <t>Участок</t>
  </si>
  <si>
    <t>Кол-во фитингов</t>
  </si>
  <si>
    <t>Столбец4</t>
  </si>
  <si>
    <t>Столбец5</t>
  </si>
  <si>
    <t>Столбец6</t>
  </si>
  <si>
    <t>Столбец7</t>
  </si>
  <si>
    <t>Размер</t>
  </si>
  <si>
    <t>Комплектация</t>
  </si>
  <si>
    <t>Шкаф</t>
  </si>
  <si>
    <t>Кран</t>
  </si>
  <si>
    <t>Гайка</t>
  </si>
  <si>
    <t>Рукав</t>
  </si>
  <si>
    <t>Ствол</t>
  </si>
  <si>
    <t>Диафрагма</t>
  </si>
  <si>
    <t>Луч</t>
  </si>
  <si>
    <t>Шпилька</t>
  </si>
  <si>
    <t>Анкер</t>
  </si>
  <si>
    <t>Шайба</t>
  </si>
  <si>
    <t>Задвижка/Клапан</t>
  </si>
  <si>
    <t>Прокладка</t>
  </si>
  <si>
    <t>Столбец2</t>
  </si>
  <si>
    <t>Итого</t>
  </si>
  <si>
    <t>ЦП-1</t>
  </si>
  <si>
    <t>Прибор_Свит</t>
  </si>
  <si>
    <t>Прибор_Болид</t>
  </si>
  <si>
    <t>Линейный</t>
  </si>
  <si>
    <t>Аспирационный</t>
  </si>
  <si>
    <t>ЦП-1М</t>
  </si>
  <si>
    <t>ПУ-1</t>
  </si>
  <si>
    <t>БУЗ</t>
  </si>
  <si>
    <t>БСУ</t>
  </si>
  <si>
    <t>БУПН</t>
  </si>
  <si>
    <t>УАМТ</t>
  </si>
  <si>
    <t>Колокол</t>
  </si>
  <si>
    <t>С2000М</t>
  </si>
  <si>
    <t>БКИ</t>
  </si>
  <si>
    <t>Сигнал-10</t>
  </si>
  <si>
    <t>Сигнал-20</t>
  </si>
  <si>
    <t>ШКСБА</t>
  </si>
  <si>
    <t>БУСО</t>
  </si>
  <si>
    <t>Пламени</t>
  </si>
  <si>
    <t>БРП</t>
  </si>
  <si>
    <t>Аккумулятор</t>
  </si>
  <si>
    <t>12в, 7А/ч</t>
  </si>
  <si>
    <t>24в, 7А/ч</t>
  </si>
  <si>
    <t>24в, 14А/ч</t>
  </si>
  <si>
    <t>4,5 А/ч</t>
  </si>
  <si>
    <t>7 А/ч</t>
  </si>
  <si>
    <t>9 А/ч</t>
  </si>
  <si>
    <t>12 А/ч</t>
  </si>
  <si>
    <t>Гайка цапковая</t>
  </si>
  <si>
    <t>Шпилька(м.)</t>
  </si>
  <si>
    <t>номер строки</t>
  </si>
  <si>
    <t>размер2</t>
  </si>
  <si>
    <t>Сумма по полю Итого</t>
  </si>
  <si>
    <t>(пусто)</t>
  </si>
  <si>
    <t>Общий итог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</si>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</sst>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vertAlign val="superscript"/>
      <sz val="10"/>
      <color theme="1"/>
      <name val="Cambria"/>
      <family val="1"/>
      <charset val="204"/>
      <scheme val="major"/>
    </font>
    <font>
      <u/>
      <sz val="11"/>
      <color theme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3" borderId="1" xfId="0" applyFill="1" applyBorder="1" applyAlignment="1"/>
    <xf numFmtId="0" fontId="7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0" borderId="0" xfId="0" applyFont="1"/>
    <xf numFmtId="0" fontId="7" fillId="7" borderId="1" xfId="0" applyFont="1" applyFill="1" applyBorder="1" applyAlignment="1">
      <alignment horizontal="right" vertical="center"/>
    </xf>
    <xf numFmtId="0" fontId="9" fillId="7" borderId="1" xfId="2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7" borderId="3" xfId="2" applyFill="1" applyBorder="1" applyAlignment="1">
      <alignment horizontal="center" vertical="center"/>
    </xf>
    <xf numFmtId="0" fontId="9" fillId="7" borderId="2" xfId="2" applyFill="1" applyBorder="1" applyAlignment="1">
      <alignment horizontal="center" vertical="center"/>
    </xf>
    <xf numFmtId="0" fontId="9" fillId="7" borderId="2" xfId="2" applyNumberFormat="1" applyFill="1" applyBorder="1" applyAlignment="1">
      <alignment horizontal="center" vertical="center"/>
    </xf>
    <xf numFmtId="0" fontId="7" fillId="7" borderId="2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distributed" wrapText="1"/>
    </xf>
    <xf numFmtId="0" fontId="1" fillId="0" borderId="0" xfId="0" applyFont="1"/>
    <xf numFmtId="0" fontId="1" fillId="5" borderId="0" xfId="0" applyFont="1" applyFill="1"/>
    <xf numFmtId="0" fontId="0" fillId="0" borderId="0" xfId="0" applyNumberFormat="1" applyProtection="1">
      <protection locked="0" hidden="1"/>
    </xf>
    <xf numFmtId="0" fontId="0" fillId="8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3" xfId="0" applyNumberFormat="1" applyFont="1" applyFill="1" applyBorder="1" applyAlignment="1" applyProtection="1">
      <alignment horizontal="center"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9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6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6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justify" vertical="justify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1" fillId="0" borderId="0" xfId="0" applyNumberFormat="1" applyFont="1" applyAlignment="1" applyProtection="1">
      <alignment horizontal="center" vertical="center" wrapText="1"/>
      <protection locked="0" hidden="1"/>
    </xf>
    <xf numFmtId="0" fontId="1" fillId="0" borderId="0" xfId="0" applyNumberFormat="1" applyFont="1" applyAlignment="1" applyProtection="1">
      <alignment horizontal="center" vertical="center"/>
      <protection locked="0" hidden="1"/>
    </xf>
    <xf numFmtId="0" fontId="10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 wrapText="1"/>
      <protection locked="0" hidden="1"/>
    </xf>
    <xf numFmtId="0" fontId="10" fillId="5" borderId="2" xfId="0" applyNumberFormat="1" applyFont="1" applyFill="1" applyBorder="1" applyAlignment="1" applyProtection="1">
      <alignment horizontal="center" vertical="center"/>
      <protection hidden="1"/>
    </xf>
    <xf numFmtId="0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3" fillId="6" borderId="2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/>
    <xf numFmtId="0" fontId="3" fillId="3" borderId="2" xfId="0" applyFont="1" applyFill="1" applyBorder="1" applyAlignment="1">
      <alignment horizontal="right"/>
    </xf>
    <xf numFmtId="0" fontId="0" fillId="3" borderId="2" xfId="0" applyFill="1" applyBorder="1" applyAlignment="1"/>
    <xf numFmtId="0" fontId="0" fillId="0" borderId="0" xfId="0" applyNumberFormat="1"/>
    <xf numFmtId="0" fontId="0" fillId="0" borderId="0" xfId="0" pivotButton="1"/>
    <xf numFmtId="0" fontId="12" fillId="0" borderId="0" xfId="0" applyNumberFormat="1" applyFont="1" applyAlignment="1" applyProtection="1">
      <alignment horizontal="right"/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3" xfId="0" applyNumberFormat="1" applyFont="1" applyFill="1" applyBorder="1" applyAlignment="1" applyProtection="1">
      <alignment horizontal="center" vertical="distributed" wrapText="1"/>
      <protection hidden="1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7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lebnikov_U" refreshedDate="42025.519172106484" createdVersion="4" refreshedVersion="4" minRefreshableVersion="3" recordCount="38">
  <cacheSource type="worksheet">
    <worksheetSource ref="A3:S41" sheet="Технология"/>
  </cacheSource>
  <cacheFields count="19">
    <cacheField name="Название" numFmtId="0">
      <sharedItems containsBlank="1"/>
    </cacheField>
    <cacheField name="Размер" numFmtId="0">
      <sharedItems containsBlank="1"/>
    </cacheField>
    <cacheField name="Кол-во" numFmtId="0">
      <sharedItems containsString="0" containsBlank="1" containsNumber="1" containsInteger="1" minValue="5" maxValue="5"/>
    </cacheField>
    <cacheField name="Комплектация" numFmtId="0">
      <sharedItems containsBlank="1" containsMixedTypes="1" containsNumber="1" containsInteger="1" minValue="0" maxValue="0" count="13">
        <s v="Тройник"/>
        <s v="Отвод"/>
        <s v="Муфта"/>
        <s v="Заглушка"/>
        <s v="Хомут"/>
        <s v="Шпилька"/>
        <s v="Анкер"/>
        <s v="Гайка"/>
        <s v="Шайба"/>
        <s v="Фланец"/>
        <s v="Прокладка"/>
        <n v="0"/>
        <m/>
      </sharedItems>
    </cacheField>
    <cacheField name="Итого" numFmtId="0">
      <sharedItems containsString="0" containsBlank="1" containsNumber="1" containsInteger="1" minValue="0" maxValue="5"/>
    </cacheField>
    <cacheField name="участок" numFmtId="0">
      <sharedItems containsNonDate="0" containsString="0" containsBlank="1"/>
    </cacheField>
    <cacheField name="тип" numFmtId="0">
      <sharedItems containsNonDate="0" containsString="0" containsBlank="1"/>
    </cacheField>
    <cacheField name="размер2" numFmtId="0">
      <sharedItems containsNonDate="0" containsString="0" containsBlank="1" count="1">
        <m/>
      </sharedItems>
    </cacheField>
    <cacheField name="кол-во2" numFmtId="0">
      <sharedItems containsNonDate="0" containsString="0" containsBlank="1"/>
    </cacheField>
    <cacheField name="итого2" numFmtId="0">
      <sharedItems containsBlank="1"/>
    </cacheField>
    <cacheField name="всего" numFmtId="0">
      <sharedItems containsString="0" containsBlank="1" containsNumber="1" containsInteger="1" minValue="0" maxValue="0"/>
    </cacheField>
    <cacheField name="диам." numFmtId="0">
      <sharedItems containsNonDate="0" containsString="0" containsBlank="1"/>
    </cacheField>
    <cacheField name="дл. участка " numFmtId="0">
      <sharedItems containsNonDate="0" containsString="0" containsBlank="1"/>
    </cacheField>
    <cacheField name="кол-во3" numFmtId="0">
      <sharedItems containsNonDate="0" containsString="0" containsBlank="1"/>
    </cacheField>
    <cacheField name="итого3" numFmtId="0">
      <sharedItems containsBlank="1"/>
    </cacheField>
    <cacheField name="всего2" numFmtId="0">
      <sharedItems containsString="0" containsBlank="1" containsNumber="1" containsInteger="1" minValue="0" maxValue="0"/>
    </cacheField>
    <cacheField name="номер строки" numFmtId="0">
      <sharedItems containsString="0" containsBlank="1" containsNumber="1" containsInteger="1" minValue="24" maxValue="10000"/>
    </cacheField>
    <cacheField name="кол-во4" numFmtId="0">
      <sharedItems containsString="0" containsBlank="1" containsNumber="1" containsInteger="1" minValue="0" maxValue="5"/>
    </cacheField>
    <cacheField name="размер2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s v="Луч"/>
    <s v="ДУ 50"/>
    <n v="5"/>
    <x v="0"/>
    <n v="5"/>
    <m/>
    <m/>
    <x v="0"/>
    <m/>
    <s v=""/>
    <m/>
    <m/>
    <m/>
    <m/>
    <s v=""/>
    <m/>
    <n v="24"/>
    <n v="5"/>
    <s v="ДУ 50"/>
  </r>
  <r>
    <m/>
    <m/>
    <m/>
    <x v="1"/>
    <n v="5"/>
    <m/>
    <m/>
    <x v="0"/>
    <m/>
    <s v=""/>
    <n v="0"/>
    <m/>
    <m/>
    <m/>
    <s v=""/>
    <n v="0"/>
    <n v="25"/>
    <n v="5"/>
    <s v="ДУ 50"/>
  </r>
  <r>
    <m/>
    <m/>
    <m/>
    <x v="2"/>
    <n v="0"/>
    <m/>
    <m/>
    <x v="0"/>
    <m/>
    <s v=""/>
    <m/>
    <m/>
    <m/>
    <m/>
    <s v=""/>
    <m/>
    <n v="26"/>
    <n v="5"/>
    <s v="ДУ 50"/>
  </r>
  <r>
    <m/>
    <m/>
    <m/>
    <x v="3"/>
    <n v="5"/>
    <m/>
    <m/>
    <x v="0"/>
    <m/>
    <s v=""/>
    <n v="0"/>
    <m/>
    <m/>
    <m/>
    <s v=""/>
    <n v="0"/>
    <n v="27"/>
    <n v="5"/>
    <s v="ДУ 50"/>
  </r>
  <r>
    <m/>
    <m/>
    <m/>
    <x v="4"/>
    <n v="0"/>
    <m/>
    <m/>
    <x v="0"/>
    <m/>
    <s v=""/>
    <m/>
    <m/>
    <m/>
    <m/>
    <s v=""/>
    <m/>
    <n v="28"/>
    <n v="5"/>
    <s v="ДУ 50"/>
  </r>
  <r>
    <m/>
    <m/>
    <m/>
    <x v="5"/>
    <n v="0"/>
    <m/>
    <m/>
    <x v="0"/>
    <m/>
    <s v=""/>
    <n v="0"/>
    <m/>
    <m/>
    <m/>
    <s v=""/>
    <n v="0"/>
    <n v="29"/>
    <n v="5"/>
    <s v="ДУ 50"/>
  </r>
  <r>
    <m/>
    <m/>
    <m/>
    <x v="6"/>
    <n v="0"/>
    <m/>
    <m/>
    <x v="0"/>
    <m/>
    <s v=""/>
    <m/>
    <m/>
    <m/>
    <m/>
    <s v=""/>
    <m/>
    <n v="30"/>
    <n v="5"/>
    <s v="ДУ 50"/>
  </r>
  <r>
    <m/>
    <m/>
    <m/>
    <x v="7"/>
    <n v="0"/>
    <m/>
    <m/>
    <x v="0"/>
    <m/>
    <s v=""/>
    <n v="0"/>
    <m/>
    <m/>
    <m/>
    <s v=""/>
    <n v="0"/>
    <n v="31"/>
    <n v="5"/>
    <s v="ДУ 50"/>
  </r>
  <r>
    <m/>
    <m/>
    <m/>
    <x v="8"/>
    <n v="0"/>
    <m/>
    <m/>
    <x v="0"/>
    <m/>
    <s v=""/>
    <m/>
    <m/>
    <m/>
    <m/>
    <s v=""/>
    <m/>
    <n v="32"/>
    <n v="5"/>
    <s v="ДУ 50"/>
  </r>
  <r>
    <s v="Задвижка/Клапан"/>
    <s v="ДУ 65"/>
    <m/>
    <x v="9"/>
    <n v="0"/>
    <m/>
    <m/>
    <x v="0"/>
    <m/>
    <s v=""/>
    <n v="0"/>
    <m/>
    <m/>
    <m/>
    <s v=""/>
    <n v="0"/>
    <n v="36"/>
    <n v="0"/>
    <s v="ДУ 65"/>
  </r>
  <r>
    <m/>
    <m/>
    <m/>
    <x v="10"/>
    <n v="0"/>
    <m/>
    <m/>
    <x v="0"/>
    <m/>
    <s v=""/>
    <m/>
    <m/>
    <m/>
    <m/>
    <s v=""/>
    <m/>
    <n v="37"/>
    <n v="0"/>
    <s v="ДУ 65"/>
  </r>
  <r>
    <m/>
    <m/>
    <m/>
    <x v="5"/>
    <n v="0"/>
    <m/>
    <m/>
    <x v="0"/>
    <m/>
    <s v=""/>
    <n v="0"/>
    <m/>
    <m/>
    <m/>
    <s v=""/>
    <n v="0"/>
    <n v="38"/>
    <n v="0"/>
    <s v="ДУ 65"/>
  </r>
  <r>
    <m/>
    <m/>
    <m/>
    <x v="7"/>
    <n v="0"/>
    <m/>
    <m/>
    <x v="0"/>
    <m/>
    <s v=""/>
    <m/>
    <m/>
    <m/>
    <m/>
    <s v=""/>
    <m/>
    <n v="39"/>
    <n v="0"/>
    <s v="ДУ 65"/>
  </r>
  <r>
    <m/>
    <m/>
    <m/>
    <x v="8"/>
    <n v="0"/>
    <m/>
    <m/>
    <x v="0"/>
    <m/>
    <s v=""/>
    <n v="0"/>
    <m/>
    <m/>
    <m/>
    <s v=""/>
    <n v="0"/>
    <n v="40"/>
    <n v="0"/>
    <s v="ДУ 65"/>
  </r>
  <r>
    <m/>
    <m/>
    <m/>
    <x v="11"/>
    <n v="0"/>
    <m/>
    <m/>
    <x v="0"/>
    <m/>
    <s v=""/>
    <m/>
    <m/>
    <m/>
    <m/>
    <s v=""/>
    <m/>
    <n v="41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"/>
    <m/>
    <m/>
    <m/>
    <m/>
    <s v=""/>
    <m/>
    <n v="10000"/>
    <n v="0"/>
    <s v="ДУ 65"/>
  </r>
  <r>
    <m/>
    <m/>
    <m/>
    <x v="11"/>
    <n v="0"/>
    <m/>
    <m/>
    <x v="0"/>
    <m/>
    <s v=""/>
    <n v="0"/>
    <m/>
    <m/>
    <m/>
    <s v=""/>
    <n v="0"/>
    <n v="10000"/>
    <n v="0"/>
    <s v="ДУ 65"/>
  </r>
  <r>
    <m/>
    <m/>
    <m/>
    <x v="11"/>
    <n v="0"/>
    <m/>
    <m/>
    <x v="0"/>
    <m/>
    <s v="Всего"/>
    <n v="0"/>
    <m/>
    <m/>
    <m/>
    <s v="Всего"/>
    <n v="0"/>
    <n v="10000"/>
    <n v="0"/>
    <s v="ДУ 65"/>
  </r>
  <r>
    <m/>
    <m/>
    <m/>
    <x v="12"/>
    <m/>
    <m/>
    <m/>
    <x v="0"/>
    <m/>
    <m/>
    <m/>
    <m/>
    <m/>
    <m/>
    <m/>
    <m/>
    <n v="10000"/>
    <n v="0"/>
    <s v="ДУ 65"/>
  </r>
  <r>
    <m/>
    <m/>
    <m/>
    <x v="12"/>
    <m/>
    <m/>
    <m/>
    <x v="0"/>
    <m/>
    <m/>
    <m/>
    <m/>
    <m/>
    <m/>
    <m/>
    <m/>
    <n v="10000"/>
    <n v="0"/>
    <s v="ДУ 65"/>
  </r>
  <r>
    <m/>
    <m/>
    <m/>
    <x v="12"/>
    <m/>
    <m/>
    <m/>
    <x v="0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0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showHeaders="0" outline="1" outlineData="1" multipleFieldFilters="0">
  <location ref="U3:W17" firstHeaderRow="1" firstDataRow="2" firstDataCol="1"/>
  <pivotFields count="19">
    <pivotField showAll="0"/>
    <pivotField showAll="0"/>
    <pivotField showAll="0"/>
    <pivotField axis="axisRow" showAll="0" defaultSubtotal="0">
      <items count="13">
        <item x="11"/>
        <item sd="0" x="6"/>
        <item sd="0" x="7"/>
        <item sd="0" x="1"/>
        <item sd="0" x="0"/>
        <item sd="0" x="8"/>
        <item sd="0" x="12"/>
        <item sd="0" x="2"/>
        <item sd="0" x="3"/>
        <item sd="0" x="4"/>
        <item sd="0" x="5"/>
        <item x="9"/>
        <item x="10"/>
      </items>
    </pivotField>
    <pivotField dataField="1" showAll="0"/>
    <pivotField showAll="0"/>
    <pivotField showAll="0"/>
    <pivotField axis="axisCol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7"/>
  </colFields>
  <colItems count="2">
    <i>
      <x/>
    </i>
    <i t="grand">
      <x/>
    </i>
  </colItems>
  <dataFields count="1">
    <dataField name="Сумма по полю Итого" fld="4" baseField="3" baseItem="0"/>
  </dataFields>
  <pivotTableStyleInfo name="PivotStyleLight20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Технология" displayName="Технология" ref="A2:L16" headerRowDxfId="69" dataDxfId="67" headerRowBorderDxfId="68" tableBorderDxfId="66">
  <tableColumns count="12">
    <tableColumn id="1" name="Труба" totalsRowLabel="Итог" dataDxfId="65" totalsRowDxfId="64"/>
    <tableColumn id="2" name="Отвод" dataDxfId="63" totalsRowDxfId="62"/>
    <tableColumn id="3" name="Заглушка" dataDxfId="61" totalsRowDxfId="60"/>
    <tableColumn id="4" name="Переход" dataDxfId="59" totalsRowDxfId="58"/>
    <tableColumn id="5" name="Тройник" dataDxfId="57" totalsRowDxfId="56"/>
    <tableColumn id="6" name="Муфта" dataDxfId="55" totalsRowDxfId="54"/>
    <tableColumn id="7" name="Резьба" dataDxfId="53" totalsRowDxfId="52"/>
    <tableColumn id="8" name="Сгон" dataDxfId="51" totalsRowDxfId="50"/>
    <tableColumn id="9" name="Бочонок" dataDxfId="49" totalsRowDxfId="48"/>
    <tableColumn id="10" name="Хомут" dataDxfId="47" totalsRowDxfId="46"/>
    <tableColumn id="11" name="Спринклер" dataDxfId="45" totalsRowDxfId="44"/>
    <tableColumn id="12" name="Фланец" totalsRowFunction="count" dataDxfId="43" totalsRowDxfId="42"/>
  </tableColumns>
  <tableStyleInfo name="TableStyleMedium6" showFirstColumn="0" showLastColumn="0" showRowStripes="0" showColumnStripes="0"/>
</table>
</file>

<file path=xl/tables/table2.xml><?xml version="1.0" encoding="utf-8"?>
<table xmlns="http://schemas.openxmlformats.org/spreadsheetml/2006/main" id="4" name="Электрика" displayName="Электрика" ref="A21:L32" totalsRowShown="0" headerRowDxfId="41" dataDxfId="39" headerRowBorderDxfId="40" tableBorderDxfId="38" totalsRowBorderDxfId="37">
  <tableColumns count="12">
    <tableColumn id="1" name="Извещатель" dataDxfId="36"/>
    <tableColumn id="2" name="Оповещатель" dataDxfId="35"/>
    <tableColumn id="3" name="Прибор_Свит" dataDxfId="34"/>
    <tableColumn id="4" name="Прибор_Болид" dataDxfId="33"/>
    <tableColumn id="5" name="БРП" dataDxfId="32"/>
    <tableColumn id="6" name="Аккумулятор" dataDxfId="31"/>
    <tableColumn id="7" name="Столбец2" dataDxfId="30"/>
    <tableColumn id="8" name="Столбец4" dataDxfId="29"/>
    <tableColumn id="9" name="Столбец5" dataDxfId="28"/>
    <tableColumn id="10" name="Столбец6" dataDxfId="27"/>
    <tableColumn id="11" name="Столбец7" dataDxfId="26"/>
    <tableColumn id="12" name="Провод" dataDxfId="2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A38:L52" totalsRowShown="0" headerRowDxfId="24" dataDxfId="22" headerRowBorderDxfId="23" tableBorderDxfId="21">
  <tableColumns count="12">
    <tableColumn id="1" name="Труба" dataDxfId="20"/>
    <tableColumn id="2" name="Отвод" dataDxfId="19"/>
    <tableColumn id="3" name="Заглушка" dataDxfId="18"/>
    <tableColumn id="4" name="Переход" dataDxfId="17"/>
    <tableColumn id="5" name="Тройник" dataDxfId="16"/>
    <tableColumn id="6" name="Муфта" dataDxfId="15"/>
    <tableColumn id="7" name="Резьба" dataDxfId="14"/>
    <tableColumn id="8" name="Сгон" dataDxfId="13"/>
    <tableColumn id="9" name="Бочонок" dataDxfId="12"/>
    <tableColumn id="10" name="Хомут" dataDxfId="11"/>
    <tableColumn id="11" name="Спринклер" dataDxfId="10"/>
    <tableColumn id="12" name="Фланец" dataDxfId="9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7" name="Участок" displayName="Участок" ref="N37:N46" totalsRowShown="0" headerRowDxfId="8" dataDxfId="7">
  <tableColumns count="1">
    <tableColumn id="1" name="Участок" dataDxfId="6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8" name="Артикул_TYCO" displayName="Артикул_TYCO" ref="N1:N12" totalsRowShown="0" headerRowDxfId="5" dataDxfId="4">
  <tableColumns count="1">
    <tableColumn id="1" name="Артикул TYCO" dataDxfId="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9" name="Комплектация" displayName="Комплектация" ref="N20:N24" totalsRowShown="0" headerRowDxfId="2" dataDxfId="1">
  <tableColumns count="1">
    <tableColumn id="1" name="Комплектация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-law.ru/gosts/gost/2134/" TargetMode="External"/><Relationship Id="rId13" Type="http://schemas.openxmlformats.org/officeDocument/2006/relationships/hyperlink" Target="http://www.internet-law.ru/gosts/gost/35153/" TargetMode="External"/><Relationship Id="rId18" Type="http://schemas.openxmlformats.org/officeDocument/2006/relationships/table" Target="../tables/table3.xml"/><Relationship Id="rId3" Type="http://schemas.openxmlformats.org/officeDocument/2006/relationships/hyperlink" Target="http://www.internet-law.ru/gosts/gost/4756/" TargetMode="External"/><Relationship Id="rId21" Type="http://schemas.openxmlformats.org/officeDocument/2006/relationships/table" Target="../tables/table6.xml"/><Relationship Id="rId7" Type="http://schemas.openxmlformats.org/officeDocument/2006/relationships/hyperlink" Target="http://www.internet-law.ru/gosts/gost/1963/" TargetMode="External"/><Relationship Id="rId12" Type="http://schemas.openxmlformats.org/officeDocument/2006/relationships/hyperlink" Target="http://www.internet-law.ru/gosts/gost/41124/" TargetMode="External"/><Relationship Id="rId17" Type="http://schemas.openxmlformats.org/officeDocument/2006/relationships/table" Target="../tables/table2.xml"/><Relationship Id="rId2" Type="http://schemas.openxmlformats.org/officeDocument/2006/relationships/hyperlink" Target="http://www.internet-law.ru/gosts/gost/1132/" TargetMode="External"/><Relationship Id="rId16" Type="http://schemas.openxmlformats.org/officeDocument/2006/relationships/table" Target="../tables/table1.xml"/><Relationship Id="rId20" Type="http://schemas.openxmlformats.org/officeDocument/2006/relationships/table" Target="../tables/table5.xml"/><Relationship Id="rId1" Type="http://schemas.openxmlformats.org/officeDocument/2006/relationships/hyperlink" Target="http://www.internet-law.ru/gosts/gost/16920/" TargetMode="External"/><Relationship Id="rId6" Type="http://schemas.openxmlformats.org/officeDocument/2006/relationships/hyperlink" Target="http://www.internet-law.ru/gosts/gost/3033/" TargetMode="External"/><Relationship Id="rId11" Type="http://schemas.openxmlformats.org/officeDocument/2006/relationships/hyperlink" Target="http://www.internet-law.ru/gosts/gost/16383/" TargetMode="External"/><Relationship Id="rId5" Type="http://schemas.openxmlformats.org/officeDocument/2006/relationships/hyperlink" Target="http://www.internet-law.ru/gosts/gost/2874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internet-law.ru/gosts/gost/30451/" TargetMode="External"/><Relationship Id="rId19" Type="http://schemas.openxmlformats.org/officeDocument/2006/relationships/table" Target="../tables/table4.xml"/><Relationship Id="rId4" Type="http://schemas.openxmlformats.org/officeDocument/2006/relationships/hyperlink" Target="http://www.internet-law.ru/gosts/gost/41412/" TargetMode="External"/><Relationship Id="rId9" Type="http://schemas.openxmlformats.org/officeDocument/2006/relationships/hyperlink" Target="http://www.internet-law.ru/gosts/gost/14272/" TargetMode="External"/><Relationship Id="rId14" Type="http://schemas.openxmlformats.org/officeDocument/2006/relationships/printerSettings" Target="../printerSettings/printerSettings2.bin"/><Relationship Id="rId2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3"/>
  <sheetViews>
    <sheetView showZeros="0" tabSelected="1" topLeftCell="J1" zoomScaleNormal="100" workbookViewId="0">
      <selection activeCell="U3" sqref="U3"/>
    </sheetView>
  </sheetViews>
  <sheetFormatPr defaultRowHeight="15" x14ac:dyDescent="0.25"/>
  <cols>
    <col min="1" max="1" width="11.42578125" style="36" customWidth="1"/>
    <col min="2" max="2" width="10.140625" style="62" customWidth="1"/>
    <col min="3" max="3" width="8.7109375" style="36" customWidth="1"/>
    <col min="4" max="4" width="14.7109375" style="36" customWidth="1"/>
    <col min="5" max="5" width="8.7109375" style="62" customWidth="1"/>
    <col min="6" max="6" width="15.7109375" style="55" customWidth="1"/>
    <col min="7" max="7" width="8.7109375" style="55" customWidth="1"/>
    <col min="8" max="11" width="10.7109375" style="55" customWidth="1"/>
    <col min="12" max="16" width="10.7109375" style="61" customWidth="1"/>
    <col min="17" max="17" width="13.42578125" style="36" customWidth="1"/>
    <col min="18" max="18" width="7.5703125" style="36" customWidth="1"/>
    <col min="19" max="19" width="9" style="36" customWidth="1"/>
    <col min="20" max="20" width="10.7109375" style="36" customWidth="1"/>
    <col min="21" max="21" width="21.5703125" style="36" customWidth="1"/>
    <col min="22" max="22" width="7.42578125" style="36" customWidth="1"/>
    <col min="23" max="23" width="11.85546875" style="36" customWidth="1"/>
    <col min="24" max="25" width="5.28515625" style="36" customWidth="1"/>
    <col min="26" max="26" width="6.7109375" style="36" customWidth="1"/>
    <col min="27" max="16384" width="9.140625" style="36"/>
  </cols>
  <sheetData>
    <row r="1" spans="1:25" ht="15" customHeight="1" x14ac:dyDescent="0.25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5" ht="15" customHeight="1" x14ac:dyDescent="0.25">
      <c r="A2" s="76" t="s">
        <v>120</v>
      </c>
      <c r="B2" s="77"/>
      <c r="C2" s="77"/>
      <c r="D2" s="77"/>
      <c r="E2" s="78"/>
      <c r="F2" s="74" t="s">
        <v>94</v>
      </c>
      <c r="G2" s="74"/>
      <c r="H2" s="74"/>
      <c r="I2" s="74"/>
      <c r="J2" s="74"/>
      <c r="K2" s="75"/>
      <c r="L2" s="73" t="s">
        <v>95</v>
      </c>
      <c r="M2" s="73"/>
      <c r="N2" s="73"/>
      <c r="O2" s="73"/>
      <c r="P2" s="73"/>
      <c r="U2"/>
      <c r="V2" s="82" t="s">
        <v>177</v>
      </c>
      <c r="W2"/>
      <c r="X2"/>
      <c r="Y2"/>
    </row>
    <row r="3" spans="1:25" ht="15" customHeight="1" x14ac:dyDescent="0.25">
      <c r="A3" s="37" t="s">
        <v>0</v>
      </c>
      <c r="B3" s="37" t="s">
        <v>125</v>
      </c>
      <c r="C3" s="37" t="s">
        <v>1</v>
      </c>
      <c r="D3" s="37" t="s">
        <v>126</v>
      </c>
      <c r="E3" s="37" t="s">
        <v>140</v>
      </c>
      <c r="F3" s="38" t="s">
        <v>118</v>
      </c>
      <c r="G3" s="39" t="s">
        <v>54</v>
      </c>
      <c r="H3" s="39" t="s">
        <v>96</v>
      </c>
      <c r="I3" s="39" t="s">
        <v>16</v>
      </c>
      <c r="J3" s="39" t="s">
        <v>15</v>
      </c>
      <c r="K3" s="39" t="s">
        <v>57</v>
      </c>
      <c r="L3" s="40" t="s">
        <v>13</v>
      </c>
      <c r="M3" s="40" t="s">
        <v>14</v>
      </c>
      <c r="N3" s="41" t="s">
        <v>16</v>
      </c>
      <c r="O3" s="40" t="s">
        <v>15</v>
      </c>
      <c r="P3" s="40" t="s">
        <v>57</v>
      </c>
      <c r="Q3" s="36" t="s">
        <v>171</v>
      </c>
      <c r="R3" s="36" t="s">
        <v>16</v>
      </c>
      <c r="S3" s="36" t="s">
        <v>172</v>
      </c>
      <c r="U3" s="70" t="s">
        <v>173</v>
      </c>
      <c r="V3"/>
      <c r="W3"/>
      <c r="X3"/>
      <c r="Y3"/>
    </row>
    <row r="4" spans="1:25" ht="15" customHeight="1" x14ac:dyDescent="0.25">
      <c r="A4" s="42" t="s">
        <v>133</v>
      </c>
      <c r="B4" s="43" t="s">
        <v>51</v>
      </c>
      <c r="C4" s="43">
        <v>5</v>
      </c>
      <c r="D4" s="43" t="str">
        <f>INDEX(Списки!P:Q,Q4,1)</f>
        <v>Тройник</v>
      </c>
      <c r="E4" s="43">
        <f>INDEX(Списки!P:Q,Q4,2)*R4</f>
        <v>5</v>
      </c>
      <c r="F4" s="44"/>
      <c r="G4" s="29"/>
      <c r="H4" s="29"/>
      <c r="I4" s="29"/>
      <c r="J4" s="45" t="str">
        <f>IFERROR(I4*VLOOKUP(H4,Списки!P2:Q47,2,0),"")</f>
        <v/>
      </c>
      <c r="K4" s="46"/>
      <c r="L4" s="47"/>
      <c r="M4" s="47"/>
      <c r="N4" s="48"/>
      <c r="O4" s="49" t="str">
        <f>IF(OR(M4=0,N4=0),"",(PRODUCT(M4:N4)))</f>
        <v/>
      </c>
      <c r="P4" s="50"/>
      <c r="Q4" s="36">
        <f>IF(D3=0,10000,IF(A4&lt;&gt;"",MATCH(A4,Списки!P:P,0)+1,Q3+1))</f>
        <v>24</v>
      </c>
      <c r="R4" s="36">
        <f t="shared" ref="R4:R40" si="0">IF(A4&lt;&gt;"",C4,R3)</f>
        <v>5</v>
      </c>
      <c r="S4" s="36" t="str">
        <f t="shared" ref="S4:S40" si="1">IF(B4="",S3,B4)</f>
        <v>ДУ 50</v>
      </c>
      <c r="U4"/>
      <c r="V4" t="s">
        <v>174</v>
      </c>
      <c r="W4" t="s">
        <v>175</v>
      </c>
      <c r="X4"/>
      <c r="Y4"/>
    </row>
    <row r="5" spans="1:25" ht="15" customHeight="1" x14ac:dyDescent="0.3">
      <c r="A5" s="42"/>
      <c r="B5" s="43"/>
      <c r="C5" s="43"/>
      <c r="D5" s="43" t="str">
        <f>INDEX(Списки!P:Q,Q5,1)</f>
        <v>Отвод</v>
      </c>
      <c r="E5" s="43">
        <f>INDEX(Списки!P:Q,Q5,2)*R5</f>
        <v>5</v>
      </c>
      <c r="F5" s="44"/>
      <c r="G5" s="29"/>
      <c r="H5" s="29"/>
      <c r="I5" s="29"/>
      <c r="J5" s="45" t="str">
        <f>IFERROR(I5*VLOOKUP(H5,Списки!P2:Q47,2,0),"")</f>
        <v/>
      </c>
      <c r="K5" s="45">
        <f>SUMIF(G4:G37,K4,J4:J37)</f>
        <v>0</v>
      </c>
      <c r="L5" s="47"/>
      <c r="M5" s="47"/>
      <c r="N5" s="48"/>
      <c r="O5" s="49" t="str">
        <f>IF(OR(M5=0,N5=0),"",(PRODUCT(M5:N5)))</f>
        <v/>
      </c>
      <c r="P5" s="49">
        <f>SUMIF(L4:L37,P4,O4:O37)</f>
        <v>0</v>
      </c>
      <c r="Q5" s="36">
        <f>IF(D4=0,10000,IF(A5&lt;&gt;"",MATCH(A5,Списки!P:P,0)+1,Q4+1))</f>
        <v>25</v>
      </c>
      <c r="R5" s="36">
        <f t="shared" si="0"/>
        <v>5</v>
      </c>
      <c r="S5" s="36" t="str">
        <f t="shared" si="1"/>
        <v>ДУ 50</v>
      </c>
      <c r="T5" s="71" t="s">
        <v>176</v>
      </c>
      <c r="U5" s="5">
        <v>0</v>
      </c>
      <c r="V5" s="69">
        <v>0</v>
      </c>
      <c r="W5" s="69">
        <v>0</v>
      </c>
      <c r="X5" s="69"/>
      <c r="Y5" s="69"/>
    </row>
    <row r="6" spans="1:25" ht="15" customHeight="1" x14ac:dyDescent="0.25">
      <c r="A6" s="42"/>
      <c r="B6" s="43"/>
      <c r="C6" s="43"/>
      <c r="D6" s="43" t="str">
        <f>INDEX(Списки!P:Q,Q6,1)</f>
        <v>Муфта</v>
      </c>
      <c r="E6" s="43">
        <f>INDEX(Списки!P:Q,Q6,2)*R6</f>
        <v>0</v>
      </c>
      <c r="F6" s="44"/>
      <c r="G6" s="29"/>
      <c r="H6" s="29"/>
      <c r="I6" s="29"/>
      <c r="J6" s="45" t="str">
        <f>IFERROR(I6*VLOOKUP(H6,Списки!P2:Q47,2,0),"")</f>
        <v/>
      </c>
      <c r="K6" s="46"/>
      <c r="L6" s="47"/>
      <c r="M6" s="47"/>
      <c r="N6" s="48"/>
      <c r="O6" s="49" t="str">
        <f t="shared" ref="O6:O7" si="2">IF(OR(M6=0,N6=0),"",(PRODUCT(M6:N6)))</f>
        <v/>
      </c>
      <c r="P6" s="50"/>
      <c r="Q6" s="36">
        <f>IF(D5=0,10000,IF(A6&lt;&gt;"",MATCH(A6,Списки!P:P,0)+1,Q5+1))</f>
        <v>26</v>
      </c>
      <c r="R6" s="36">
        <f t="shared" si="0"/>
        <v>5</v>
      </c>
      <c r="S6" s="36" t="str">
        <f t="shared" si="1"/>
        <v>ДУ 50</v>
      </c>
      <c r="U6" s="5" t="s">
        <v>135</v>
      </c>
      <c r="V6" s="69">
        <v>0</v>
      </c>
      <c r="W6" s="69">
        <v>0</v>
      </c>
      <c r="X6" s="69"/>
      <c r="Y6" s="69"/>
    </row>
    <row r="7" spans="1:25" ht="15" customHeight="1" x14ac:dyDescent="0.25">
      <c r="A7" s="42"/>
      <c r="B7" s="43"/>
      <c r="C7" s="43"/>
      <c r="D7" s="43" t="str">
        <f>INDEX(Списки!P:Q,Q7,1)</f>
        <v>Заглушка</v>
      </c>
      <c r="E7" s="43">
        <f>INDEX(Списки!P:Q,Q7,2)*R7</f>
        <v>5</v>
      </c>
      <c r="F7" s="44"/>
      <c r="G7" s="29"/>
      <c r="H7" s="29"/>
      <c r="I7" s="29"/>
      <c r="J7" s="45" t="str">
        <f>IFERROR(I7*VLOOKUP(H7,Списки!P2:Q47,2,0),"")</f>
        <v/>
      </c>
      <c r="K7" s="45">
        <f>SUMIF(G4:G37,K6,J4:J37)</f>
        <v>0</v>
      </c>
      <c r="L7" s="47"/>
      <c r="M7" s="47"/>
      <c r="N7" s="48"/>
      <c r="O7" s="49" t="str">
        <f t="shared" si="2"/>
        <v/>
      </c>
      <c r="P7" s="49">
        <f>SUMIF(L4:L37,P6,O4:O37)</f>
        <v>0</v>
      </c>
      <c r="Q7" s="36">
        <f>IF(D6=0,10000,IF(A7&lt;&gt;"",MATCH(A7,Списки!P:P,0)+1,Q6+1))</f>
        <v>27</v>
      </c>
      <c r="R7" s="36">
        <f t="shared" si="0"/>
        <v>5</v>
      </c>
      <c r="S7" s="36" t="str">
        <f t="shared" si="1"/>
        <v>ДУ 50</v>
      </c>
      <c r="U7" s="5" t="s">
        <v>129</v>
      </c>
      <c r="V7" s="69">
        <v>0</v>
      </c>
      <c r="W7" s="69">
        <v>0</v>
      </c>
      <c r="X7" s="69"/>
      <c r="Y7" s="69"/>
    </row>
    <row r="8" spans="1:25" ht="15" customHeight="1" x14ac:dyDescent="0.25">
      <c r="A8" s="42"/>
      <c r="B8" s="43"/>
      <c r="C8" s="43"/>
      <c r="D8" s="43" t="str">
        <f>INDEX(Списки!P:Q,Q8,1)</f>
        <v>Хомут</v>
      </c>
      <c r="E8" s="43">
        <f>INDEX(Списки!P:Q,Q8,2)*R8</f>
        <v>0</v>
      </c>
      <c r="F8" s="44"/>
      <c r="G8" s="29"/>
      <c r="H8" s="29"/>
      <c r="I8" s="29"/>
      <c r="J8" s="45" t="str">
        <f>IFERROR(I8*VLOOKUP(H8,Списки!P2:Q47,2,0),"")</f>
        <v/>
      </c>
      <c r="K8" s="46"/>
      <c r="L8" s="47"/>
      <c r="M8" s="47"/>
      <c r="N8" s="48"/>
      <c r="O8" s="49" t="str">
        <f t="shared" ref="O8:O37" si="3">IF(OR(M8=0,N8=0),"",(PRODUCT(M8:N8)))</f>
        <v/>
      </c>
      <c r="P8" s="50"/>
      <c r="Q8" s="36">
        <f>IF(D7=0,10000,IF(A8&lt;&gt;"",MATCH(A8,Списки!P:P,0)+1,Q7+1))</f>
        <v>28</v>
      </c>
      <c r="R8" s="36">
        <f t="shared" si="0"/>
        <v>5</v>
      </c>
      <c r="S8" s="36" t="str">
        <f t="shared" si="1"/>
        <v>ДУ 50</v>
      </c>
      <c r="U8" s="5" t="s">
        <v>4</v>
      </c>
      <c r="V8" s="69">
        <v>5</v>
      </c>
      <c r="W8" s="69">
        <v>5</v>
      </c>
      <c r="X8" s="69"/>
      <c r="Y8" s="69"/>
    </row>
    <row r="9" spans="1:25" ht="15" customHeight="1" x14ac:dyDescent="0.25">
      <c r="A9" s="42"/>
      <c r="B9" s="43"/>
      <c r="C9" s="43"/>
      <c r="D9" s="43" t="str">
        <f>INDEX(Списки!P:Q,Q9,1)</f>
        <v>Шпилька</v>
      </c>
      <c r="E9" s="43">
        <f>INDEX(Списки!P:Q,Q9,2)*R9</f>
        <v>0</v>
      </c>
      <c r="F9" s="44"/>
      <c r="G9" s="29"/>
      <c r="H9" s="29"/>
      <c r="I9" s="51"/>
      <c r="J9" s="45" t="str">
        <f>IFERROR(I9*VLOOKUP(H9,Списки!P2:Q47,2,0),"")</f>
        <v/>
      </c>
      <c r="K9" s="45">
        <f>SUMIF(G4:G37,K8,J4:J37)</f>
        <v>0</v>
      </c>
      <c r="L9" s="47"/>
      <c r="M9" s="47"/>
      <c r="N9" s="48"/>
      <c r="O9" s="49" t="str">
        <f t="shared" si="3"/>
        <v/>
      </c>
      <c r="P9" s="49">
        <f>SUMIF(L4:L37,P8,O4:O37)</f>
        <v>0</v>
      </c>
      <c r="Q9" s="36">
        <f>IF(D8=0,10000,IF(A9&lt;&gt;"",MATCH(A9,Списки!P:P,0)+1,Q8+1))</f>
        <v>29</v>
      </c>
      <c r="R9" s="36">
        <f t="shared" si="0"/>
        <v>5</v>
      </c>
      <c r="S9" s="36" t="str">
        <f t="shared" si="1"/>
        <v>ДУ 50</v>
      </c>
      <c r="U9" s="5" t="s">
        <v>7</v>
      </c>
      <c r="V9" s="69">
        <v>5</v>
      </c>
      <c r="W9" s="69">
        <v>5</v>
      </c>
      <c r="X9" s="69"/>
      <c r="Y9" s="69"/>
    </row>
    <row r="10" spans="1:25" ht="15" customHeight="1" x14ac:dyDescent="0.25">
      <c r="A10" s="42"/>
      <c r="B10" s="43"/>
      <c r="C10" s="43"/>
      <c r="D10" s="43" t="str">
        <f>INDEX(Списки!P:Q,Q10,1)</f>
        <v>Анкер</v>
      </c>
      <c r="E10" s="43">
        <f>INDEX(Списки!P:Q,Q10,2)*R10</f>
        <v>0</v>
      </c>
      <c r="F10" s="44"/>
      <c r="G10" s="29"/>
      <c r="H10" s="29"/>
      <c r="I10" s="29"/>
      <c r="J10" s="45" t="str">
        <f>IFERROR(I10*VLOOKUP(H10,Списки!P2:Q47,2,0),"")</f>
        <v/>
      </c>
      <c r="K10" s="46"/>
      <c r="L10" s="47"/>
      <c r="M10" s="47"/>
      <c r="N10" s="48"/>
      <c r="O10" s="49" t="str">
        <f t="shared" si="3"/>
        <v/>
      </c>
      <c r="P10" s="50"/>
      <c r="Q10" s="36">
        <f>IF(D9=0,10000,IF(A10&lt;&gt;"",MATCH(A10,Списки!P:P,0)+1,Q9+1))</f>
        <v>30</v>
      </c>
      <c r="R10" s="36">
        <f t="shared" si="0"/>
        <v>5</v>
      </c>
      <c r="S10" s="36" t="str">
        <f t="shared" si="1"/>
        <v>ДУ 50</v>
      </c>
      <c r="U10" s="5" t="s">
        <v>136</v>
      </c>
      <c r="V10" s="69">
        <v>0</v>
      </c>
      <c r="W10" s="69">
        <v>0</v>
      </c>
      <c r="X10" s="69"/>
      <c r="Y10" s="69"/>
    </row>
    <row r="11" spans="1:25" ht="15" customHeight="1" x14ac:dyDescent="0.3">
      <c r="A11" s="42"/>
      <c r="B11" s="43"/>
      <c r="C11" s="43"/>
      <c r="D11" s="43" t="str">
        <f>INDEX(Списки!P:Q,Q11,1)</f>
        <v>Гайка</v>
      </c>
      <c r="E11" s="43">
        <f>INDEX(Списки!P:Q,Q11,2)*R11</f>
        <v>0</v>
      </c>
      <c r="F11" s="44"/>
      <c r="G11" s="29"/>
      <c r="H11" s="29"/>
      <c r="I11" s="29"/>
      <c r="J11" s="45" t="str">
        <f>IFERROR(I11*VLOOKUP(H11,Списки!P2:Q47,2,0),"")</f>
        <v/>
      </c>
      <c r="K11" s="45">
        <f>SUMIF(G4:G37,K10,J4:J37)</f>
        <v>0</v>
      </c>
      <c r="L11" s="47"/>
      <c r="M11" s="47"/>
      <c r="N11" s="48"/>
      <c r="O11" s="49" t="str">
        <f t="shared" si="3"/>
        <v/>
      </c>
      <c r="P11" s="49">
        <f>SUMIF(L4:L37,P10,O4:O37)</f>
        <v>0</v>
      </c>
      <c r="Q11" s="36">
        <f>IF(D10=0,10000,IF(A11&lt;&gt;"",MATCH(A11,Списки!P:P,0)+1,Q10+1))</f>
        <v>31</v>
      </c>
      <c r="R11" s="36">
        <f t="shared" si="0"/>
        <v>5</v>
      </c>
      <c r="S11" s="36" t="str">
        <f t="shared" si="1"/>
        <v>ДУ 50</v>
      </c>
      <c r="T11" s="71" t="s">
        <v>176</v>
      </c>
      <c r="U11" s="5" t="s">
        <v>174</v>
      </c>
      <c r="V11" s="69"/>
      <c r="W11" s="69"/>
      <c r="X11" s="69"/>
      <c r="Y11" s="69"/>
    </row>
    <row r="12" spans="1:25" ht="15" customHeight="1" x14ac:dyDescent="0.25">
      <c r="A12" s="42"/>
      <c r="B12" s="43"/>
      <c r="C12" s="43"/>
      <c r="D12" s="43" t="str">
        <f>INDEX(Списки!P:Q,Q12,1)</f>
        <v>Шайба</v>
      </c>
      <c r="E12" s="43">
        <f>INDEX(Списки!P:Q,Q12,2)*R12</f>
        <v>0</v>
      </c>
      <c r="F12" s="44"/>
      <c r="G12" s="29"/>
      <c r="H12" s="29"/>
      <c r="I12" s="29"/>
      <c r="J12" s="45" t="str">
        <f>IFERROR(I12*VLOOKUP(H12,Списки!P2:Q47,2,0),"")</f>
        <v/>
      </c>
      <c r="K12" s="46"/>
      <c r="L12" s="47"/>
      <c r="M12" s="47"/>
      <c r="N12" s="48"/>
      <c r="O12" s="49" t="str">
        <f t="shared" si="3"/>
        <v/>
      </c>
      <c r="P12" s="50"/>
      <c r="Q12" s="36">
        <f>IF(D11=0,10000,IF(A12&lt;&gt;"",MATCH(A12,Списки!P:P,0)+1,Q11+1))</f>
        <v>32</v>
      </c>
      <c r="R12" s="36">
        <f t="shared" si="0"/>
        <v>5</v>
      </c>
      <c r="S12" s="36" t="str">
        <f t="shared" si="1"/>
        <v>ДУ 50</v>
      </c>
      <c r="U12" s="5" t="s">
        <v>8</v>
      </c>
      <c r="V12" s="69">
        <v>0</v>
      </c>
      <c r="W12" s="69">
        <v>0</v>
      </c>
      <c r="X12" s="69"/>
      <c r="Y12" s="69"/>
    </row>
    <row r="13" spans="1:25" ht="15" customHeight="1" x14ac:dyDescent="0.25">
      <c r="A13" s="42" t="s">
        <v>137</v>
      </c>
      <c r="B13" s="43" t="s">
        <v>66</v>
      </c>
      <c r="C13" s="43">
        <v>6</v>
      </c>
      <c r="D13" s="43" t="str">
        <f>INDEX(Списки!P:Q,Q13,1)</f>
        <v>Фланец</v>
      </c>
      <c r="E13" s="43">
        <f>INDEX(Списки!P:Q,Q13,2)*R13</f>
        <v>12</v>
      </c>
      <c r="F13" s="44"/>
      <c r="G13" s="29"/>
      <c r="H13" s="29"/>
      <c r="I13" s="29"/>
      <c r="J13" s="45" t="str">
        <f>IFERROR(I13*VLOOKUP(H13,Списки!P2:Q47,2,0),"")</f>
        <v/>
      </c>
      <c r="K13" s="45">
        <f>SUMIF(G4:G37,K12,J4:J37)</f>
        <v>0</v>
      </c>
      <c r="L13" s="47"/>
      <c r="M13" s="47"/>
      <c r="N13" s="48"/>
      <c r="O13" s="49" t="str">
        <f t="shared" si="3"/>
        <v/>
      </c>
      <c r="P13" s="49">
        <f>SUMIF(L4:L37,P12,O4:O37)</f>
        <v>0</v>
      </c>
      <c r="Q13" s="36">
        <f>IF(D12=0,10000,IF(A13&lt;&gt;"",MATCH(A13,Списки!P:P,0)+1,Q12+1))</f>
        <v>36</v>
      </c>
      <c r="R13" s="36">
        <f t="shared" si="0"/>
        <v>6</v>
      </c>
      <c r="S13" s="36" t="str">
        <f t="shared" si="1"/>
        <v>ДУ 65</v>
      </c>
      <c r="U13" s="5" t="s">
        <v>5</v>
      </c>
      <c r="V13" s="69">
        <v>5</v>
      </c>
      <c r="W13" s="69">
        <v>5</v>
      </c>
      <c r="X13" s="69"/>
      <c r="Y13" s="69"/>
    </row>
    <row r="14" spans="1:25" ht="15" customHeight="1" x14ac:dyDescent="0.25">
      <c r="A14" s="42"/>
      <c r="B14" s="43"/>
      <c r="C14" s="43"/>
      <c r="D14" s="43" t="str">
        <f>INDEX(Списки!P:Q,Q14,1)</f>
        <v>Прокладка</v>
      </c>
      <c r="E14" s="43">
        <f>INDEX(Списки!P:Q,Q14,2)*R14</f>
        <v>12</v>
      </c>
      <c r="F14" s="44"/>
      <c r="G14" s="29"/>
      <c r="H14" s="29"/>
      <c r="I14" s="29"/>
      <c r="J14" s="45" t="str">
        <f>IFERROR(I14*VLOOKUP(H14,Списки!P2:Q47,2,0),"")</f>
        <v/>
      </c>
      <c r="K14" s="46"/>
      <c r="L14" s="47"/>
      <c r="M14" s="47"/>
      <c r="N14" s="48"/>
      <c r="O14" s="49" t="str">
        <f t="shared" si="3"/>
        <v/>
      </c>
      <c r="P14" s="50"/>
      <c r="Q14" s="36">
        <f>IF(D13=0,10000,IF(A14&lt;&gt;"",MATCH(A14,Списки!P:P,0)+1,Q13+1))</f>
        <v>37</v>
      </c>
      <c r="R14" s="36">
        <f t="shared" si="0"/>
        <v>6</v>
      </c>
      <c r="S14" s="36" t="str">
        <f t="shared" si="1"/>
        <v>ДУ 65</v>
      </c>
      <c r="U14" s="5" t="s">
        <v>12</v>
      </c>
      <c r="V14" s="69">
        <v>0</v>
      </c>
      <c r="W14" s="69">
        <v>0</v>
      </c>
      <c r="X14" s="69"/>
      <c r="Y14" s="69"/>
    </row>
    <row r="15" spans="1:25" ht="15" customHeight="1" x14ac:dyDescent="0.25">
      <c r="A15" s="42"/>
      <c r="B15" s="43"/>
      <c r="C15" s="43"/>
      <c r="D15" s="43" t="str">
        <f>INDEX(Списки!P:Q,Q15,1)</f>
        <v>Шпилька</v>
      </c>
      <c r="E15" s="43">
        <f>INDEX(Списки!P:Q,Q15,2)*R15</f>
        <v>0</v>
      </c>
      <c r="F15" s="44"/>
      <c r="G15" s="29"/>
      <c r="H15" s="29"/>
      <c r="I15" s="29"/>
      <c r="J15" s="45" t="str">
        <f>IFERROR(I15*VLOOKUP(H15,Списки!P2:Q47,2,0),"")</f>
        <v/>
      </c>
      <c r="K15" s="45">
        <f>SUMIF(G4:G37,K14,J4:J37)</f>
        <v>0</v>
      </c>
      <c r="L15" s="47"/>
      <c r="M15" s="47"/>
      <c r="N15" s="48"/>
      <c r="O15" s="49" t="str">
        <f t="shared" si="3"/>
        <v/>
      </c>
      <c r="P15" s="49">
        <f>SUMIF(L4:L37,P14,O4:O37)</f>
        <v>0</v>
      </c>
      <c r="Q15" s="36">
        <f>IF(D14=0,10000,IF(A15&lt;&gt;"",MATCH(A15,Списки!P:P,0)+1,Q14+1))</f>
        <v>38</v>
      </c>
      <c r="R15" s="36">
        <f t="shared" si="0"/>
        <v>6</v>
      </c>
      <c r="S15" s="36" t="str">
        <f t="shared" si="1"/>
        <v>ДУ 65</v>
      </c>
      <c r="U15" s="5" t="s">
        <v>134</v>
      </c>
      <c r="V15" s="69">
        <v>0</v>
      </c>
      <c r="W15" s="69">
        <v>0</v>
      </c>
      <c r="X15" s="69"/>
      <c r="Y15" s="69"/>
    </row>
    <row r="16" spans="1:25" ht="15" customHeight="1" x14ac:dyDescent="0.25">
      <c r="A16" s="42"/>
      <c r="B16" s="43"/>
      <c r="C16" s="43"/>
      <c r="D16" s="43" t="str">
        <f>INDEX(Списки!P:Q,Q16,1)</f>
        <v>Гайка</v>
      </c>
      <c r="E16" s="43">
        <f>INDEX(Списки!P:Q,Q16,2)*R16</f>
        <v>0</v>
      </c>
      <c r="F16" s="44"/>
      <c r="G16" s="29"/>
      <c r="H16" s="29"/>
      <c r="I16" s="29"/>
      <c r="J16" s="45" t="str">
        <f>IFERROR(I16*VLOOKUP(H16,Списки!P2:Q47,2,0),"")</f>
        <v/>
      </c>
      <c r="K16" s="46"/>
      <c r="L16" s="47"/>
      <c r="M16" s="47"/>
      <c r="N16" s="48"/>
      <c r="O16" s="49" t="str">
        <f t="shared" si="3"/>
        <v/>
      </c>
      <c r="P16" s="50"/>
      <c r="Q16" s="36">
        <f>IF(D15=0,10000,IF(A16&lt;&gt;"",MATCH(A16,Списки!P:P,0)+1,Q15+1))</f>
        <v>39</v>
      </c>
      <c r="R16" s="36">
        <f t="shared" si="0"/>
        <v>6</v>
      </c>
      <c r="S16" s="36" t="str">
        <f t="shared" si="1"/>
        <v>ДУ 65</v>
      </c>
      <c r="U16" s="5" t="s">
        <v>113</v>
      </c>
      <c r="V16" s="69">
        <v>0</v>
      </c>
      <c r="W16" s="69">
        <v>0</v>
      </c>
      <c r="X16"/>
      <c r="Y16"/>
    </row>
    <row r="17" spans="1:25" ht="15" customHeight="1" x14ac:dyDescent="0.25">
      <c r="A17" s="42"/>
      <c r="B17" s="43"/>
      <c r="C17" s="43"/>
      <c r="D17" s="43" t="str">
        <f>INDEX(Списки!P:Q,Q17,1)</f>
        <v>Шайба</v>
      </c>
      <c r="E17" s="43">
        <f>INDEX(Списки!P:Q,Q17,2)*R17</f>
        <v>0</v>
      </c>
      <c r="F17" s="44"/>
      <c r="G17" s="29"/>
      <c r="H17" s="29"/>
      <c r="I17" s="29"/>
      <c r="J17" s="45" t="str">
        <f>IFERROR(I17*VLOOKUP(H17,Списки!P2:Q47,2,0),"")</f>
        <v/>
      </c>
      <c r="K17" s="45">
        <f>SUMIF(G4:G37,K16,J4:J37)</f>
        <v>0</v>
      </c>
      <c r="L17" s="47"/>
      <c r="M17" s="47"/>
      <c r="N17" s="48"/>
      <c r="O17" s="49" t="str">
        <f t="shared" si="3"/>
        <v/>
      </c>
      <c r="P17" s="49">
        <f>SUMIF(L4:L37,P16,O4:O37)</f>
        <v>0</v>
      </c>
      <c r="Q17" s="36">
        <f>IF(D16=0,10000,IF(A17&lt;&gt;"",MATCH(A17,Списки!P:P,0)+1,Q16+1))</f>
        <v>40</v>
      </c>
      <c r="R17" s="36">
        <f t="shared" si="0"/>
        <v>6</v>
      </c>
      <c r="S17" s="36" t="str">
        <f t="shared" si="1"/>
        <v>ДУ 65</v>
      </c>
      <c r="U17" s="5" t="s">
        <v>138</v>
      </c>
      <c r="V17" s="69">
        <v>0</v>
      </c>
      <c r="W17" s="69">
        <v>0</v>
      </c>
      <c r="X17" s="69"/>
      <c r="Y17" s="69"/>
    </row>
    <row r="18" spans="1:25" ht="15" customHeight="1" x14ac:dyDescent="0.25">
      <c r="A18" s="42"/>
      <c r="B18" s="43"/>
      <c r="C18" s="43"/>
      <c r="D18" s="43">
        <f>INDEX(Списки!P:Q,Q18,1)</f>
        <v>0</v>
      </c>
      <c r="E18" s="43">
        <f>INDEX(Списки!P:Q,Q18,2)*R18</f>
        <v>0</v>
      </c>
      <c r="F18" s="44"/>
      <c r="G18" s="29"/>
      <c r="H18" s="29"/>
      <c r="I18" s="29"/>
      <c r="J18" s="45" t="str">
        <f>IFERROR(I18*VLOOKUP(H18,Списки!P2:Q47,2,0),"")</f>
        <v/>
      </c>
      <c r="K18" s="46"/>
      <c r="L18" s="47"/>
      <c r="M18" s="47"/>
      <c r="N18" s="48"/>
      <c r="O18" s="49" t="str">
        <f t="shared" si="3"/>
        <v/>
      </c>
      <c r="P18" s="50"/>
      <c r="Q18" s="36">
        <f>IF(D17=0,10000,IF(A18&lt;&gt;"",MATCH(A18,Списки!P:P,0)+1,Q17+1))</f>
        <v>41</v>
      </c>
      <c r="R18" s="36">
        <f t="shared" si="0"/>
        <v>6</v>
      </c>
      <c r="S18" s="36" t="str">
        <f t="shared" si="1"/>
        <v>ДУ 65</v>
      </c>
      <c r="U18"/>
      <c r="V18"/>
      <c r="W18"/>
      <c r="X18" s="69"/>
      <c r="Y18" s="69"/>
    </row>
    <row r="19" spans="1:25" ht="15" customHeight="1" x14ac:dyDescent="0.25">
      <c r="A19" s="42"/>
      <c r="B19" s="43"/>
      <c r="C19" s="43"/>
      <c r="D19" s="43">
        <f>INDEX(Списки!P:Q,Q19,1)</f>
        <v>0</v>
      </c>
      <c r="E19" s="43">
        <f>INDEX(Списки!P:Q,Q19,2)*R19</f>
        <v>0</v>
      </c>
      <c r="F19" s="44"/>
      <c r="G19" s="29"/>
      <c r="H19" s="29"/>
      <c r="I19" s="29"/>
      <c r="J19" s="45" t="str">
        <f>IFERROR(I19*VLOOKUP(H19,Списки!P2:Q47,2,0),"")</f>
        <v/>
      </c>
      <c r="K19" s="45">
        <f>SUMIF(G4:G37,K18,J4:J37)</f>
        <v>0</v>
      </c>
      <c r="L19" s="47"/>
      <c r="M19" s="47"/>
      <c r="N19" s="48"/>
      <c r="O19" s="49" t="str">
        <f t="shared" si="3"/>
        <v/>
      </c>
      <c r="P19" s="49">
        <f>SUMIF(L4:L37,P18,O4:O37)</f>
        <v>0</v>
      </c>
      <c r="Q19" s="36">
        <f>IF(D18=0,10000,IF(A19&lt;&gt;"",MATCH(A19,Списки!P:P,0)+1,Q18+1))</f>
        <v>10000</v>
      </c>
      <c r="R19" s="36">
        <f t="shared" si="0"/>
        <v>6</v>
      </c>
      <c r="S19" s="36" t="str">
        <f t="shared" si="1"/>
        <v>ДУ 65</v>
      </c>
      <c r="T19" s="52"/>
      <c r="U19"/>
      <c r="V19"/>
      <c r="W19"/>
      <c r="X19" s="69"/>
      <c r="Y19" s="69"/>
    </row>
    <row r="20" spans="1:25" ht="15" customHeight="1" x14ac:dyDescent="0.25">
      <c r="A20" s="42"/>
      <c r="B20" s="43"/>
      <c r="C20" s="43"/>
      <c r="D20" s="43">
        <f>INDEX(Списки!P:Q,Q20,1)</f>
        <v>0</v>
      </c>
      <c r="E20" s="43">
        <f>INDEX(Списки!P:Q,Q20,2)*R20</f>
        <v>0</v>
      </c>
      <c r="F20" s="44"/>
      <c r="G20" s="29"/>
      <c r="H20" s="29"/>
      <c r="I20" s="29"/>
      <c r="J20" s="45" t="str">
        <f>IFERROR(I20*VLOOKUP(H20,Списки!P2:Q47,2,0),"")</f>
        <v/>
      </c>
      <c r="K20" s="46"/>
      <c r="L20" s="47"/>
      <c r="M20" s="47"/>
      <c r="N20" s="48"/>
      <c r="O20" s="49" t="str">
        <f t="shared" si="3"/>
        <v/>
      </c>
      <c r="P20" s="50"/>
      <c r="Q20" s="36">
        <f>IF(D19=0,10000,IF(A20&lt;&gt;"",MATCH(A20,Списки!P:P,0)+1,Q19+1))</f>
        <v>10000</v>
      </c>
      <c r="R20" s="36">
        <f t="shared" si="0"/>
        <v>6</v>
      </c>
      <c r="S20" s="36" t="str">
        <f t="shared" si="1"/>
        <v>ДУ 65</v>
      </c>
      <c r="T20" s="52"/>
      <c r="U20"/>
      <c r="V20"/>
      <c r="W20"/>
      <c r="X20" s="69"/>
      <c r="Y20" s="69"/>
    </row>
    <row r="21" spans="1:25" ht="15" customHeight="1" x14ac:dyDescent="0.25">
      <c r="A21" s="42"/>
      <c r="B21" s="43"/>
      <c r="C21" s="43"/>
      <c r="D21" s="43">
        <f>INDEX(Списки!P:Q,Q21,1)</f>
        <v>0</v>
      </c>
      <c r="E21" s="43">
        <f>INDEX(Списки!P:Q,Q21,2)*R21</f>
        <v>0</v>
      </c>
      <c r="F21" s="44"/>
      <c r="G21" s="29"/>
      <c r="H21" s="29"/>
      <c r="I21" s="29"/>
      <c r="J21" s="45" t="str">
        <f>IFERROR(I21*VLOOKUP(H21,Списки!P2:Q47,2,0),"")</f>
        <v/>
      </c>
      <c r="K21" s="45">
        <f>SUMIF(G4:G37,K20,J4:J37)</f>
        <v>0</v>
      </c>
      <c r="L21" s="47"/>
      <c r="M21" s="47"/>
      <c r="N21" s="48"/>
      <c r="O21" s="49" t="str">
        <f t="shared" si="3"/>
        <v/>
      </c>
      <c r="P21" s="49">
        <f>SUMIF(L4:L37,P20,O4:O37)</f>
        <v>0</v>
      </c>
      <c r="Q21" s="36">
        <f>IF(D20=0,10000,IF(A21&lt;&gt;"",MATCH(A21,Списки!P:P,0)+1,Q20+1))</f>
        <v>10000</v>
      </c>
      <c r="R21" s="36">
        <f t="shared" si="0"/>
        <v>6</v>
      </c>
      <c r="S21" s="36" t="str">
        <f t="shared" si="1"/>
        <v>ДУ 65</v>
      </c>
      <c r="T21" s="52"/>
      <c r="U21"/>
      <c r="V21"/>
      <c r="W21"/>
      <c r="X21" s="69"/>
      <c r="Y21" s="69"/>
    </row>
    <row r="22" spans="1:25" ht="15" customHeight="1" x14ac:dyDescent="0.25">
      <c r="A22" s="42"/>
      <c r="B22" s="43"/>
      <c r="C22" s="43"/>
      <c r="D22" s="43">
        <f>INDEX(Списки!P:Q,Q22,1)</f>
        <v>0</v>
      </c>
      <c r="E22" s="43">
        <f>INDEX(Списки!P:Q,Q22,2)*R22</f>
        <v>0</v>
      </c>
      <c r="F22" s="44"/>
      <c r="G22" s="29"/>
      <c r="H22" s="29"/>
      <c r="I22" s="29"/>
      <c r="J22" s="45" t="str">
        <f>IFERROR(I22*VLOOKUP(H22,Списки!P2:Q47,2,0),"")</f>
        <v/>
      </c>
      <c r="K22" s="46"/>
      <c r="L22" s="47"/>
      <c r="M22" s="47"/>
      <c r="N22" s="48"/>
      <c r="O22" s="49" t="str">
        <f t="shared" si="3"/>
        <v/>
      </c>
      <c r="P22" s="50"/>
      <c r="Q22" s="36">
        <f>IF(D21=0,10000,IF(A22&lt;&gt;"",MATCH(A22,Списки!P:P,0)+1,Q21+1))</f>
        <v>10000</v>
      </c>
      <c r="R22" s="36">
        <f t="shared" si="0"/>
        <v>6</v>
      </c>
      <c r="S22" s="36" t="str">
        <f t="shared" si="1"/>
        <v>ДУ 65</v>
      </c>
      <c r="T22" s="52"/>
      <c r="U22"/>
      <c r="V22"/>
      <c r="W22"/>
      <c r="X22" s="69"/>
      <c r="Y22" s="69"/>
    </row>
    <row r="23" spans="1:25" ht="15" customHeight="1" x14ac:dyDescent="0.25">
      <c r="A23" s="42"/>
      <c r="B23" s="43"/>
      <c r="C23" s="43"/>
      <c r="D23" s="43">
        <f>INDEX(Списки!P:Q,Q23,1)</f>
        <v>0</v>
      </c>
      <c r="E23" s="43">
        <f>INDEX(Списки!P:Q,Q23,2)*R23</f>
        <v>0</v>
      </c>
      <c r="F23" s="44"/>
      <c r="G23" s="29"/>
      <c r="H23" s="29"/>
      <c r="I23" s="51"/>
      <c r="J23" s="45" t="str">
        <f>IFERROR(I23*VLOOKUP(H23,Списки!P2:Q47,2,0),"")</f>
        <v/>
      </c>
      <c r="K23" s="45">
        <f>SUMIF(G4:G37,K22,J4:J37)</f>
        <v>0</v>
      </c>
      <c r="L23" s="47"/>
      <c r="M23" s="47"/>
      <c r="N23" s="48"/>
      <c r="O23" s="49" t="str">
        <f t="shared" si="3"/>
        <v/>
      </c>
      <c r="P23" s="49">
        <f>SUMIF(L4:L37,P22,O4:O37)</f>
        <v>0</v>
      </c>
      <c r="Q23" s="36">
        <f>IF(D22=0,10000,IF(A23&lt;&gt;"",MATCH(A23,Списки!P:P,0)+1,Q22+1))</f>
        <v>10000</v>
      </c>
      <c r="R23" s="36">
        <f t="shared" si="0"/>
        <v>6</v>
      </c>
      <c r="S23" s="36" t="str">
        <f t="shared" si="1"/>
        <v>ДУ 65</v>
      </c>
      <c r="T23" s="52"/>
      <c r="U23"/>
      <c r="V23"/>
      <c r="W23"/>
      <c r="X23" s="69"/>
      <c r="Y23" s="69"/>
    </row>
    <row r="24" spans="1:25" ht="15" customHeight="1" x14ac:dyDescent="0.25">
      <c r="A24" s="42"/>
      <c r="B24" s="43"/>
      <c r="C24" s="43"/>
      <c r="D24" s="43">
        <f>INDEX(Списки!P:Q,Q24,1)</f>
        <v>0</v>
      </c>
      <c r="E24" s="43">
        <f>INDEX(Списки!P:Q,Q24,2)*R24</f>
        <v>0</v>
      </c>
      <c r="F24" s="44"/>
      <c r="G24" s="29"/>
      <c r="H24" s="29"/>
      <c r="I24" s="29"/>
      <c r="J24" s="45" t="str">
        <f>IFERROR(I24*VLOOKUP(H24,Списки!P2:Q47,2,0),"")</f>
        <v/>
      </c>
      <c r="K24" s="46"/>
      <c r="L24" s="47"/>
      <c r="M24" s="47"/>
      <c r="N24" s="48"/>
      <c r="O24" s="49" t="str">
        <f t="shared" si="3"/>
        <v/>
      </c>
      <c r="P24" s="50"/>
      <c r="Q24" s="36">
        <f>IF(D23=0,10000,IF(A24&lt;&gt;"",MATCH(A24,Списки!P:P,0)+1,Q23+1))</f>
        <v>10000</v>
      </c>
      <c r="R24" s="36">
        <f t="shared" si="0"/>
        <v>6</v>
      </c>
      <c r="S24" s="36" t="str">
        <f t="shared" si="1"/>
        <v>ДУ 65</v>
      </c>
      <c r="T24" s="52"/>
      <c r="U24"/>
      <c r="V24"/>
      <c r="W24"/>
      <c r="X24" s="69"/>
      <c r="Y24" s="69"/>
    </row>
    <row r="25" spans="1:25" ht="15" customHeight="1" x14ac:dyDescent="0.25">
      <c r="A25" s="42"/>
      <c r="B25" s="43"/>
      <c r="C25" s="43"/>
      <c r="D25" s="43">
        <f>INDEX(Списки!P:Q,Q25,1)</f>
        <v>0</v>
      </c>
      <c r="E25" s="43">
        <f>INDEX(Списки!P:Q,Q25,2)*R25</f>
        <v>0</v>
      </c>
      <c r="F25" s="44"/>
      <c r="G25" s="29"/>
      <c r="H25" s="29"/>
      <c r="I25" s="29"/>
      <c r="J25" s="45" t="str">
        <f>IFERROR(I25*VLOOKUP(H25,Списки!P2:Q47,2,0),"")</f>
        <v/>
      </c>
      <c r="K25" s="45">
        <f>SUMIF(G4:G37,K24,J4:J37)</f>
        <v>0</v>
      </c>
      <c r="L25" s="47"/>
      <c r="M25" s="47"/>
      <c r="N25" s="48"/>
      <c r="O25" s="49" t="str">
        <f t="shared" si="3"/>
        <v/>
      </c>
      <c r="P25" s="49">
        <f>SUMIF(L4:L37,P24,O4:O37)</f>
        <v>0</v>
      </c>
      <c r="Q25" s="36">
        <f>IF(D24=0,10000,IF(A25&lt;&gt;"",MATCH(A25,Списки!P:P,0)+1,Q24+1))</f>
        <v>10000</v>
      </c>
      <c r="R25" s="36">
        <f t="shared" si="0"/>
        <v>6</v>
      </c>
      <c r="S25" s="36" t="str">
        <f t="shared" si="1"/>
        <v>ДУ 65</v>
      </c>
      <c r="T25" s="52"/>
      <c r="U25"/>
      <c r="V25"/>
      <c r="W25"/>
      <c r="X25" s="69"/>
      <c r="Y25" s="69"/>
    </row>
    <row r="26" spans="1:25" ht="15" customHeight="1" x14ac:dyDescent="0.25">
      <c r="A26" s="42"/>
      <c r="B26" s="43"/>
      <c r="C26" s="43"/>
      <c r="D26" s="43">
        <f>INDEX(Списки!P:Q,Q26,1)</f>
        <v>0</v>
      </c>
      <c r="E26" s="43">
        <f>INDEX(Списки!P:Q,Q26,2)*R26</f>
        <v>0</v>
      </c>
      <c r="F26" s="44"/>
      <c r="G26" s="29"/>
      <c r="H26" s="29"/>
      <c r="I26" s="29"/>
      <c r="J26" s="45" t="str">
        <f>IFERROR(I26*VLOOKUP(H26,Списки!P2:Q47,2,0),"")</f>
        <v/>
      </c>
      <c r="K26" s="46"/>
      <c r="L26" s="47"/>
      <c r="M26" s="47"/>
      <c r="N26" s="48"/>
      <c r="O26" s="49" t="str">
        <f t="shared" si="3"/>
        <v/>
      </c>
      <c r="P26" s="50"/>
      <c r="Q26" s="36">
        <f>IF(D25=0,10000,IF(A26&lt;&gt;"",MATCH(A26,Списки!P:P,0)+1,Q25+1))</f>
        <v>10000</v>
      </c>
      <c r="R26" s="36">
        <f t="shared" si="0"/>
        <v>6</v>
      </c>
      <c r="S26" s="36" t="str">
        <f t="shared" si="1"/>
        <v>ДУ 65</v>
      </c>
      <c r="T26" s="52"/>
      <c r="U26"/>
      <c r="V26"/>
      <c r="W26"/>
      <c r="X26" s="69"/>
      <c r="Y26" s="69"/>
    </row>
    <row r="27" spans="1:25" ht="15" customHeight="1" x14ac:dyDescent="0.25">
      <c r="A27" s="42"/>
      <c r="B27" s="43"/>
      <c r="C27" s="43"/>
      <c r="D27" s="43">
        <f>INDEX(Списки!P:Q,Q27,1)</f>
        <v>0</v>
      </c>
      <c r="E27" s="43">
        <f>INDEX(Списки!P:Q,Q27,2)*R27</f>
        <v>0</v>
      </c>
      <c r="F27" s="44"/>
      <c r="G27" s="29"/>
      <c r="H27" s="29"/>
      <c r="I27" s="29"/>
      <c r="J27" s="45" t="str">
        <f>IFERROR(I27*VLOOKUP(H27,Списки!P2:Q47,2,0),"")</f>
        <v/>
      </c>
      <c r="K27" s="45">
        <f>SUMIF(G4:G37,K26,J4:J37)</f>
        <v>0</v>
      </c>
      <c r="L27" s="47"/>
      <c r="M27" s="47"/>
      <c r="N27" s="48"/>
      <c r="O27" s="49" t="str">
        <f t="shared" si="3"/>
        <v/>
      </c>
      <c r="P27" s="49">
        <f>SUMIF(L4:L37,P26,O4:O37)</f>
        <v>0</v>
      </c>
      <c r="Q27" s="36">
        <f>IF(D26=0,10000,IF(A27&lt;&gt;"",MATCH(A27,Списки!P:P,0)+1,Q26+1))</f>
        <v>10000</v>
      </c>
      <c r="R27" s="36">
        <f t="shared" si="0"/>
        <v>6</v>
      </c>
      <c r="S27" s="36" t="str">
        <f t="shared" si="1"/>
        <v>ДУ 65</v>
      </c>
      <c r="T27" s="53"/>
      <c r="U27"/>
      <c r="V27"/>
      <c r="W27"/>
      <c r="X27" s="69"/>
      <c r="Y27" s="69"/>
    </row>
    <row r="28" spans="1:25" ht="15" customHeight="1" x14ac:dyDescent="0.25">
      <c r="A28" s="42"/>
      <c r="B28" s="43"/>
      <c r="C28" s="43"/>
      <c r="D28" s="43">
        <f>INDEX(Списки!P:Q,Q28,1)</f>
        <v>0</v>
      </c>
      <c r="E28" s="43">
        <f>INDEX(Списки!P:Q,Q28,2)*R28</f>
        <v>0</v>
      </c>
      <c r="F28" s="44"/>
      <c r="G28" s="29"/>
      <c r="H28" s="29"/>
      <c r="I28" s="29"/>
      <c r="J28" s="45" t="str">
        <f>IFERROR(I28*VLOOKUP(H28,Списки!P2:Q47,2,0),"")</f>
        <v/>
      </c>
      <c r="K28" s="46"/>
      <c r="L28" s="47"/>
      <c r="M28" s="47"/>
      <c r="N28" s="48"/>
      <c r="O28" s="49" t="str">
        <f t="shared" si="3"/>
        <v/>
      </c>
      <c r="P28" s="50"/>
      <c r="Q28" s="36">
        <f>IF(D27=0,10000,IF(A28&lt;&gt;"",MATCH(A28,Списки!P:P,0)+1,Q27+1))</f>
        <v>10000</v>
      </c>
      <c r="R28" s="36">
        <f t="shared" si="0"/>
        <v>6</v>
      </c>
      <c r="S28" s="36" t="str">
        <f t="shared" si="1"/>
        <v>ДУ 65</v>
      </c>
      <c r="T28" s="53"/>
      <c r="U28"/>
      <c r="V28"/>
      <c r="W28"/>
    </row>
    <row r="29" spans="1:25" ht="15" customHeight="1" x14ac:dyDescent="0.25">
      <c r="A29" s="42"/>
      <c r="B29" s="43"/>
      <c r="C29" s="43"/>
      <c r="D29" s="43">
        <f>INDEX(Списки!P:Q,Q29,1)</f>
        <v>0</v>
      </c>
      <c r="E29" s="43">
        <f>INDEX(Списки!P:Q,Q29,2)*R29</f>
        <v>0</v>
      </c>
      <c r="F29" s="44"/>
      <c r="G29" s="29"/>
      <c r="H29" s="29"/>
      <c r="I29" s="29"/>
      <c r="J29" s="45" t="str">
        <f>IFERROR(I29*VLOOKUP(H29,Списки!P2:Q47,2,0),"")</f>
        <v/>
      </c>
      <c r="K29" s="45">
        <f>SUMIF(G4:G37,K28,J4:J37)</f>
        <v>0</v>
      </c>
      <c r="L29" s="47"/>
      <c r="M29" s="47"/>
      <c r="N29" s="48"/>
      <c r="O29" s="49" t="str">
        <f t="shared" si="3"/>
        <v/>
      </c>
      <c r="P29" s="49">
        <f>SUMIF(L4:L37,P28,O4:O37)</f>
        <v>0</v>
      </c>
      <c r="Q29" s="36">
        <f>IF(D28=0,10000,IF(A29&lt;&gt;"",MATCH(A29,Списки!P:P,0)+1,Q28+1))</f>
        <v>10000</v>
      </c>
      <c r="R29" s="36">
        <f t="shared" si="0"/>
        <v>6</v>
      </c>
      <c r="S29" s="36" t="str">
        <f t="shared" si="1"/>
        <v>ДУ 65</v>
      </c>
      <c r="T29" s="53"/>
      <c r="U29"/>
      <c r="V29"/>
      <c r="W29"/>
    </row>
    <row r="30" spans="1:25" ht="15" customHeight="1" x14ac:dyDescent="0.25">
      <c r="A30" s="42"/>
      <c r="B30" s="43"/>
      <c r="C30" s="43"/>
      <c r="D30" s="43">
        <f>INDEX(Списки!P:Q,Q30,1)</f>
        <v>0</v>
      </c>
      <c r="E30" s="43">
        <f>INDEX(Списки!P:Q,Q30,2)*R30</f>
        <v>0</v>
      </c>
      <c r="F30" s="44"/>
      <c r="G30" s="29"/>
      <c r="H30" s="29"/>
      <c r="I30" s="29"/>
      <c r="J30" s="45" t="str">
        <f>IFERROR(I30*VLOOKUP(H30,Списки!P2:Q47,2,0),"")</f>
        <v/>
      </c>
      <c r="K30" s="46"/>
      <c r="L30" s="47"/>
      <c r="M30" s="47"/>
      <c r="N30" s="48"/>
      <c r="O30" s="49" t="str">
        <f t="shared" si="3"/>
        <v/>
      </c>
      <c r="P30" s="50"/>
      <c r="Q30" s="36">
        <f>IF(D29=0,10000,IF(A30&lt;&gt;"",MATCH(A30,Списки!P:P,0)+1,Q29+1))</f>
        <v>10000</v>
      </c>
      <c r="R30" s="36">
        <f t="shared" si="0"/>
        <v>6</v>
      </c>
      <c r="S30" s="36" t="str">
        <f t="shared" si="1"/>
        <v>ДУ 65</v>
      </c>
      <c r="T30" s="53"/>
      <c r="U30"/>
      <c r="V30"/>
      <c r="W30"/>
    </row>
    <row r="31" spans="1:25" ht="15" customHeight="1" x14ac:dyDescent="0.25">
      <c r="A31" s="42"/>
      <c r="B31" s="43"/>
      <c r="C31" s="43"/>
      <c r="D31" s="43">
        <f>INDEX(Списки!P:Q,Q31,1)</f>
        <v>0</v>
      </c>
      <c r="E31" s="43">
        <f>INDEX(Списки!P:Q,Q31,2)*R31</f>
        <v>0</v>
      </c>
      <c r="F31" s="44"/>
      <c r="G31" s="29"/>
      <c r="H31" s="29"/>
      <c r="I31" s="29"/>
      <c r="J31" s="45" t="str">
        <f>IFERROR(I31*VLOOKUP(H31,Списки!P2:Q47,2,0),"")</f>
        <v/>
      </c>
      <c r="K31" s="45">
        <f>SUMIF(G4:G37,K30,J4:J37)</f>
        <v>0</v>
      </c>
      <c r="L31" s="47"/>
      <c r="M31" s="47"/>
      <c r="N31" s="48"/>
      <c r="O31" s="49" t="str">
        <f t="shared" si="3"/>
        <v/>
      </c>
      <c r="P31" s="49">
        <f>SUMIF(L4:L37,P30,O4:O37)</f>
        <v>0</v>
      </c>
      <c r="Q31" s="36">
        <f>IF(D30=0,10000,IF(A31&lt;&gt;"",MATCH(A31,Списки!P:P,0)+1,Q30+1))</f>
        <v>10000</v>
      </c>
      <c r="R31" s="36">
        <f t="shared" si="0"/>
        <v>6</v>
      </c>
      <c r="S31" s="36" t="str">
        <f t="shared" si="1"/>
        <v>ДУ 65</v>
      </c>
      <c r="T31" s="53"/>
      <c r="U31"/>
      <c r="V31"/>
      <c r="W31"/>
    </row>
    <row r="32" spans="1:25" ht="15" customHeight="1" x14ac:dyDescent="0.25">
      <c r="A32" s="42"/>
      <c r="B32" s="43"/>
      <c r="C32" s="43"/>
      <c r="D32" s="43">
        <f>INDEX(Списки!P:Q,Q32,1)</f>
        <v>0</v>
      </c>
      <c r="E32" s="43">
        <f>INDEX(Списки!P:Q,Q32,2)*R32</f>
        <v>0</v>
      </c>
      <c r="F32" s="44"/>
      <c r="G32" s="29"/>
      <c r="H32" s="29"/>
      <c r="I32" s="29"/>
      <c r="J32" s="45" t="str">
        <f>IFERROR(I32*VLOOKUP(H32,Списки!P2:Q47,2,0),"")</f>
        <v/>
      </c>
      <c r="K32" s="46"/>
      <c r="L32" s="47"/>
      <c r="M32" s="47"/>
      <c r="N32" s="48"/>
      <c r="O32" s="49" t="str">
        <f t="shared" si="3"/>
        <v/>
      </c>
      <c r="P32" s="50"/>
      <c r="Q32" s="36">
        <f>IF(D31=0,10000,IF(A32&lt;&gt;"",MATCH(A32,Списки!P:P,0)+1,Q31+1))</f>
        <v>10000</v>
      </c>
      <c r="R32" s="36">
        <f t="shared" si="0"/>
        <v>6</v>
      </c>
      <c r="S32" s="36" t="str">
        <f t="shared" si="1"/>
        <v>ДУ 65</v>
      </c>
      <c r="T32" s="53"/>
      <c r="U32"/>
      <c r="V32"/>
      <c r="W32"/>
      <c r="X32" s="53"/>
    </row>
    <row r="33" spans="1:24" ht="15" customHeight="1" x14ac:dyDescent="0.25">
      <c r="A33" s="42"/>
      <c r="B33" s="43"/>
      <c r="C33" s="43"/>
      <c r="D33" s="43">
        <f>INDEX(Списки!P:Q,Q33,1)</f>
        <v>0</v>
      </c>
      <c r="E33" s="43">
        <f>INDEX(Списки!P:Q,Q33,2)*R33</f>
        <v>0</v>
      </c>
      <c r="F33" s="44"/>
      <c r="G33" s="29"/>
      <c r="H33" s="29"/>
      <c r="I33" s="29"/>
      <c r="J33" s="45" t="str">
        <f>IFERROR(I33*VLOOKUP(H33,Списки!P2:Q47,2,0),"")</f>
        <v/>
      </c>
      <c r="K33" s="45">
        <f>SUMIF(G4:G37,K32,J4:J37)</f>
        <v>0</v>
      </c>
      <c r="L33" s="47"/>
      <c r="M33" s="47"/>
      <c r="N33" s="48"/>
      <c r="O33" s="49" t="str">
        <f t="shared" si="3"/>
        <v/>
      </c>
      <c r="P33" s="49">
        <f>SUMIF(L4:L37,P32,O4:O37)</f>
        <v>0</v>
      </c>
      <c r="Q33" s="36">
        <f>IF(D32=0,10000,IF(A33&lt;&gt;"",MATCH(A33,Списки!P:P,0)+1,Q32+1))</f>
        <v>10000</v>
      </c>
      <c r="R33" s="36">
        <f t="shared" si="0"/>
        <v>6</v>
      </c>
      <c r="S33" s="36" t="str">
        <f t="shared" si="1"/>
        <v>ДУ 65</v>
      </c>
      <c r="T33" s="53"/>
      <c r="U33"/>
      <c r="V33"/>
      <c r="W33"/>
      <c r="X33" s="53"/>
    </row>
    <row r="34" spans="1:24" ht="15" customHeight="1" x14ac:dyDescent="0.25">
      <c r="A34" s="42"/>
      <c r="B34" s="43"/>
      <c r="C34" s="43"/>
      <c r="D34" s="43">
        <f>INDEX(Списки!P:Q,Q34,1)</f>
        <v>0</v>
      </c>
      <c r="E34" s="43">
        <f>INDEX(Списки!P:Q,Q34,2)*R34</f>
        <v>0</v>
      </c>
      <c r="F34" s="44"/>
      <c r="G34" s="29"/>
      <c r="H34" s="29"/>
      <c r="I34" s="29"/>
      <c r="J34" s="45" t="str">
        <f>IFERROR(I34*VLOOKUP(H34,Списки!P2:Q47,2,0),"")</f>
        <v/>
      </c>
      <c r="K34" s="46"/>
      <c r="L34" s="47"/>
      <c r="M34" s="47"/>
      <c r="N34" s="48"/>
      <c r="O34" s="49" t="str">
        <f t="shared" si="3"/>
        <v/>
      </c>
      <c r="P34" s="50"/>
      <c r="Q34" s="36">
        <f>IF(D33=0,10000,IF(A34&lt;&gt;"",MATCH(A34,Списки!P:P,0)+1,Q33+1))</f>
        <v>10000</v>
      </c>
      <c r="R34" s="36">
        <f t="shared" si="0"/>
        <v>6</v>
      </c>
      <c r="S34" s="36" t="str">
        <f t="shared" si="1"/>
        <v>ДУ 65</v>
      </c>
      <c r="T34" s="53"/>
      <c r="U34"/>
      <c r="V34"/>
      <c r="W34"/>
      <c r="X34" s="53"/>
    </row>
    <row r="35" spans="1:24" ht="15" customHeight="1" x14ac:dyDescent="0.25">
      <c r="A35" s="42"/>
      <c r="B35" s="43"/>
      <c r="C35" s="43"/>
      <c r="D35" s="43">
        <f>INDEX(Списки!P:Q,Q35,1)</f>
        <v>0</v>
      </c>
      <c r="E35" s="43">
        <f>INDEX(Списки!P:Q,Q35,2)*R35</f>
        <v>0</v>
      </c>
      <c r="F35" s="44"/>
      <c r="G35" s="29"/>
      <c r="H35" s="29"/>
      <c r="I35" s="29"/>
      <c r="J35" s="45" t="str">
        <f>IFERROR(I35*VLOOKUP(H35,Списки!P2:Q47,2,0),"")</f>
        <v/>
      </c>
      <c r="K35" s="45">
        <f>SUMIF(G4:G37,K34,J4:J37)</f>
        <v>0</v>
      </c>
      <c r="L35" s="47"/>
      <c r="M35" s="47"/>
      <c r="N35" s="48"/>
      <c r="O35" s="49" t="str">
        <f t="shared" si="3"/>
        <v/>
      </c>
      <c r="P35" s="49">
        <f>SUMIF(L4:L37,P34,O4:O37)</f>
        <v>0</v>
      </c>
      <c r="Q35" s="36">
        <f>IF(D34=0,10000,IF(A35&lt;&gt;"",MATCH(A35,Списки!P:P,0)+1,Q34+1))</f>
        <v>10000</v>
      </c>
      <c r="R35" s="36">
        <f t="shared" si="0"/>
        <v>6</v>
      </c>
      <c r="S35" s="36" t="str">
        <f t="shared" si="1"/>
        <v>ДУ 65</v>
      </c>
      <c r="T35" s="53"/>
      <c r="U35"/>
      <c r="V35"/>
      <c r="W35"/>
      <c r="X35" s="53"/>
    </row>
    <row r="36" spans="1:24" ht="15" customHeight="1" x14ac:dyDescent="0.25">
      <c r="A36" s="42"/>
      <c r="B36" s="43"/>
      <c r="C36" s="43"/>
      <c r="D36" s="43">
        <f>INDEX(Списки!P:Q,Q36,1)</f>
        <v>0</v>
      </c>
      <c r="E36" s="43">
        <f>INDEX(Списки!P:Q,Q36,2)*R36</f>
        <v>0</v>
      </c>
      <c r="F36" s="44"/>
      <c r="G36" s="29"/>
      <c r="H36" s="29"/>
      <c r="I36" s="29"/>
      <c r="J36" s="45" t="str">
        <f>IFERROR(I36*VLOOKUP(H36,Списки!P2:Q47,2,0),"")</f>
        <v/>
      </c>
      <c r="K36" s="46"/>
      <c r="L36" s="47"/>
      <c r="M36" s="47"/>
      <c r="N36" s="48"/>
      <c r="O36" s="49" t="str">
        <f t="shared" si="3"/>
        <v/>
      </c>
      <c r="P36" s="50"/>
      <c r="Q36" s="36">
        <f>IF(D35=0,10000,IF(A36&lt;&gt;"",MATCH(A36,Списки!P:P,0)+1,Q35+1))</f>
        <v>10000</v>
      </c>
      <c r="R36" s="36">
        <f t="shared" si="0"/>
        <v>6</v>
      </c>
      <c r="S36" s="36" t="str">
        <f t="shared" si="1"/>
        <v>ДУ 65</v>
      </c>
      <c r="T36" s="53"/>
      <c r="U36"/>
      <c r="V36"/>
      <c r="W36"/>
      <c r="X36" s="53"/>
    </row>
    <row r="37" spans="1:24" ht="15" customHeight="1" x14ac:dyDescent="0.25">
      <c r="A37" s="42"/>
      <c r="B37" s="43"/>
      <c r="C37" s="43"/>
      <c r="D37" s="43">
        <f>INDEX(Списки!P:Q,Q37,1)</f>
        <v>0</v>
      </c>
      <c r="E37" s="43">
        <f>INDEX(Списки!P:Q,Q37,2)*R37</f>
        <v>0</v>
      </c>
      <c r="F37" s="44"/>
      <c r="G37" s="29"/>
      <c r="H37" s="29"/>
      <c r="I37" s="29"/>
      <c r="J37" s="45" t="str">
        <f>IFERROR(I37*VLOOKUP(H37,Списки!P2:Q47,2,0),"")</f>
        <v/>
      </c>
      <c r="K37" s="45">
        <f>SUMIF(G4:G37,K36,J4:J37)</f>
        <v>0</v>
      </c>
      <c r="L37" s="47"/>
      <c r="M37" s="47"/>
      <c r="N37" s="48"/>
      <c r="O37" s="49" t="str">
        <f t="shared" si="3"/>
        <v/>
      </c>
      <c r="P37" s="49">
        <f>SUMIF(L4:L37,P36,O4:O37)</f>
        <v>0</v>
      </c>
      <c r="Q37" s="36">
        <f>IF(D36=0,10000,IF(A37&lt;&gt;"",MATCH(A37,Списки!P:P,0)+1,Q36+1))</f>
        <v>10000</v>
      </c>
      <c r="R37" s="36">
        <f t="shared" si="0"/>
        <v>6</v>
      </c>
      <c r="S37" s="36" t="str">
        <f t="shared" si="1"/>
        <v>ДУ 65</v>
      </c>
      <c r="T37" s="53"/>
      <c r="U37"/>
      <c r="V37"/>
      <c r="W37"/>
      <c r="X37" s="53"/>
    </row>
    <row r="38" spans="1:24" ht="15.75" x14ac:dyDescent="0.25">
      <c r="A38" s="42"/>
      <c r="B38" s="43"/>
      <c r="C38" s="43"/>
      <c r="D38" s="43">
        <f>INDEX(Списки!P:Q,Q38,1)</f>
        <v>0</v>
      </c>
      <c r="E38" s="43">
        <f>INDEX(Списки!P:Q,Q38,2)*R38</f>
        <v>0</v>
      </c>
      <c r="F38" s="54"/>
      <c r="G38" s="54"/>
      <c r="H38" s="54"/>
      <c r="J38" s="56" t="s">
        <v>65</v>
      </c>
      <c r="K38" s="56">
        <f>SUM(J4:J37)</f>
        <v>0</v>
      </c>
      <c r="L38" s="57"/>
      <c r="M38" s="57"/>
      <c r="N38" s="57"/>
      <c r="O38" s="58" t="s">
        <v>65</v>
      </c>
      <c r="P38" s="59">
        <f>SUM(O4:O37)</f>
        <v>0</v>
      </c>
      <c r="Q38" s="36">
        <f>IF(D37=0,10000,IF(A38&lt;&gt;"",MATCH(A38,Списки!P:P,0)+1,Q37+1))</f>
        <v>10000</v>
      </c>
      <c r="R38" s="36">
        <f t="shared" si="0"/>
        <v>6</v>
      </c>
      <c r="S38" s="36" t="str">
        <f t="shared" si="1"/>
        <v>ДУ 65</v>
      </c>
      <c r="T38" s="53"/>
      <c r="U38"/>
      <c r="V38"/>
      <c r="W38"/>
      <c r="X38" s="53"/>
    </row>
    <row r="39" spans="1:24" ht="15" customHeight="1" x14ac:dyDescent="0.25">
      <c r="A39" s="53"/>
      <c r="B39" s="60"/>
      <c r="C39" s="53"/>
      <c r="D39" s="53"/>
      <c r="E39" s="60"/>
      <c r="Q39" s="36">
        <f>IF(D38=0,10000,IF(A39&lt;&gt;"",MATCH(A39,Списки!P:P,0)+1,Q38+1))</f>
        <v>10000</v>
      </c>
      <c r="R39" s="36">
        <f t="shared" si="0"/>
        <v>6</v>
      </c>
      <c r="S39" s="36" t="str">
        <f t="shared" si="1"/>
        <v>ДУ 65</v>
      </c>
      <c r="T39" s="53"/>
      <c r="U39"/>
      <c r="V39"/>
      <c r="W39"/>
      <c r="X39" s="53"/>
    </row>
    <row r="40" spans="1:24" ht="15" customHeight="1" x14ac:dyDescent="0.25">
      <c r="A40" s="53"/>
      <c r="B40" s="60"/>
      <c r="C40" s="53"/>
      <c r="D40" s="53"/>
      <c r="E40" s="60"/>
      <c r="Q40" s="36">
        <f>IF(D39=0,10000,IF(A40&lt;&gt;"",MATCH(A40,Списки!P:P,0)+1,Q39+1))</f>
        <v>10000</v>
      </c>
      <c r="R40" s="36">
        <f t="shared" si="0"/>
        <v>6</v>
      </c>
      <c r="S40" s="36" t="str">
        <f t="shared" si="1"/>
        <v>ДУ 65</v>
      </c>
      <c r="T40" s="53"/>
      <c r="U40"/>
      <c r="V40"/>
      <c r="W40"/>
      <c r="X40" s="53"/>
    </row>
    <row r="41" spans="1:24" ht="15" customHeight="1" x14ac:dyDescent="0.25">
      <c r="A41" s="53"/>
      <c r="B41" s="60"/>
      <c r="C41" s="53"/>
      <c r="D41" s="53"/>
      <c r="E41" s="60"/>
      <c r="Q41" s="53"/>
      <c r="R41" s="53"/>
      <c r="S41" s="53"/>
      <c r="T41" s="53"/>
      <c r="U41"/>
      <c r="V41"/>
      <c r="W41"/>
      <c r="X41" s="53"/>
    </row>
    <row r="42" spans="1:24" ht="15" customHeight="1" x14ac:dyDescent="0.25">
      <c r="A42" s="53"/>
      <c r="B42" s="60"/>
      <c r="C42" s="53"/>
      <c r="D42" s="53"/>
      <c r="E42" s="60"/>
      <c r="Q42" s="53"/>
      <c r="R42" s="53"/>
      <c r="S42" s="53"/>
      <c r="T42" s="53"/>
      <c r="U42"/>
      <c r="V42"/>
      <c r="W42"/>
      <c r="X42" s="53"/>
    </row>
    <row r="43" spans="1:24" ht="15" customHeight="1" x14ac:dyDescent="0.25">
      <c r="A43" s="53"/>
      <c r="B43" s="60"/>
      <c r="C43" s="53"/>
      <c r="D43" s="53"/>
      <c r="E43" s="60"/>
      <c r="Q43" s="53"/>
      <c r="R43" s="53"/>
      <c r="S43" s="53"/>
      <c r="T43" s="53"/>
      <c r="U43"/>
      <c r="V43"/>
      <c r="W43"/>
      <c r="X43" s="53"/>
    </row>
    <row r="44" spans="1:24" ht="15" customHeight="1" x14ac:dyDescent="0.25">
      <c r="A44" s="53"/>
      <c r="B44" s="60"/>
      <c r="C44" s="53"/>
      <c r="D44" s="53"/>
      <c r="E44" s="60"/>
      <c r="Q44" s="53"/>
      <c r="R44" s="53"/>
      <c r="S44" s="53"/>
      <c r="T44" s="53"/>
      <c r="U44"/>
      <c r="V44" s="53"/>
      <c r="W44" s="53"/>
      <c r="X44" s="53"/>
    </row>
    <row r="45" spans="1:24" ht="15" customHeight="1" x14ac:dyDescent="0.25">
      <c r="A45" s="53"/>
      <c r="B45" s="60"/>
      <c r="C45" s="53"/>
      <c r="D45" s="53"/>
      <c r="E45" s="60"/>
      <c r="Q45" s="53"/>
      <c r="R45" s="53"/>
      <c r="S45" s="53"/>
      <c r="T45" s="53"/>
      <c r="U45"/>
      <c r="V45" s="53"/>
      <c r="W45" s="53"/>
      <c r="X45" s="53"/>
    </row>
    <row r="46" spans="1:24" ht="15" customHeight="1" x14ac:dyDescent="0.25">
      <c r="A46" s="53"/>
      <c r="B46" s="60"/>
      <c r="C46" s="53"/>
      <c r="D46" s="53"/>
      <c r="E46" s="60"/>
      <c r="Q46" s="53"/>
      <c r="R46" s="53"/>
      <c r="S46" s="53"/>
      <c r="T46" s="53"/>
      <c r="U46"/>
      <c r="V46" s="53"/>
      <c r="W46" s="53"/>
      <c r="X46" s="53"/>
    </row>
    <row r="47" spans="1:24" ht="15" customHeight="1" x14ac:dyDescent="0.25">
      <c r="A47" s="53"/>
      <c r="B47" s="60"/>
      <c r="C47" s="53"/>
      <c r="D47" s="53"/>
      <c r="E47" s="60"/>
      <c r="Q47" s="53"/>
      <c r="R47" s="53"/>
      <c r="S47" s="53"/>
      <c r="T47" s="53"/>
      <c r="U47"/>
      <c r="V47" s="53"/>
      <c r="W47" s="53"/>
      <c r="X47" s="53"/>
    </row>
    <row r="48" spans="1:24" ht="15" customHeight="1" x14ac:dyDescent="0.25">
      <c r="A48" s="53"/>
      <c r="B48" s="60"/>
      <c r="C48" s="53"/>
      <c r="D48" s="53"/>
      <c r="E48" s="60"/>
      <c r="Q48" s="53"/>
      <c r="R48" s="53"/>
      <c r="S48" s="53"/>
      <c r="T48" s="53"/>
      <c r="U48"/>
      <c r="V48" s="53"/>
      <c r="W48" s="53"/>
      <c r="X48" s="53"/>
    </row>
    <row r="49" spans="1:24" ht="15" customHeight="1" x14ac:dyDescent="0.25">
      <c r="A49" s="53"/>
      <c r="B49" s="60"/>
      <c r="C49" s="53"/>
      <c r="D49" s="53"/>
      <c r="E49" s="60"/>
      <c r="Q49" s="53"/>
      <c r="R49" s="53"/>
      <c r="S49" s="53"/>
      <c r="T49" s="53"/>
      <c r="U49"/>
      <c r="V49" s="53"/>
      <c r="W49" s="53"/>
      <c r="X49" s="53"/>
    </row>
    <row r="50" spans="1:24" ht="15" customHeight="1" x14ac:dyDescent="0.25">
      <c r="A50" s="53"/>
      <c r="B50" s="60"/>
      <c r="C50" s="53"/>
      <c r="D50" s="53"/>
      <c r="E50" s="60"/>
      <c r="Q50" s="53"/>
      <c r="R50" s="53"/>
      <c r="S50" s="53"/>
      <c r="T50" s="53"/>
      <c r="U50"/>
      <c r="V50" s="53"/>
      <c r="W50" s="53"/>
      <c r="X50" s="53"/>
    </row>
    <row r="51" spans="1:24" ht="15" customHeight="1" x14ac:dyDescent="0.25">
      <c r="A51" s="53"/>
      <c r="B51" s="60"/>
      <c r="C51" s="53"/>
      <c r="D51" s="53"/>
      <c r="E51" s="60"/>
      <c r="Q51" s="53"/>
      <c r="R51" s="53"/>
      <c r="S51" s="53"/>
      <c r="T51" s="53"/>
      <c r="U51"/>
      <c r="V51" s="53"/>
      <c r="W51" s="53"/>
      <c r="X51" s="53"/>
    </row>
    <row r="52" spans="1:24" ht="15" customHeight="1" x14ac:dyDescent="0.25">
      <c r="A52" s="53"/>
      <c r="B52" s="60"/>
      <c r="C52" s="53"/>
      <c r="D52" s="53"/>
      <c r="E52" s="60"/>
      <c r="Q52" s="53"/>
      <c r="R52" s="53"/>
      <c r="S52" s="53"/>
      <c r="T52" s="53"/>
      <c r="U52"/>
      <c r="V52" s="53"/>
      <c r="W52" s="53"/>
      <c r="X52" s="53"/>
    </row>
    <row r="53" spans="1:24" x14ac:dyDescent="0.25">
      <c r="A53" s="53"/>
      <c r="B53" s="60"/>
      <c r="C53" s="53"/>
      <c r="D53" s="53"/>
      <c r="E53" s="60"/>
      <c r="Q53" s="53"/>
      <c r="R53" s="53"/>
      <c r="S53" s="53"/>
      <c r="T53" s="53"/>
      <c r="U53"/>
      <c r="V53" s="53"/>
      <c r="W53" s="53"/>
      <c r="X53" s="53"/>
    </row>
    <row r="54" spans="1:24" x14ac:dyDescent="0.25">
      <c r="A54" s="53"/>
      <c r="B54" s="60"/>
      <c r="C54" s="53"/>
      <c r="D54" s="53"/>
      <c r="E54" s="60"/>
      <c r="Q54" s="53"/>
      <c r="R54" s="53"/>
      <c r="S54" s="53"/>
      <c r="T54" s="53"/>
      <c r="U54"/>
      <c r="V54" s="53"/>
      <c r="W54" s="53"/>
      <c r="X54" s="53"/>
    </row>
    <row r="55" spans="1:24" x14ac:dyDescent="0.25">
      <c r="A55" s="53"/>
      <c r="B55" s="60"/>
      <c r="C55" s="53"/>
      <c r="D55" s="53"/>
      <c r="E55" s="60"/>
      <c r="Q55" s="53"/>
      <c r="R55" s="53"/>
      <c r="S55" s="53"/>
      <c r="T55" s="53"/>
      <c r="U55"/>
      <c r="V55" s="53"/>
      <c r="W55" s="53"/>
      <c r="X55" s="53"/>
    </row>
    <row r="56" spans="1:24" x14ac:dyDescent="0.25">
      <c r="A56" s="53"/>
      <c r="B56" s="60"/>
      <c r="C56" s="53"/>
      <c r="D56" s="53"/>
      <c r="E56" s="60"/>
      <c r="Q56" s="53"/>
      <c r="R56" s="53"/>
      <c r="S56" s="53"/>
      <c r="T56" s="53"/>
      <c r="U56"/>
      <c r="V56" s="53"/>
      <c r="W56" s="53"/>
      <c r="X56" s="53"/>
    </row>
    <row r="57" spans="1:24" x14ac:dyDescent="0.25">
      <c r="A57" s="53"/>
      <c r="B57" s="60"/>
      <c r="C57" s="53"/>
      <c r="D57" s="53"/>
      <c r="E57" s="60"/>
      <c r="Q57" s="53"/>
      <c r="R57" s="53"/>
      <c r="S57" s="53"/>
      <c r="T57" s="53"/>
      <c r="U57"/>
      <c r="V57" s="53"/>
      <c r="W57" s="53"/>
      <c r="X57" s="53"/>
    </row>
    <row r="58" spans="1:24" x14ac:dyDescent="0.25">
      <c r="A58" s="53"/>
      <c r="B58" s="60"/>
      <c r="C58" s="53"/>
      <c r="D58" s="53"/>
      <c r="E58" s="60"/>
      <c r="Q58" s="53"/>
      <c r="R58" s="53"/>
      <c r="S58" s="53"/>
      <c r="T58" s="53"/>
      <c r="U58"/>
      <c r="V58" s="53"/>
      <c r="W58" s="53"/>
      <c r="X58" s="53"/>
    </row>
    <row r="59" spans="1:24" x14ac:dyDescent="0.25">
      <c r="A59" s="53"/>
      <c r="B59" s="60"/>
      <c r="C59" s="53"/>
      <c r="D59" s="53"/>
      <c r="E59" s="60"/>
      <c r="Q59" s="53"/>
      <c r="R59" s="53"/>
      <c r="S59" s="53"/>
      <c r="T59" s="53"/>
      <c r="U59"/>
      <c r="V59" s="53"/>
      <c r="W59" s="53"/>
      <c r="X59" s="53"/>
    </row>
    <row r="60" spans="1:24" x14ac:dyDescent="0.25">
      <c r="A60" s="53"/>
      <c r="B60" s="60"/>
      <c r="C60" s="53"/>
      <c r="D60" s="53"/>
      <c r="E60" s="60"/>
      <c r="Q60" s="53"/>
      <c r="R60" s="53"/>
      <c r="S60" s="53"/>
      <c r="T60" s="53"/>
      <c r="U60"/>
      <c r="V60" s="53"/>
      <c r="W60" s="53"/>
      <c r="X60" s="53"/>
    </row>
    <row r="61" spans="1:24" x14ac:dyDescent="0.25">
      <c r="A61" s="53"/>
      <c r="B61" s="60"/>
      <c r="C61" s="53"/>
      <c r="D61" s="53"/>
      <c r="E61" s="60"/>
      <c r="Q61" s="53"/>
      <c r="R61" s="53"/>
      <c r="S61" s="53"/>
      <c r="T61" s="53"/>
      <c r="U61"/>
      <c r="V61" s="53"/>
      <c r="W61" s="53"/>
      <c r="X61" s="53"/>
    </row>
    <row r="62" spans="1:24" x14ac:dyDescent="0.25">
      <c r="A62" s="53"/>
      <c r="B62" s="60"/>
      <c r="C62" s="53"/>
      <c r="D62" s="53"/>
      <c r="E62" s="60"/>
      <c r="Q62" s="53"/>
      <c r="R62" s="53"/>
      <c r="S62" s="53"/>
      <c r="T62" s="53"/>
      <c r="U62"/>
      <c r="V62" s="53"/>
      <c r="W62" s="53"/>
      <c r="X62" s="53"/>
    </row>
    <row r="63" spans="1:24" x14ac:dyDescent="0.25">
      <c r="A63" s="53"/>
      <c r="B63" s="60"/>
      <c r="C63" s="53"/>
      <c r="D63" s="53"/>
      <c r="E63" s="60"/>
      <c r="Q63" s="53"/>
      <c r="R63" s="53"/>
      <c r="S63" s="53"/>
      <c r="T63" s="53"/>
      <c r="U63" s="53"/>
      <c r="V63" s="53"/>
      <c r="W63" s="53"/>
      <c r="X63" s="53"/>
    </row>
    <row r="64" spans="1:24" x14ac:dyDescent="0.25">
      <c r="A64" s="53"/>
      <c r="B64" s="60"/>
      <c r="C64" s="53"/>
      <c r="D64" s="53"/>
      <c r="E64" s="60"/>
      <c r="Q64" s="53"/>
      <c r="R64" s="53"/>
      <c r="S64" s="53"/>
      <c r="T64" s="53"/>
      <c r="U64" s="53"/>
      <c r="V64" s="53"/>
      <c r="W64" s="53"/>
      <c r="X64" s="53"/>
    </row>
    <row r="65" spans="1:24" x14ac:dyDescent="0.25">
      <c r="A65" s="53"/>
      <c r="B65" s="60"/>
      <c r="C65" s="53"/>
      <c r="D65" s="53"/>
      <c r="E65" s="60"/>
      <c r="Q65" s="53"/>
      <c r="R65" s="53"/>
      <c r="S65" s="53"/>
      <c r="T65" s="53"/>
      <c r="U65" s="53"/>
      <c r="V65" s="53"/>
      <c r="W65" s="53"/>
      <c r="X65" s="53"/>
    </row>
    <row r="66" spans="1:24" x14ac:dyDescent="0.25">
      <c r="A66" s="53"/>
      <c r="B66" s="60"/>
      <c r="C66" s="53"/>
      <c r="D66" s="53"/>
      <c r="E66" s="60"/>
      <c r="Q66" s="53"/>
      <c r="R66" s="53"/>
      <c r="S66" s="53"/>
      <c r="T66" s="53"/>
      <c r="U66" s="53"/>
      <c r="V66" s="53"/>
      <c r="W66" s="53"/>
      <c r="X66" s="53"/>
    </row>
    <row r="67" spans="1:24" x14ac:dyDescent="0.25">
      <c r="A67" s="53"/>
      <c r="B67" s="60"/>
      <c r="C67" s="53"/>
      <c r="D67" s="53"/>
      <c r="E67" s="60"/>
      <c r="Q67" s="53"/>
      <c r="R67" s="53"/>
      <c r="S67" s="53"/>
      <c r="T67" s="53"/>
      <c r="U67" s="53"/>
      <c r="V67" s="53"/>
      <c r="W67" s="53"/>
      <c r="X67" s="53"/>
    </row>
    <row r="68" spans="1:24" x14ac:dyDescent="0.25">
      <c r="A68" s="53"/>
      <c r="B68" s="60"/>
      <c r="C68" s="53"/>
      <c r="D68" s="53"/>
      <c r="E68" s="60"/>
      <c r="Q68" s="53"/>
      <c r="R68" s="53"/>
      <c r="S68" s="53"/>
      <c r="T68" s="53"/>
      <c r="U68" s="53"/>
      <c r="V68" s="53"/>
      <c r="W68" s="53"/>
      <c r="X68" s="53"/>
    </row>
    <row r="69" spans="1:24" x14ac:dyDescent="0.25">
      <c r="A69" s="53"/>
      <c r="B69" s="60"/>
      <c r="C69" s="53"/>
      <c r="D69" s="53"/>
      <c r="E69" s="60"/>
      <c r="Q69" s="53"/>
      <c r="R69" s="53"/>
      <c r="S69" s="53"/>
      <c r="T69" s="53"/>
      <c r="U69" s="53"/>
      <c r="V69" s="53"/>
      <c r="W69" s="53"/>
      <c r="X69" s="53"/>
    </row>
    <row r="70" spans="1:24" x14ac:dyDescent="0.25">
      <c r="A70" s="53"/>
      <c r="B70" s="60"/>
      <c r="C70" s="53"/>
      <c r="D70" s="53"/>
      <c r="E70" s="60"/>
      <c r="Q70" s="53"/>
      <c r="R70" s="53"/>
      <c r="S70" s="53"/>
      <c r="T70" s="53"/>
      <c r="U70" s="53"/>
      <c r="V70" s="53"/>
      <c r="W70" s="53"/>
      <c r="X70" s="53"/>
    </row>
    <row r="71" spans="1:24" x14ac:dyDescent="0.25">
      <c r="A71" s="53"/>
      <c r="B71" s="60"/>
      <c r="C71" s="53"/>
      <c r="D71" s="53"/>
      <c r="E71" s="60"/>
      <c r="Q71" s="53"/>
      <c r="R71" s="53"/>
      <c r="S71" s="53"/>
      <c r="T71" s="53"/>
      <c r="U71" s="53"/>
      <c r="V71" s="53"/>
      <c r="W71" s="53"/>
      <c r="X71" s="53"/>
    </row>
    <row r="72" spans="1:24" x14ac:dyDescent="0.25">
      <c r="A72" s="53"/>
      <c r="B72" s="60"/>
      <c r="C72" s="53"/>
      <c r="D72" s="53"/>
      <c r="E72" s="60"/>
      <c r="Q72" s="53"/>
      <c r="R72" s="53"/>
      <c r="S72" s="53"/>
      <c r="T72" s="53"/>
      <c r="U72" s="53"/>
      <c r="V72" s="53"/>
      <c r="W72" s="53"/>
      <c r="X72" s="53"/>
    </row>
    <row r="73" spans="1:24" x14ac:dyDescent="0.25">
      <c r="A73" s="53"/>
      <c r="B73" s="60"/>
      <c r="C73" s="53"/>
      <c r="D73" s="53"/>
      <c r="E73" s="60"/>
      <c r="Q73" s="53"/>
      <c r="R73" s="53"/>
      <c r="S73" s="53"/>
      <c r="T73" s="53"/>
      <c r="U73" s="53"/>
      <c r="V73" s="53"/>
      <c r="W73" s="53"/>
      <c r="X73" s="53"/>
    </row>
    <row r="74" spans="1:24" x14ac:dyDescent="0.25">
      <c r="A74" s="53"/>
      <c r="B74" s="60"/>
      <c r="C74" s="53"/>
      <c r="D74" s="53"/>
      <c r="E74" s="60"/>
      <c r="Q74" s="53"/>
      <c r="R74" s="53"/>
      <c r="S74" s="53"/>
      <c r="T74" s="53"/>
      <c r="U74" s="53"/>
      <c r="V74" s="53"/>
      <c r="W74" s="53"/>
      <c r="X74" s="53"/>
    </row>
    <row r="75" spans="1:24" x14ac:dyDescent="0.25">
      <c r="A75" s="53"/>
      <c r="B75" s="60"/>
      <c r="C75" s="53"/>
      <c r="D75" s="53"/>
      <c r="E75" s="60"/>
      <c r="Q75" s="53"/>
      <c r="R75" s="53"/>
      <c r="S75" s="53"/>
      <c r="T75" s="53"/>
      <c r="U75" s="53"/>
      <c r="V75" s="53"/>
      <c r="W75" s="53"/>
      <c r="X75" s="53"/>
    </row>
    <row r="76" spans="1:24" x14ac:dyDescent="0.25">
      <c r="A76" s="53"/>
      <c r="B76" s="60"/>
      <c r="C76" s="53"/>
      <c r="D76" s="53"/>
      <c r="E76" s="60"/>
      <c r="Q76" s="53"/>
      <c r="R76" s="53"/>
      <c r="S76" s="53"/>
      <c r="T76" s="53"/>
      <c r="U76" s="53"/>
      <c r="V76" s="53"/>
      <c r="W76" s="53"/>
      <c r="X76" s="53"/>
    </row>
    <row r="77" spans="1:24" x14ac:dyDescent="0.25">
      <c r="A77" s="53"/>
      <c r="B77" s="60"/>
      <c r="C77" s="53"/>
      <c r="D77" s="53"/>
      <c r="E77" s="60"/>
      <c r="Q77" s="53"/>
      <c r="R77" s="53"/>
      <c r="S77" s="53"/>
      <c r="T77" s="53"/>
      <c r="U77" s="53"/>
      <c r="V77" s="53"/>
      <c r="W77" s="53"/>
      <c r="X77" s="53"/>
    </row>
    <row r="78" spans="1:24" x14ac:dyDescent="0.25">
      <c r="A78" s="53"/>
      <c r="B78" s="60"/>
      <c r="C78" s="53"/>
      <c r="D78" s="53"/>
      <c r="E78" s="60"/>
      <c r="Q78" s="53"/>
      <c r="R78" s="53"/>
      <c r="S78" s="53"/>
      <c r="T78" s="53"/>
      <c r="U78" s="53"/>
      <c r="V78" s="53"/>
      <c r="W78" s="53"/>
      <c r="X78" s="53"/>
    </row>
    <row r="79" spans="1:24" x14ac:dyDescent="0.25">
      <c r="A79" s="53"/>
      <c r="B79" s="60"/>
      <c r="C79" s="53"/>
      <c r="D79" s="53"/>
      <c r="E79" s="60"/>
      <c r="Q79" s="53"/>
      <c r="R79" s="53"/>
      <c r="S79" s="53"/>
      <c r="T79" s="53"/>
      <c r="U79" s="53"/>
      <c r="V79" s="53"/>
      <c r="W79" s="53"/>
      <c r="X79" s="53"/>
    </row>
    <row r="80" spans="1:24" x14ac:dyDescent="0.25">
      <c r="A80" s="53"/>
      <c r="B80" s="60"/>
      <c r="C80" s="53"/>
      <c r="D80" s="53"/>
      <c r="E80" s="60"/>
      <c r="Q80" s="53"/>
      <c r="R80" s="53"/>
      <c r="S80" s="53"/>
      <c r="T80" s="53"/>
      <c r="U80" s="53"/>
      <c r="V80" s="53"/>
      <c r="W80" s="53"/>
      <c r="X80" s="53"/>
    </row>
    <row r="81" spans="1:24" x14ac:dyDescent="0.25">
      <c r="A81" s="53"/>
      <c r="B81" s="60"/>
      <c r="C81" s="53"/>
      <c r="D81" s="53"/>
      <c r="E81" s="60"/>
      <c r="Q81" s="53"/>
      <c r="R81" s="53"/>
      <c r="S81" s="53"/>
      <c r="U81" s="53"/>
      <c r="V81" s="53"/>
      <c r="W81" s="53"/>
      <c r="X81" s="53"/>
    </row>
    <row r="82" spans="1:24" x14ac:dyDescent="0.25">
      <c r="Q82" s="53"/>
      <c r="R82" s="53"/>
      <c r="S82" s="53"/>
      <c r="U82" s="53"/>
      <c r="V82" s="53"/>
      <c r="W82" s="53"/>
      <c r="X82" s="53"/>
    </row>
    <row r="83" spans="1:24" x14ac:dyDescent="0.25">
      <c r="U83" s="53"/>
      <c r="V83" s="53"/>
      <c r="W83" s="53"/>
      <c r="X83" s="53"/>
    </row>
    <row r="84" spans="1:24" x14ac:dyDescent="0.25">
      <c r="U84" s="53"/>
      <c r="V84" s="53"/>
      <c r="W84" s="53"/>
      <c r="X84" s="53"/>
    </row>
    <row r="85" spans="1:24" x14ac:dyDescent="0.25">
      <c r="U85" s="53"/>
      <c r="V85" s="53"/>
      <c r="W85" s="53"/>
      <c r="X85" s="53"/>
    </row>
    <row r="86" spans="1:24" x14ac:dyDescent="0.25">
      <c r="U86" s="53"/>
      <c r="V86" s="53"/>
      <c r="W86" s="53"/>
      <c r="X86" s="53"/>
    </row>
    <row r="87" spans="1:24" x14ac:dyDescent="0.25">
      <c r="U87" s="53"/>
      <c r="V87" s="53"/>
      <c r="W87" s="53"/>
      <c r="X87" s="53"/>
    </row>
    <row r="88" spans="1:24" x14ac:dyDescent="0.25">
      <c r="U88" s="53"/>
      <c r="V88" s="53"/>
      <c r="W88" s="53"/>
      <c r="X88" s="53"/>
    </row>
    <row r="89" spans="1:24" x14ac:dyDescent="0.25">
      <c r="U89" s="53"/>
      <c r="V89" s="53"/>
      <c r="W89" s="53"/>
      <c r="X89" s="53"/>
    </row>
    <row r="90" spans="1:24" x14ac:dyDescent="0.25">
      <c r="U90" s="53"/>
      <c r="V90" s="53"/>
      <c r="W90" s="53"/>
      <c r="X90" s="53"/>
    </row>
    <row r="91" spans="1:24" x14ac:dyDescent="0.25">
      <c r="U91" s="53"/>
      <c r="V91" s="53"/>
      <c r="W91" s="53"/>
      <c r="X91" s="53"/>
    </row>
    <row r="92" spans="1:24" x14ac:dyDescent="0.25">
      <c r="U92" s="53"/>
      <c r="V92" s="53"/>
      <c r="W92" s="53"/>
      <c r="X92" s="53"/>
    </row>
    <row r="93" spans="1:24" x14ac:dyDescent="0.25">
      <c r="U93" s="53"/>
      <c r="V93" s="53"/>
      <c r="W93" s="53"/>
      <c r="X93" s="53"/>
    </row>
  </sheetData>
  <dataConsolidate/>
  <mergeCells count="4">
    <mergeCell ref="A1:P1"/>
    <mergeCell ref="L2:P2"/>
    <mergeCell ref="F2:K2"/>
    <mergeCell ref="A2:E2"/>
  </mergeCell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Списки!$A$3:$A$15</xm:f>
          </x14:formula1>
          <xm:sqref>B4:B38</xm:sqref>
        </x14:dataValidation>
        <x14:dataValidation type="list" allowBlank="1" showInputMessage="1" showErrorMessage="1">
          <x14:formula1>
            <xm:f>Списки!$A$3:$A$14</xm:f>
          </x14:formula1>
          <xm:sqref>L4:L37 P4 P6 P8 P10 P12 P14 P16 P18 P20 P22 P24 P26 P28 P30 P32 P34 P36</xm:sqref>
        </x14:dataValidation>
        <x14:dataValidation type="list" allowBlank="1" showInputMessage="1" showErrorMessage="1">
          <x14:formula1>
            <xm:f>Списки!$N$21:$N$24</xm:f>
          </x14:formula1>
          <xm:sqref>A4:A38</xm:sqref>
        </x14:dataValidation>
        <x14:dataValidation type="list" allowBlank="1" showInputMessage="1" showErrorMessage="1">
          <x14:formula1>
            <xm:f>Списки!$N$38:$N$46</xm:f>
          </x14:formula1>
          <xm:sqref>F4:F37</xm:sqref>
        </x14:dataValidation>
        <x14:dataValidation type="list" allowBlank="1" showInputMessage="1" showErrorMessage="1">
          <x14:formula1>
            <xm:f>Списки!$K$9:$K$16</xm:f>
          </x14:formula1>
          <xm:sqref>G4:G37 K4 K6 K8 K10 K12 K14 K16 K18 K20 K22 K24 K26 K28 K30 K32 K34 K36</xm:sqref>
        </x14:dataValidation>
        <x14:dataValidation type="list" allowBlank="1" showInputMessage="1" showErrorMessage="1">
          <x14:formula1>
            <xm:f>Списки!$P$3:$P$6</xm:f>
          </x14:formula1>
          <xm:sqref>H4:H37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Q72"/>
  <sheetViews>
    <sheetView topLeftCell="E25" workbookViewId="0">
      <selection activeCell="Q22" sqref="Q22"/>
    </sheetView>
  </sheetViews>
  <sheetFormatPr defaultRowHeight="15" x14ac:dyDescent="0.25"/>
  <cols>
    <col min="1" max="1" width="16.7109375" customWidth="1"/>
    <col min="2" max="12" width="12.7109375" customWidth="1"/>
    <col min="13" max="13" width="2.7109375" customWidth="1"/>
    <col min="14" max="14" width="16.7109375" customWidth="1"/>
    <col min="15" max="15" width="2.7109375" customWidth="1"/>
    <col min="16" max="16" width="17.140625" customWidth="1"/>
    <col min="17" max="17" width="10" style="31" customWidth="1"/>
  </cols>
  <sheetData>
    <row r="1" spans="1:17" x14ac:dyDescent="0.25">
      <c r="A1" s="79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  <c r="M1" s="6"/>
      <c r="N1" s="32" t="s">
        <v>40</v>
      </c>
      <c r="P1" s="67" t="s">
        <v>126</v>
      </c>
      <c r="Q1" s="66"/>
    </row>
    <row r="2" spans="1:17" x14ac:dyDescent="0.25">
      <c r="A2" s="21" t="s">
        <v>3</v>
      </c>
      <c r="B2" s="22" t="s">
        <v>4</v>
      </c>
      <c r="C2" s="22" t="s">
        <v>5</v>
      </c>
      <c r="D2" s="22" t="s">
        <v>6</v>
      </c>
      <c r="E2" s="22" t="s">
        <v>7</v>
      </c>
      <c r="F2" s="22" t="s">
        <v>8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17</v>
      </c>
      <c r="L2" s="23" t="s">
        <v>113</v>
      </c>
      <c r="N2" s="33" t="s">
        <v>41</v>
      </c>
      <c r="O2" s="2"/>
      <c r="P2" s="63" t="s">
        <v>17</v>
      </c>
      <c r="Q2" s="64" t="s">
        <v>1</v>
      </c>
    </row>
    <row r="3" spans="1:17" x14ac:dyDescent="0.25">
      <c r="A3" s="14" t="s">
        <v>53</v>
      </c>
      <c r="B3" s="8"/>
      <c r="C3" s="8"/>
      <c r="D3" s="8"/>
      <c r="E3" s="8" t="s">
        <v>44</v>
      </c>
      <c r="F3" s="8"/>
      <c r="G3" s="8"/>
      <c r="H3" s="8"/>
      <c r="I3" s="8"/>
      <c r="J3" s="8"/>
      <c r="K3" s="9" t="s">
        <v>84</v>
      </c>
      <c r="L3" s="16"/>
      <c r="N3" s="34" t="s">
        <v>29</v>
      </c>
      <c r="O3" s="2"/>
      <c r="P3" s="4" t="s">
        <v>90</v>
      </c>
      <c r="Q3" s="30">
        <v>1</v>
      </c>
    </row>
    <row r="4" spans="1:17" x14ac:dyDescent="0.25">
      <c r="A4" s="14" t="s">
        <v>21</v>
      </c>
      <c r="B4" s="8"/>
      <c r="C4" s="8"/>
      <c r="D4" s="8"/>
      <c r="E4" s="8" t="s">
        <v>42</v>
      </c>
      <c r="F4" s="8"/>
      <c r="G4" s="8"/>
      <c r="H4" s="8"/>
      <c r="I4" s="8"/>
      <c r="J4" s="8"/>
      <c r="K4" s="9" t="s">
        <v>85</v>
      </c>
      <c r="L4" s="16"/>
      <c r="N4" s="34" t="s">
        <v>30</v>
      </c>
      <c r="O4" s="2"/>
      <c r="P4" s="3" t="s">
        <v>91</v>
      </c>
      <c r="Q4" s="30">
        <v>2</v>
      </c>
    </row>
    <row r="5" spans="1:17" x14ac:dyDescent="0.25">
      <c r="A5" s="14" t="s">
        <v>22</v>
      </c>
      <c r="B5" s="8"/>
      <c r="C5" s="8"/>
      <c r="D5" s="8"/>
      <c r="E5" s="8" t="s">
        <v>43</v>
      </c>
      <c r="F5" s="8"/>
      <c r="G5" s="8"/>
      <c r="H5" s="8"/>
      <c r="I5" s="8"/>
      <c r="J5" s="8"/>
      <c r="K5" s="9" t="s">
        <v>86</v>
      </c>
      <c r="L5" s="16"/>
      <c r="N5" s="34" t="s">
        <v>31</v>
      </c>
      <c r="O5" s="2"/>
      <c r="P5" s="3" t="s">
        <v>92</v>
      </c>
      <c r="Q5" s="30">
        <v>3</v>
      </c>
    </row>
    <row r="6" spans="1:17" x14ac:dyDescent="0.25">
      <c r="A6" s="14" t="s">
        <v>52</v>
      </c>
      <c r="B6" s="8"/>
      <c r="C6" s="8"/>
      <c r="D6" s="8"/>
      <c r="E6" s="8" t="s">
        <v>48</v>
      </c>
      <c r="F6" s="8"/>
      <c r="G6" s="8"/>
      <c r="H6" s="8"/>
      <c r="I6" s="8"/>
      <c r="J6" s="8"/>
      <c r="K6" s="9" t="s">
        <v>87</v>
      </c>
      <c r="L6" s="16"/>
      <c r="N6" s="34" t="s">
        <v>32</v>
      </c>
      <c r="O6" s="2"/>
      <c r="P6" s="3" t="s">
        <v>93</v>
      </c>
      <c r="Q6" s="30">
        <v>4</v>
      </c>
    </row>
    <row r="7" spans="1:17" x14ac:dyDescent="0.25">
      <c r="A7" s="14" t="s">
        <v>50</v>
      </c>
      <c r="B7" s="8"/>
      <c r="C7" s="8"/>
      <c r="D7" s="8"/>
      <c r="E7" s="8" t="s">
        <v>46</v>
      </c>
      <c r="F7" s="8"/>
      <c r="G7" s="8"/>
      <c r="H7" s="8"/>
      <c r="I7" s="8"/>
      <c r="J7" s="8"/>
      <c r="K7" s="9" t="s">
        <v>88</v>
      </c>
      <c r="L7" s="16"/>
      <c r="N7" s="34" t="s">
        <v>33</v>
      </c>
      <c r="O7" s="2"/>
      <c r="P7" s="3"/>
      <c r="Q7" s="30"/>
    </row>
    <row r="8" spans="1:17" x14ac:dyDescent="0.25">
      <c r="A8" s="14" t="s">
        <v>51</v>
      </c>
      <c r="B8" s="8"/>
      <c r="C8" s="8"/>
      <c r="D8" s="8"/>
      <c r="E8" s="8" t="s">
        <v>45</v>
      </c>
      <c r="F8" s="8"/>
      <c r="G8" s="8"/>
      <c r="H8" s="8"/>
      <c r="I8" s="8"/>
      <c r="J8" s="8"/>
      <c r="K8" s="9" t="s">
        <v>89</v>
      </c>
      <c r="L8" s="16"/>
      <c r="N8" s="34" t="s">
        <v>34</v>
      </c>
      <c r="O8" s="2"/>
      <c r="P8" s="7"/>
      <c r="Q8" s="30"/>
    </row>
    <row r="9" spans="1:17" x14ac:dyDescent="0.25">
      <c r="A9" s="15" t="s">
        <v>66</v>
      </c>
      <c r="B9" s="8"/>
      <c r="C9" s="8"/>
      <c r="D9" s="8"/>
      <c r="E9" s="8" t="s">
        <v>47</v>
      </c>
      <c r="F9" s="8"/>
      <c r="G9" s="8"/>
      <c r="H9" s="8"/>
      <c r="I9" s="8"/>
      <c r="J9" s="8"/>
      <c r="K9" s="9" t="s">
        <v>71</v>
      </c>
      <c r="L9" s="16"/>
      <c r="N9" s="34" t="s">
        <v>35</v>
      </c>
      <c r="O9" s="2"/>
      <c r="P9" s="63" t="s">
        <v>127</v>
      </c>
      <c r="Q9" s="64" t="s">
        <v>1</v>
      </c>
    </row>
    <row r="10" spans="1:17" x14ac:dyDescent="0.25">
      <c r="A10" s="14" t="s">
        <v>67</v>
      </c>
      <c r="B10" s="8"/>
      <c r="C10" s="8"/>
      <c r="D10" s="8"/>
      <c r="E10" s="10"/>
      <c r="F10" s="8"/>
      <c r="G10" s="8"/>
      <c r="H10" s="8"/>
      <c r="I10" s="8"/>
      <c r="J10" s="8"/>
      <c r="K10" s="9" t="s">
        <v>72</v>
      </c>
      <c r="L10" s="16"/>
      <c r="N10" s="34" t="s">
        <v>36</v>
      </c>
      <c r="O10" s="2"/>
      <c r="P10" s="7" t="s">
        <v>7</v>
      </c>
      <c r="Q10" s="30">
        <v>1</v>
      </c>
    </row>
    <row r="11" spans="1:17" x14ac:dyDescent="0.25">
      <c r="A11" s="14" t="s">
        <v>68</v>
      </c>
      <c r="B11" s="8"/>
      <c r="C11" s="8"/>
      <c r="D11" s="8"/>
      <c r="E11" s="8"/>
      <c r="F11" s="8"/>
      <c r="G11" s="8"/>
      <c r="H11" s="8"/>
      <c r="I11" s="8"/>
      <c r="J11" s="8"/>
      <c r="K11" s="9" t="s">
        <v>73</v>
      </c>
      <c r="L11" s="16"/>
      <c r="N11" s="34" t="s">
        <v>37</v>
      </c>
      <c r="O11" s="2"/>
      <c r="P11" s="3" t="s">
        <v>4</v>
      </c>
      <c r="Q11" s="30">
        <v>2</v>
      </c>
    </row>
    <row r="12" spans="1:17" x14ac:dyDescent="0.25">
      <c r="A12" s="14" t="s">
        <v>49</v>
      </c>
      <c r="B12" s="8"/>
      <c r="C12" s="8"/>
      <c r="D12" s="8"/>
      <c r="E12" s="8"/>
      <c r="F12" s="8"/>
      <c r="G12" s="8"/>
      <c r="H12" s="8"/>
      <c r="I12" s="8"/>
      <c r="J12" s="8"/>
      <c r="K12" s="9" t="s">
        <v>74</v>
      </c>
      <c r="L12" s="16"/>
      <c r="N12" s="34" t="s">
        <v>38</v>
      </c>
      <c r="O12" s="2"/>
      <c r="P12" s="3" t="s">
        <v>9</v>
      </c>
      <c r="Q12" s="30">
        <v>1</v>
      </c>
    </row>
    <row r="13" spans="1:17" x14ac:dyDescent="0.25">
      <c r="A13" s="14" t="s">
        <v>69</v>
      </c>
      <c r="B13" s="8"/>
      <c r="C13" s="8"/>
      <c r="D13" s="8"/>
      <c r="E13" s="8"/>
      <c r="F13" s="8"/>
      <c r="G13" s="8"/>
      <c r="H13" s="8"/>
      <c r="I13" s="8"/>
      <c r="J13" s="8"/>
      <c r="K13" s="9" t="s">
        <v>75</v>
      </c>
      <c r="L13" s="16"/>
      <c r="P13" s="7" t="s">
        <v>128</v>
      </c>
      <c r="Q13" s="30">
        <v>1</v>
      </c>
    </row>
    <row r="14" spans="1:17" x14ac:dyDescent="0.25">
      <c r="A14" s="14" t="s">
        <v>70</v>
      </c>
      <c r="B14" s="8"/>
      <c r="C14" s="8"/>
      <c r="D14" s="8"/>
      <c r="E14" s="10"/>
      <c r="F14" s="8"/>
      <c r="G14" s="8"/>
      <c r="H14" s="8"/>
      <c r="I14" s="8"/>
      <c r="J14" s="8"/>
      <c r="K14" s="9" t="s">
        <v>76</v>
      </c>
      <c r="L14" s="16"/>
      <c r="P14" s="3" t="s">
        <v>169</v>
      </c>
      <c r="Q14" s="30">
        <v>1</v>
      </c>
    </row>
    <row r="15" spans="1:17" x14ac:dyDescent="0.25">
      <c r="A15" s="14"/>
      <c r="B15" s="8"/>
      <c r="C15" s="8"/>
      <c r="D15" s="8"/>
      <c r="E15" s="8"/>
      <c r="F15" s="8"/>
      <c r="G15" s="8"/>
      <c r="H15" s="8"/>
      <c r="I15" s="8"/>
      <c r="J15" s="8"/>
      <c r="K15" s="9" t="s">
        <v>39</v>
      </c>
      <c r="L15" s="16"/>
      <c r="P15" s="3" t="s">
        <v>130</v>
      </c>
      <c r="Q15" s="30">
        <v>1</v>
      </c>
    </row>
    <row r="16" spans="1:17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 t="s">
        <v>77</v>
      </c>
      <c r="L16" s="20"/>
      <c r="P16" s="7" t="s">
        <v>131</v>
      </c>
      <c r="Q16" s="30">
        <v>1</v>
      </c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P17" s="7" t="s">
        <v>132</v>
      </c>
      <c r="Q17" s="30">
        <v>1</v>
      </c>
    </row>
    <row r="18" spans="1:17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P18" s="7" t="s">
        <v>135</v>
      </c>
      <c r="Q18" s="30">
        <v>4</v>
      </c>
    </row>
    <row r="19" spans="1:17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P19" s="7" t="s">
        <v>129</v>
      </c>
      <c r="Q19" s="30">
        <v>4</v>
      </c>
    </row>
    <row r="20" spans="1:17" x14ac:dyDescent="0.25">
      <c r="A20" s="79" t="s">
        <v>27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  <c r="N20" s="35" t="s">
        <v>126</v>
      </c>
      <c r="P20" s="7" t="s">
        <v>136</v>
      </c>
      <c r="Q20" s="30">
        <v>4</v>
      </c>
    </row>
    <row r="21" spans="1:17" x14ac:dyDescent="0.25">
      <c r="A21" s="21" t="s">
        <v>78</v>
      </c>
      <c r="B21" s="22" t="s">
        <v>79</v>
      </c>
      <c r="C21" s="22" t="s">
        <v>142</v>
      </c>
      <c r="D21" s="22" t="s">
        <v>143</v>
      </c>
      <c r="E21" s="22" t="s">
        <v>160</v>
      </c>
      <c r="F21" s="22" t="s">
        <v>161</v>
      </c>
      <c r="G21" s="22" t="s">
        <v>139</v>
      </c>
      <c r="H21" s="22" t="s">
        <v>121</v>
      </c>
      <c r="I21" s="22" t="s">
        <v>122</v>
      </c>
      <c r="J21" s="22" t="s">
        <v>123</v>
      </c>
      <c r="K21" s="22" t="s">
        <v>124</v>
      </c>
      <c r="L21" s="23" t="s">
        <v>20</v>
      </c>
      <c r="N21" s="34" t="s">
        <v>127</v>
      </c>
      <c r="P21" s="7" t="s">
        <v>170</v>
      </c>
      <c r="Q21" s="30">
        <v>1</v>
      </c>
    </row>
    <row r="22" spans="1:17" x14ac:dyDescent="0.25">
      <c r="A22" s="14" t="s">
        <v>80</v>
      </c>
      <c r="B22" s="8" t="s">
        <v>18</v>
      </c>
      <c r="C22" s="8" t="s">
        <v>141</v>
      </c>
      <c r="D22" s="8" t="s">
        <v>153</v>
      </c>
      <c r="E22" s="8" t="s">
        <v>162</v>
      </c>
      <c r="F22" s="8" t="s">
        <v>165</v>
      </c>
      <c r="G22" s="8"/>
      <c r="H22" s="8"/>
      <c r="I22" s="8"/>
      <c r="J22" s="8"/>
      <c r="K22" s="8"/>
      <c r="L22" s="16" t="s">
        <v>102</v>
      </c>
      <c r="N22" s="34" t="s">
        <v>133</v>
      </c>
      <c r="P22" s="68"/>
      <c r="Q22" s="30"/>
    </row>
    <row r="23" spans="1:17" x14ac:dyDescent="0.25">
      <c r="A23" s="14" t="s">
        <v>81</v>
      </c>
      <c r="B23" s="8" t="s">
        <v>19</v>
      </c>
      <c r="C23" s="8" t="s">
        <v>146</v>
      </c>
      <c r="D23" s="8" t="s">
        <v>154</v>
      </c>
      <c r="E23" s="8" t="s">
        <v>163</v>
      </c>
      <c r="F23" s="8" t="s">
        <v>166</v>
      </c>
      <c r="G23" s="8"/>
      <c r="H23" s="8"/>
      <c r="I23" s="8"/>
      <c r="J23" s="8"/>
      <c r="K23" s="8"/>
      <c r="L23" s="16" t="s">
        <v>101</v>
      </c>
      <c r="N23" s="34" t="s">
        <v>137</v>
      </c>
      <c r="P23" s="63" t="s">
        <v>133</v>
      </c>
      <c r="Q23" s="64" t="s">
        <v>1</v>
      </c>
    </row>
    <row r="24" spans="1:17" x14ac:dyDescent="0.25">
      <c r="A24" s="14" t="s">
        <v>82</v>
      </c>
      <c r="B24" s="8" t="s">
        <v>152</v>
      </c>
      <c r="C24" s="8" t="s">
        <v>147</v>
      </c>
      <c r="D24" s="8" t="s">
        <v>155</v>
      </c>
      <c r="E24" s="8" t="s">
        <v>164</v>
      </c>
      <c r="F24" s="8" t="s">
        <v>167</v>
      </c>
      <c r="G24" s="8"/>
      <c r="H24" s="8"/>
      <c r="I24" s="8"/>
      <c r="J24" s="8"/>
      <c r="K24" s="8"/>
      <c r="L24" s="16" t="s">
        <v>103</v>
      </c>
      <c r="N24" s="34" t="s">
        <v>55</v>
      </c>
      <c r="P24" s="7" t="s">
        <v>7</v>
      </c>
      <c r="Q24" s="30">
        <v>1</v>
      </c>
    </row>
    <row r="25" spans="1:17" x14ac:dyDescent="0.25">
      <c r="A25" s="14" t="s">
        <v>144</v>
      </c>
      <c r="B25" s="8" t="s">
        <v>83</v>
      </c>
      <c r="C25" s="8" t="s">
        <v>148</v>
      </c>
      <c r="D25" s="8" t="s">
        <v>156</v>
      </c>
      <c r="E25" s="8"/>
      <c r="F25" s="8" t="s">
        <v>168</v>
      </c>
      <c r="G25" s="8"/>
      <c r="H25" s="8"/>
      <c r="I25" s="8"/>
      <c r="J25" s="8"/>
      <c r="K25" s="8"/>
      <c r="L25" s="16" t="s">
        <v>104</v>
      </c>
      <c r="P25" s="7" t="s">
        <v>4</v>
      </c>
      <c r="Q25" s="30">
        <v>1</v>
      </c>
    </row>
    <row r="26" spans="1:17" x14ac:dyDescent="0.25">
      <c r="A26" s="14" t="s">
        <v>145</v>
      </c>
      <c r="B26" s="8"/>
      <c r="C26" s="8" t="s">
        <v>149</v>
      </c>
      <c r="D26" s="8"/>
      <c r="E26" s="8"/>
      <c r="F26" s="8"/>
      <c r="G26" s="8"/>
      <c r="H26" s="8"/>
      <c r="I26" s="8"/>
      <c r="J26" s="8"/>
      <c r="K26" s="8"/>
      <c r="L26" s="16" t="s">
        <v>105</v>
      </c>
      <c r="P26" s="7" t="s">
        <v>8</v>
      </c>
      <c r="Q26" s="30"/>
    </row>
    <row r="27" spans="1:17" x14ac:dyDescent="0.25">
      <c r="A27" s="14" t="s">
        <v>159</v>
      </c>
      <c r="B27" s="8"/>
      <c r="C27" s="8" t="s">
        <v>150</v>
      </c>
      <c r="D27" s="12"/>
      <c r="E27" s="8"/>
      <c r="F27" s="8"/>
      <c r="G27" s="8"/>
      <c r="H27" s="8"/>
      <c r="I27" s="8"/>
      <c r="J27" s="8"/>
      <c r="K27" s="8"/>
      <c r="L27" s="16" t="s">
        <v>106</v>
      </c>
      <c r="P27" s="7" t="s">
        <v>5</v>
      </c>
      <c r="Q27" s="30">
        <v>1</v>
      </c>
    </row>
    <row r="28" spans="1:17" x14ac:dyDescent="0.25">
      <c r="A28" s="14"/>
      <c r="B28" s="8"/>
      <c r="C28" s="8" t="s">
        <v>151</v>
      </c>
      <c r="D28" s="8"/>
      <c r="E28" s="8"/>
      <c r="F28" s="8"/>
      <c r="G28" s="8"/>
      <c r="H28" s="8"/>
      <c r="I28" s="8"/>
      <c r="J28" s="8"/>
      <c r="K28" s="8"/>
      <c r="L28" s="16" t="s">
        <v>107</v>
      </c>
      <c r="P28" s="7" t="s">
        <v>12</v>
      </c>
      <c r="Q28" s="30"/>
    </row>
    <row r="29" spans="1:17" x14ac:dyDescent="0.25">
      <c r="A29" s="14"/>
      <c r="B29" s="8"/>
      <c r="C29" s="8" t="s">
        <v>157</v>
      </c>
      <c r="D29" s="8"/>
      <c r="E29" s="8"/>
      <c r="F29" s="8"/>
      <c r="G29" s="8"/>
      <c r="H29" s="8"/>
      <c r="I29" s="8"/>
      <c r="J29" s="8"/>
      <c r="K29" s="8"/>
      <c r="L29" s="16" t="s">
        <v>23</v>
      </c>
      <c r="P29" s="7" t="s">
        <v>134</v>
      </c>
      <c r="Q29" s="30"/>
    </row>
    <row r="30" spans="1:17" x14ac:dyDescent="0.25">
      <c r="A30" s="14"/>
      <c r="B30" s="8"/>
      <c r="C30" s="8" t="s">
        <v>158</v>
      </c>
      <c r="D30" s="8"/>
      <c r="E30" s="8"/>
      <c r="F30" s="8"/>
      <c r="G30" s="8"/>
      <c r="H30" s="8"/>
      <c r="I30" s="8"/>
      <c r="J30" s="8"/>
      <c r="K30" s="8"/>
      <c r="L30" s="16" t="s">
        <v>24</v>
      </c>
      <c r="N30" s="1"/>
      <c r="P30" s="7" t="s">
        <v>135</v>
      </c>
      <c r="Q30" s="30"/>
    </row>
    <row r="31" spans="1:17" x14ac:dyDescent="0.25">
      <c r="A31" s="14"/>
      <c r="B31" s="8"/>
      <c r="C31" s="8"/>
      <c r="D31" s="8"/>
      <c r="E31" s="8"/>
      <c r="F31" s="8"/>
      <c r="G31" s="8"/>
      <c r="H31" s="8"/>
      <c r="I31" s="8"/>
      <c r="J31" s="8"/>
      <c r="K31" s="8"/>
      <c r="L31" s="16" t="s">
        <v>25</v>
      </c>
      <c r="N31" s="1"/>
      <c r="P31" s="7" t="s">
        <v>129</v>
      </c>
      <c r="Q31" s="30"/>
    </row>
    <row r="32" spans="1:17" x14ac:dyDescent="0.2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0"/>
      <c r="N32" s="1"/>
      <c r="P32" s="3" t="s">
        <v>136</v>
      </c>
      <c r="Q32" s="30"/>
    </row>
    <row r="33" spans="1:17" x14ac:dyDescent="0.25">
      <c r="N33" s="1"/>
      <c r="P33" s="3"/>
      <c r="Q33" s="30"/>
    </row>
    <row r="34" spans="1:17" x14ac:dyDescent="0.25">
      <c r="N34" s="1"/>
      <c r="P34" s="7"/>
      <c r="Q34" s="30"/>
    </row>
    <row r="35" spans="1:17" x14ac:dyDescent="0.25">
      <c r="N35" s="1"/>
      <c r="P35" s="63" t="s">
        <v>137</v>
      </c>
      <c r="Q35" s="64" t="s">
        <v>1</v>
      </c>
    </row>
    <row r="36" spans="1:17" x14ac:dyDescent="0.25">
      <c r="P36" s="3" t="s">
        <v>113</v>
      </c>
      <c r="Q36" s="30">
        <v>2</v>
      </c>
    </row>
    <row r="37" spans="1:17" x14ac:dyDescent="0.25">
      <c r="A37" s="79" t="s">
        <v>28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1"/>
      <c r="N37" s="32" t="s">
        <v>119</v>
      </c>
      <c r="P37" s="3" t="s">
        <v>138</v>
      </c>
      <c r="Q37" s="30">
        <v>2</v>
      </c>
    </row>
    <row r="38" spans="1:17" x14ac:dyDescent="0.25">
      <c r="A38" s="21" t="s">
        <v>3</v>
      </c>
      <c r="B38" s="22" t="s">
        <v>4</v>
      </c>
      <c r="C38" s="22" t="s">
        <v>5</v>
      </c>
      <c r="D38" s="22" t="s">
        <v>6</v>
      </c>
      <c r="E38" s="22" t="s">
        <v>7</v>
      </c>
      <c r="F38" s="22" t="s">
        <v>8</v>
      </c>
      <c r="G38" s="22" t="s">
        <v>9</v>
      </c>
      <c r="H38" s="22" t="s">
        <v>10</v>
      </c>
      <c r="I38" s="22" t="s">
        <v>11</v>
      </c>
      <c r="J38" s="22" t="s">
        <v>12</v>
      </c>
      <c r="K38" s="22" t="s">
        <v>17</v>
      </c>
      <c r="L38" s="23" t="s">
        <v>113</v>
      </c>
      <c r="N38" s="2" t="s">
        <v>55</v>
      </c>
      <c r="P38" s="3" t="s">
        <v>134</v>
      </c>
      <c r="Q38" s="30"/>
    </row>
    <row r="39" spans="1:17" x14ac:dyDescent="0.25">
      <c r="A39" s="24" t="s">
        <v>97</v>
      </c>
      <c r="B39" s="13" t="s">
        <v>109</v>
      </c>
      <c r="C39" s="13" t="s">
        <v>108</v>
      </c>
      <c r="D39" s="13" t="s">
        <v>110</v>
      </c>
      <c r="E39" s="13" t="s">
        <v>111</v>
      </c>
      <c r="F39" s="13" t="s">
        <v>115</v>
      </c>
      <c r="G39" s="8"/>
      <c r="H39" s="8"/>
      <c r="I39" s="8"/>
      <c r="J39" s="8"/>
      <c r="K39" s="9"/>
      <c r="L39" s="25" t="s">
        <v>112</v>
      </c>
      <c r="N39" s="2" t="s">
        <v>56</v>
      </c>
      <c r="P39" s="3" t="s">
        <v>129</v>
      </c>
      <c r="Q39" s="30"/>
    </row>
    <row r="40" spans="1:17" x14ac:dyDescent="0.25">
      <c r="A40" s="24" t="s">
        <v>98</v>
      </c>
      <c r="B40" s="8"/>
      <c r="C40" s="8"/>
      <c r="D40" s="8"/>
      <c r="E40" s="13" t="s">
        <v>116</v>
      </c>
      <c r="F40" s="8"/>
      <c r="G40" s="8"/>
      <c r="H40" s="8"/>
      <c r="I40" s="8"/>
      <c r="J40" s="8"/>
      <c r="K40" s="9"/>
      <c r="L40" s="26" t="s">
        <v>114</v>
      </c>
      <c r="N40" s="2" t="s">
        <v>58</v>
      </c>
      <c r="P40" s="7" t="s">
        <v>136</v>
      </c>
      <c r="Q40" s="30"/>
    </row>
    <row r="41" spans="1:17" x14ac:dyDescent="0.25">
      <c r="A41" s="24" t="s">
        <v>99</v>
      </c>
      <c r="B41" s="8"/>
      <c r="C41" s="8"/>
      <c r="D41" s="8"/>
      <c r="E41" s="13" t="s">
        <v>117</v>
      </c>
      <c r="F41" s="8"/>
      <c r="G41" s="8"/>
      <c r="H41" s="8"/>
      <c r="I41" s="8"/>
      <c r="J41" s="8"/>
      <c r="K41" s="9"/>
      <c r="L41" s="27"/>
      <c r="N41" s="2" t="s">
        <v>59</v>
      </c>
      <c r="P41" s="3"/>
      <c r="Q41" s="30"/>
    </row>
    <row r="42" spans="1:17" x14ac:dyDescent="0.25">
      <c r="A42" s="24" t="s">
        <v>100</v>
      </c>
      <c r="B42" s="8"/>
      <c r="C42" s="8"/>
      <c r="D42" s="8"/>
      <c r="E42" s="8"/>
      <c r="F42" s="8"/>
      <c r="G42" s="8"/>
      <c r="H42" s="8"/>
      <c r="I42" s="8"/>
      <c r="J42" s="8"/>
      <c r="K42" s="9"/>
      <c r="L42" s="27"/>
      <c r="N42" s="2" t="s">
        <v>60</v>
      </c>
      <c r="P42" s="3"/>
      <c r="Q42" s="30"/>
    </row>
    <row r="43" spans="1:17" x14ac:dyDescent="0.25">
      <c r="A43" s="14"/>
      <c r="B43" s="8"/>
      <c r="C43" s="8"/>
      <c r="D43" s="8"/>
      <c r="E43" s="8"/>
      <c r="F43" s="8"/>
      <c r="G43" s="8"/>
      <c r="H43" s="8"/>
      <c r="I43" s="8"/>
      <c r="J43" s="8"/>
      <c r="K43" s="9"/>
      <c r="L43" s="27"/>
      <c r="N43" s="2" t="s">
        <v>61</v>
      </c>
      <c r="P43" s="63" t="s">
        <v>55</v>
      </c>
      <c r="Q43" s="64" t="s">
        <v>1</v>
      </c>
    </row>
    <row r="44" spans="1:17" x14ac:dyDescent="0.25">
      <c r="A44" s="14"/>
      <c r="B44" s="8"/>
      <c r="C44" s="8"/>
      <c r="D44" s="8"/>
      <c r="E44" s="8"/>
      <c r="F44" s="8"/>
      <c r="G44" s="8"/>
      <c r="H44" s="8"/>
      <c r="I44" s="8"/>
      <c r="J44" s="8"/>
      <c r="K44" s="9"/>
      <c r="L44" s="27"/>
      <c r="N44" s="2" t="s">
        <v>62</v>
      </c>
      <c r="P44" s="7" t="s">
        <v>7</v>
      </c>
      <c r="Q44" s="30">
        <v>1</v>
      </c>
    </row>
    <row r="45" spans="1:17" x14ac:dyDescent="0.25">
      <c r="A45" s="15"/>
      <c r="B45" s="8"/>
      <c r="C45" s="8"/>
      <c r="D45" s="8"/>
      <c r="E45" s="8"/>
      <c r="F45" s="8"/>
      <c r="G45" s="8"/>
      <c r="H45" s="8"/>
      <c r="I45" s="8"/>
      <c r="J45" s="8"/>
      <c r="K45" s="9"/>
      <c r="L45" s="27"/>
      <c r="N45" s="2" t="s">
        <v>63</v>
      </c>
      <c r="P45" s="7" t="s">
        <v>4</v>
      </c>
      <c r="Q45" s="30">
        <v>2</v>
      </c>
    </row>
    <row r="46" spans="1:17" x14ac:dyDescent="0.25">
      <c r="A46" s="14"/>
      <c r="B46" s="8"/>
      <c r="C46" s="8"/>
      <c r="D46" s="8"/>
      <c r="E46" s="10"/>
      <c r="F46" s="8"/>
      <c r="G46" s="8"/>
      <c r="H46" s="8"/>
      <c r="I46" s="8"/>
      <c r="J46" s="8"/>
      <c r="K46" s="9"/>
      <c r="L46" s="27"/>
      <c r="N46" s="2" t="s">
        <v>64</v>
      </c>
      <c r="P46" s="7" t="s">
        <v>12</v>
      </c>
      <c r="Q46" s="30"/>
    </row>
    <row r="47" spans="1:17" x14ac:dyDescent="0.25">
      <c r="A47" s="14"/>
      <c r="B47" s="8"/>
      <c r="C47" s="8"/>
      <c r="D47" s="8"/>
      <c r="E47" s="8"/>
      <c r="F47" s="8"/>
      <c r="G47" s="8"/>
      <c r="H47" s="8"/>
      <c r="I47" s="8"/>
      <c r="J47" s="8"/>
      <c r="K47" s="9"/>
      <c r="L47" s="27"/>
      <c r="P47" s="7" t="s">
        <v>134</v>
      </c>
      <c r="Q47" s="30"/>
    </row>
    <row r="48" spans="1:17" x14ac:dyDescent="0.25">
      <c r="A48" s="14"/>
      <c r="B48" s="8"/>
      <c r="C48" s="8"/>
      <c r="D48" s="8"/>
      <c r="E48" s="8"/>
      <c r="F48" s="8"/>
      <c r="G48" s="8"/>
      <c r="H48" s="8"/>
      <c r="I48" s="8"/>
      <c r="J48" s="8"/>
      <c r="K48" s="9"/>
      <c r="L48" s="27"/>
      <c r="P48" s="7" t="s">
        <v>135</v>
      </c>
      <c r="Q48" s="30"/>
    </row>
    <row r="49" spans="1:17" x14ac:dyDescent="0.25">
      <c r="A49" s="14"/>
      <c r="B49" s="8"/>
      <c r="C49" s="8"/>
      <c r="D49" s="8"/>
      <c r="E49" s="8"/>
      <c r="F49" s="8"/>
      <c r="G49" s="8"/>
      <c r="H49" s="8"/>
      <c r="I49" s="8"/>
      <c r="J49" s="8"/>
      <c r="K49" s="9"/>
      <c r="L49" s="27"/>
      <c r="P49" s="7" t="s">
        <v>129</v>
      </c>
      <c r="Q49" s="30"/>
    </row>
    <row r="50" spans="1:17" x14ac:dyDescent="0.25">
      <c r="A50" s="14"/>
      <c r="B50" s="8"/>
      <c r="C50" s="8"/>
      <c r="D50" s="8"/>
      <c r="E50" s="10"/>
      <c r="F50" s="8"/>
      <c r="G50" s="8"/>
      <c r="H50" s="8"/>
      <c r="I50" s="8"/>
      <c r="J50" s="8"/>
      <c r="K50" s="9"/>
      <c r="L50" s="27"/>
      <c r="P50" s="3" t="s">
        <v>136</v>
      </c>
      <c r="Q50" s="30"/>
    </row>
    <row r="51" spans="1:17" x14ac:dyDescent="0.25">
      <c r="A51" s="14"/>
      <c r="B51" s="8"/>
      <c r="C51" s="8"/>
      <c r="D51" s="8"/>
      <c r="E51" s="8"/>
      <c r="F51" s="8"/>
      <c r="G51" s="8"/>
      <c r="H51" s="8"/>
      <c r="I51" s="8"/>
      <c r="J51" s="8"/>
      <c r="K51" s="9"/>
      <c r="L51" s="27"/>
      <c r="P51" s="3"/>
      <c r="Q51" s="30"/>
    </row>
    <row r="52" spans="1:17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9"/>
      <c r="L52" s="28"/>
      <c r="P52" s="3"/>
      <c r="Q52" s="30"/>
    </row>
    <row r="53" spans="1:17" x14ac:dyDescent="0.25">
      <c r="P53" s="3"/>
      <c r="Q53" s="30"/>
    </row>
    <row r="54" spans="1:17" x14ac:dyDescent="0.25">
      <c r="E54" s="31"/>
    </row>
    <row r="55" spans="1:17" x14ac:dyDescent="0.25">
      <c r="E55" s="31"/>
      <c r="Q55" s="65"/>
    </row>
    <row r="56" spans="1:17" x14ac:dyDescent="0.25">
      <c r="E56" s="31"/>
      <c r="Q56" s="65"/>
    </row>
    <row r="57" spans="1:17" x14ac:dyDescent="0.25">
      <c r="E57" s="31"/>
      <c r="Q57" s="65"/>
    </row>
    <row r="58" spans="1:17" x14ac:dyDescent="0.25">
      <c r="E58" s="31"/>
      <c r="Q58" s="65"/>
    </row>
    <row r="59" spans="1:17" x14ac:dyDescent="0.25">
      <c r="E59" s="31"/>
      <c r="Q59" s="65"/>
    </row>
    <row r="60" spans="1:17" x14ac:dyDescent="0.25">
      <c r="E60" s="31"/>
      <c r="Q60" s="65"/>
    </row>
    <row r="61" spans="1:17" x14ac:dyDescent="0.25">
      <c r="E61" s="31"/>
      <c r="Q61" s="65"/>
    </row>
    <row r="62" spans="1:17" x14ac:dyDescent="0.25">
      <c r="E62" s="31"/>
      <c r="Q62" s="65"/>
    </row>
    <row r="63" spans="1:17" x14ac:dyDescent="0.25">
      <c r="E63" s="31"/>
      <c r="Q63" s="65"/>
    </row>
    <row r="64" spans="1:17" x14ac:dyDescent="0.25">
      <c r="E64" s="31"/>
      <c r="Q64" s="65"/>
    </row>
    <row r="65" spans="5:17" x14ac:dyDescent="0.25">
      <c r="E65" s="31"/>
      <c r="Q65" s="65"/>
    </row>
    <row r="66" spans="5:17" x14ac:dyDescent="0.25">
      <c r="E66" s="31"/>
      <c r="Q66" s="65"/>
    </row>
    <row r="67" spans="5:17" x14ac:dyDescent="0.25">
      <c r="E67" s="31"/>
      <c r="Q67" s="65"/>
    </row>
    <row r="68" spans="5:17" x14ac:dyDescent="0.25">
      <c r="E68" s="31"/>
      <c r="Q68" s="65"/>
    </row>
    <row r="69" spans="5:17" x14ac:dyDescent="0.25">
      <c r="E69" s="31"/>
      <c r="Q69" s="65"/>
    </row>
    <row r="70" spans="5:17" x14ac:dyDescent="0.25">
      <c r="E70" s="31"/>
      <c r="Q70" s="65"/>
    </row>
    <row r="71" spans="5:17" x14ac:dyDescent="0.25">
      <c r="E71" s="31"/>
      <c r="Q71" s="65"/>
    </row>
    <row r="72" spans="5:17" x14ac:dyDescent="0.25">
      <c r="Q72" s="65"/>
    </row>
  </sheetData>
  <mergeCells count="3">
    <mergeCell ref="A1:L1"/>
    <mergeCell ref="A37:L37"/>
    <mergeCell ref="A20:L20"/>
  </mergeCells>
  <hyperlinks>
    <hyperlink ref="A40" r:id="rId1"/>
    <hyperlink ref="A39" r:id="rId2"/>
    <hyperlink ref="A41" r:id="rId3"/>
    <hyperlink ref="A42" r:id="rId4"/>
    <hyperlink ref="C39" r:id="rId5"/>
    <hyperlink ref="B39" r:id="rId6"/>
    <hyperlink ref="D39" r:id="rId7"/>
    <hyperlink ref="E39" r:id="rId8"/>
    <hyperlink ref="L39" r:id="rId9"/>
    <hyperlink ref="L40" r:id="rId10"/>
    <hyperlink ref="F39" r:id="rId11"/>
    <hyperlink ref="E40" r:id="rId12"/>
    <hyperlink ref="E41" r:id="rId13"/>
  </hyperlinks>
  <pageMargins left="0.7" right="0.7" top="0.75" bottom="0.75" header="0.3" footer="0.3"/>
  <pageSetup paperSize="9" orientation="portrait" r:id="rId14"/>
  <legacyDrawing r:id="rId15"/>
  <tableParts count="6"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Технология</vt:lpstr>
      <vt:lpstr>Списки</vt:lpstr>
      <vt:lpstr>Аккумулятор</vt:lpstr>
      <vt:lpstr>Бочонок</vt:lpstr>
      <vt:lpstr>БРП</vt:lpstr>
      <vt:lpstr>Заглушка</vt:lpstr>
      <vt:lpstr>Извещатель</vt:lpstr>
      <vt:lpstr>Муфта</vt:lpstr>
      <vt:lpstr>Оповещатель</vt:lpstr>
      <vt:lpstr>Отвод</vt:lpstr>
      <vt:lpstr>Переход</vt:lpstr>
      <vt:lpstr>Прибор_Болид</vt:lpstr>
      <vt:lpstr>Прибор_Свит</vt:lpstr>
      <vt:lpstr>Резьба</vt:lpstr>
      <vt:lpstr>Сгон</vt:lpstr>
      <vt:lpstr>Спринклер</vt:lpstr>
      <vt:lpstr>Тройник</vt:lpstr>
      <vt:lpstr>Труба</vt:lpstr>
      <vt:lpstr>Фланец</vt:lpstr>
      <vt:lpstr>Хомут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Hlebnikov_U</cp:lastModifiedBy>
  <dcterms:created xsi:type="dcterms:W3CDTF">2014-02-04T05:07:59Z</dcterms:created>
  <dcterms:modified xsi:type="dcterms:W3CDTF">2015-01-21T09:39:20Z</dcterms:modified>
</cp:coreProperties>
</file>