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195" windowHeight="12255"/>
  </bookViews>
  <sheets>
    <sheet name="Теплосодержание компонентов" sheetId="1" r:id="rId1"/>
    <sheet name="Интерполяция" sheetId="2" r:id="rId2"/>
  </sheets>
  <calcPr calcId="145621"/>
</workbook>
</file>

<file path=xl/calcChain.xml><?xml version="1.0" encoding="utf-8"?>
<calcChain xmlns="http://schemas.openxmlformats.org/spreadsheetml/2006/main">
  <c r="F33" i="1" l="1" a="1"/>
  <c r="F33" i="1" s="1"/>
  <c r="F32" i="1" a="1"/>
  <c r="F32" i="1"/>
  <c r="F31" i="1" a="1"/>
  <c r="F31" i="1"/>
  <c r="F30" i="1" a="1"/>
  <c r="F30" i="1"/>
  <c r="F29" i="1" a="1"/>
  <c r="F29" i="1" s="1"/>
  <c r="F28" i="1" a="1"/>
  <c r="F28" i="1" s="1"/>
  <c r="F27" i="1" a="1"/>
  <c r="F27" i="1" s="1"/>
  <c r="F26" i="1" a="1"/>
  <c r="F26" i="1"/>
  <c r="F25" i="1" a="1"/>
  <c r="F25" i="1" s="1"/>
  <c r="F24" i="1" a="1"/>
  <c r="F24" i="1" s="1"/>
  <c r="F23" i="1" a="1"/>
  <c r="F23" i="1"/>
  <c r="F22" i="1" a="1"/>
  <c r="F22" i="1" s="1"/>
  <c r="M16" i="2"/>
  <c r="K16" i="2"/>
  <c r="L16" i="2" s="1"/>
  <c r="J16" i="2"/>
  <c r="J15" i="2"/>
  <c r="M14" i="2"/>
  <c r="J14" i="2"/>
  <c r="M13" i="2"/>
  <c r="L13" i="2"/>
  <c r="K13" i="2"/>
  <c r="M7" i="2"/>
  <c r="L7" i="2" s="1"/>
  <c r="K7" i="2"/>
  <c r="D7" i="2"/>
  <c r="K14" i="2" s="1"/>
  <c r="L14" i="2" s="1"/>
  <c r="F16" i="2"/>
  <c r="D16" i="2"/>
  <c r="E16" i="2" s="1"/>
  <c r="C16" i="2"/>
  <c r="C15" i="2"/>
  <c r="C14" i="2"/>
  <c r="F13" i="2"/>
  <c r="E13" i="2"/>
  <c r="D13" i="2"/>
  <c r="F7" i="2"/>
  <c r="F14" i="2" s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L37" i="1"/>
  <c r="M37" i="1"/>
  <c r="N37" i="1"/>
  <c r="O37" i="1"/>
  <c r="P37" i="1"/>
  <c r="Q37" i="1"/>
  <c r="R37" i="1"/>
  <c r="S37" i="1"/>
  <c r="T37" i="1"/>
  <c r="U37" i="1"/>
  <c r="W37" i="1"/>
  <c r="X37" i="1"/>
  <c r="L38" i="1"/>
  <c r="M38" i="1"/>
  <c r="N38" i="1"/>
  <c r="O38" i="1"/>
  <c r="P38" i="1"/>
  <c r="Q38" i="1"/>
  <c r="R38" i="1"/>
  <c r="S38" i="1"/>
  <c r="T38" i="1"/>
  <c r="U38" i="1"/>
  <c r="W38" i="1"/>
  <c r="X38" i="1"/>
  <c r="L39" i="1"/>
  <c r="M39" i="1"/>
  <c r="N39" i="1"/>
  <c r="O39" i="1"/>
  <c r="P39" i="1"/>
  <c r="Q39" i="1"/>
  <c r="R39" i="1"/>
  <c r="S39" i="1"/>
  <c r="T39" i="1"/>
  <c r="U39" i="1"/>
  <c r="W39" i="1"/>
  <c r="X39" i="1"/>
  <c r="L40" i="1"/>
  <c r="M40" i="1"/>
  <c r="N40" i="1"/>
  <c r="O40" i="1"/>
  <c r="P40" i="1"/>
  <c r="Q40" i="1"/>
  <c r="R40" i="1"/>
  <c r="S40" i="1"/>
  <c r="T40" i="1"/>
  <c r="U40" i="1"/>
  <c r="W40" i="1"/>
  <c r="C17" i="1"/>
  <c r="E10" i="1"/>
  <c r="E8" i="1"/>
  <c r="E6" i="1"/>
  <c r="E16" i="1"/>
  <c r="E15" i="1"/>
  <c r="E14" i="1"/>
  <c r="E4" i="1"/>
  <c r="E17" i="1" s="1"/>
  <c r="E5" i="1"/>
  <c r="E7" i="1"/>
  <c r="E9" i="1"/>
  <c r="F9" i="1" s="1"/>
  <c r="E11" i="1"/>
  <c r="E12" i="1"/>
  <c r="F12" i="1" s="1"/>
  <c r="E13" i="1"/>
  <c r="V6" i="1"/>
  <c r="D14" i="2"/>
  <c r="F13" i="1"/>
  <c r="W11" i="1"/>
  <c r="X6" i="1"/>
  <c r="Q6" i="1"/>
  <c r="H12" i="1"/>
  <c r="X8" i="1"/>
  <c r="U9" i="1"/>
  <c r="U10" i="1"/>
  <c r="U8" i="1"/>
  <c r="U6" i="1"/>
  <c r="X11" i="1"/>
  <c r="G12" i="1" l="1"/>
  <c r="W6" i="1"/>
  <c r="W5" i="1"/>
  <c r="T5" i="1"/>
  <c r="T6" i="1"/>
  <c r="W10" i="1"/>
  <c r="T8" i="1"/>
  <c r="T9" i="1"/>
  <c r="U4" i="1"/>
  <c r="X5" i="1"/>
  <c r="X9" i="1"/>
  <c r="U13" i="1"/>
  <c r="H13" i="1"/>
  <c r="X12" i="1"/>
  <c r="U12" i="1"/>
  <c r="U11" i="1"/>
  <c r="X10" i="1"/>
  <c r="X7" i="1"/>
  <c r="U7" i="1"/>
  <c r="E14" i="2"/>
  <c r="E15" i="2" s="1"/>
  <c r="F8" i="1"/>
  <c r="F14" i="1"/>
  <c r="H14" i="1" s="1"/>
  <c r="F11" i="1"/>
  <c r="F5" i="1"/>
  <c r="F10" i="1"/>
  <c r="F15" i="1"/>
  <c r="F6" i="1"/>
  <c r="W13" i="1"/>
  <c r="R13" i="1"/>
  <c r="N13" i="1"/>
  <c r="W12" i="1"/>
  <c r="R12" i="1"/>
  <c r="O11" i="1"/>
  <c r="R10" i="1"/>
  <c r="O10" i="1"/>
  <c r="W9" i="1"/>
  <c r="S9" i="1"/>
  <c r="P9" i="1"/>
  <c r="L8" i="1"/>
  <c r="R6" i="1"/>
  <c r="N6" i="1"/>
  <c r="G15" i="1"/>
  <c r="P5" i="1"/>
  <c r="T4" i="1"/>
  <c r="H8" i="1"/>
  <c r="Q10" i="1"/>
  <c r="Q4" i="1"/>
  <c r="Q13" i="1"/>
  <c r="Q8" i="1"/>
  <c r="Q11" i="1"/>
  <c r="Q7" i="1"/>
  <c r="Q12" i="1"/>
  <c r="H9" i="1"/>
  <c r="W8" i="1"/>
  <c r="F7" i="1"/>
  <c r="T13" i="1"/>
  <c r="T12" i="1"/>
  <c r="T11" i="1"/>
  <c r="T10" i="1"/>
  <c r="Q9" i="1"/>
  <c r="O8" i="1"/>
  <c r="W7" i="1"/>
  <c r="S7" i="1"/>
  <c r="P7" i="1"/>
  <c r="U5" i="1"/>
  <c r="Q5" i="1"/>
  <c r="M5" i="1"/>
  <c r="R4" i="1"/>
  <c r="H7" i="1"/>
  <c r="L15" i="2"/>
  <c r="F4" i="1"/>
  <c r="G13" i="1"/>
  <c r="N8" i="1"/>
  <c r="G9" i="1"/>
  <c r="E7" i="2"/>
  <c r="N4" i="1"/>
  <c r="M11" i="1" l="1"/>
  <c r="G5" i="1"/>
  <c r="H5" i="1"/>
  <c r="M6" i="1"/>
  <c r="M9" i="1"/>
  <c r="M10" i="1"/>
  <c r="M12" i="1"/>
  <c r="M8" i="1"/>
  <c r="Y8" i="1" s="1"/>
  <c r="M4" i="1"/>
  <c r="M13" i="1"/>
  <c r="L7" i="1"/>
  <c r="L9" i="1"/>
  <c r="L5" i="1"/>
  <c r="L12" i="1"/>
  <c r="L11" i="1"/>
  <c r="G4" i="1"/>
  <c r="F17" i="1"/>
  <c r="L4" i="1"/>
  <c r="H4" i="1"/>
  <c r="L6" i="1"/>
  <c r="O4" i="1"/>
  <c r="G7" i="1"/>
  <c r="O9" i="1"/>
  <c r="O5" i="1"/>
  <c r="O7" i="1"/>
  <c r="O13" i="1"/>
  <c r="O6" i="1"/>
  <c r="N9" i="1"/>
  <c r="G6" i="1"/>
  <c r="N7" i="1"/>
  <c r="N11" i="1"/>
  <c r="N5" i="1"/>
  <c r="N12" i="1"/>
  <c r="N10" i="1"/>
  <c r="H6" i="1"/>
  <c r="S4" i="1"/>
  <c r="S8" i="1"/>
  <c r="S6" i="1"/>
  <c r="S11" i="1"/>
  <c r="H11" i="1"/>
  <c r="S13" i="1"/>
  <c r="G11" i="1"/>
  <c r="S12" i="1"/>
  <c r="S10" i="1"/>
  <c r="S5" i="1"/>
  <c r="W4" i="1"/>
  <c r="F16" i="1"/>
  <c r="H15" i="1"/>
  <c r="V13" i="1"/>
  <c r="V7" i="1"/>
  <c r="V11" i="1"/>
  <c r="V9" i="1"/>
  <c r="T7" i="1"/>
  <c r="V12" i="1"/>
  <c r="V10" i="1"/>
  <c r="V4" i="1"/>
  <c r="G14" i="1"/>
  <c r="V8" i="1"/>
  <c r="V5" i="1"/>
  <c r="L10" i="1"/>
  <c r="L13" i="1"/>
  <c r="M7" i="1"/>
  <c r="O12" i="1"/>
  <c r="R7" i="1"/>
  <c r="G10" i="1"/>
  <c r="R9" i="1"/>
  <c r="R5" i="1"/>
  <c r="R8" i="1"/>
  <c r="H10" i="1"/>
  <c r="R11" i="1"/>
  <c r="P11" i="1"/>
  <c r="P8" i="1"/>
  <c r="P6" i="1"/>
  <c r="P12" i="1"/>
  <c r="P10" i="1"/>
  <c r="P13" i="1"/>
  <c r="P4" i="1"/>
  <c r="G8" i="1"/>
  <c r="X4" i="1" l="1"/>
  <c r="G16" i="1"/>
  <c r="H16" i="1"/>
  <c r="H17" i="1"/>
  <c r="Y11" i="1"/>
  <c r="Y7" i="1"/>
  <c r="Y4" i="1"/>
  <c r="Y12" i="1"/>
  <c r="Y5" i="1"/>
  <c r="Y10" i="1"/>
  <c r="Y6" i="1"/>
  <c r="G17" i="1"/>
  <c r="Y9" i="1"/>
  <c r="H18" i="1" l="1"/>
  <c r="F34" i="1" l="1"/>
  <c r="Y13" i="1"/>
  <c r="F34" i="1" a="1"/>
  <c r="X40" i="1"/>
  <c r="X13" i="1"/>
</calcChain>
</file>

<file path=xl/comments1.xml><?xml version="1.0" encoding="utf-8"?>
<comments xmlns="http://schemas.openxmlformats.org/spreadsheetml/2006/main">
  <authors>
    <author>Таня</author>
  </authors>
  <commentList>
    <comment ref="J3" authorId="0">
      <text>
        <r>
          <rPr>
            <sz val="8"/>
            <color indexed="81"/>
            <rFont val="Tahoma"/>
            <family val="2"/>
            <charset val="204"/>
          </rPr>
          <t>Берутся из таблицы №2</t>
        </r>
      </text>
    </comment>
  </commentList>
</comments>
</file>

<file path=xl/sharedStrings.xml><?xml version="1.0" encoding="utf-8"?>
<sst xmlns="http://schemas.openxmlformats.org/spreadsheetml/2006/main" count="79" uniqueCount="25">
  <si>
    <t>m</t>
  </si>
  <si>
    <t>r*m|100</t>
  </si>
  <si>
    <t>g</t>
  </si>
  <si>
    <t>Итого:</t>
  </si>
  <si>
    <t>Энтальпия паров углеводородов</t>
  </si>
  <si>
    <t>Значение одного градуса</t>
  </si>
  <si>
    <t>Значение теплосодержания</t>
  </si>
  <si>
    <t>Темп.</t>
  </si>
  <si>
    <t>Суммар.</t>
  </si>
  <si>
    <t>CO</t>
  </si>
  <si>
    <t xml:space="preserve">r </t>
  </si>
  <si>
    <t>H2</t>
  </si>
  <si>
    <t>CH4</t>
  </si>
  <si>
    <t>C2H4</t>
  </si>
  <si>
    <t>C2H6</t>
  </si>
  <si>
    <t>C3H6</t>
  </si>
  <si>
    <t>C3H8</t>
  </si>
  <si>
    <t>C4H8</t>
  </si>
  <si>
    <t>C4H10</t>
  </si>
  <si>
    <t>C5H12</t>
  </si>
  <si>
    <t>C6H14</t>
  </si>
  <si>
    <t>H2S</t>
  </si>
  <si>
    <t>CO2</t>
  </si>
  <si>
    <t>Линейная интерполяция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</si>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</sst>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0000"/>
    <numFmt numFmtId="169" formatCode="0.00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69" fontId="1" fillId="0" borderId="1" xfId="0" applyNumberFormat="1" applyFont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 shrinkToFit="1"/>
    </xf>
    <xf numFmtId="2" fontId="1" fillId="0" borderId="0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9" borderId="1" xfId="0" applyFont="1" applyFill="1" applyBorder="1" applyAlignment="1">
      <alignment horizontal="center" vertical="center" shrinkToFit="1"/>
    </xf>
    <xf numFmtId="0" fontId="1" fillId="10" borderId="0" xfId="0" applyFont="1" applyFill="1" applyAlignment="1">
      <alignment horizontal="center" vertical="center" shrinkToFit="1"/>
    </xf>
    <xf numFmtId="0" fontId="1" fillId="0" borderId="0" xfId="0" applyFont="1" applyBorder="1" applyAlignment="1">
      <alignment horizontal="right" vertical="center" shrinkToFit="1"/>
    </xf>
    <xf numFmtId="0" fontId="5" fillId="11" borderId="1" xfId="0" applyFont="1" applyFill="1" applyBorder="1" applyAlignment="1">
      <alignment horizontal="center" vertical="center" shrinkToFit="1"/>
    </xf>
    <xf numFmtId="0" fontId="1" fillId="10" borderId="1" xfId="0" applyFont="1" applyFill="1" applyBorder="1" applyAlignment="1">
      <alignment horizontal="center" vertical="center" shrinkToFit="1"/>
    </xf>
    <xf numFmtId="0" fontId="1" fillId="1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10" borderId="3" xfId="0" applyFont="1" applyFill="1" applyBorder="1" applyAlignment="1">
      <alignment horizontal="center" vertical="center" shrinkToFit="1"/>
    </xf>
    <xf numFmtId="0" fontId="5" fillId="11" borderId="4" xfId="0" applyFont="1" applyFill="1" applyBorder="1" applyAlignment="1">
      <alignment horizontal="center" vertical="center" shrinkToFit="1"/>
    </xf>
    <xf numFmtId="0" fontId="5" fillId="11" borderId="5" xfId="0" applyFont="1" applyFill="1" applyBorder="1" applyAlignment="1">
      <alignment horizontal="center" vertical="center" shrinkToFit="1"/>
    </xf>
    <xf numFmtId="169" fontId="5" fillId="11" borderId="5" xfId="0" applyNumberFormat="1" applyFont="1" applyFill="1" applyBorder="1" applyAlignment="1">
      <alignment horizontal="center" vertical="center" shrinkToFit="1"/>
    </xf>
    <xf numFmtId="1" fontId="5" fillId="11" borderId="5" xfId="0" applyNumberFormat="1" applyFont="1" applyFill="1" applyBorder="1" applyAlignment="1">
      <alignment horizontal="center" vertical="center" shrinkToFit="1"/>
    </xf>
    <xf numFmtId="2" fontId="5" fillId="11" borderId="5" xfId="0" applyNumberFormat="1" applyFont="1" applyFill="1" applyBorder="1" applyAlignment="1">
      <alignment horizontal="right" vertical="center" shrinkToFit="1"/>
    </xf>
    <xf numFmtId="2" fontId="5" fillId="11" borderId="6" xfId="0" applyNumberFormat="1" applyFont="1" applyFill="1" applyBorder="1" applyAlignment="1">
      <alignment horizontal="right" vertical="center" shrinkToFit="1"/>
    </xf>
    <xf numFmtId="2" fontId="5" fillId="0" borderId="0" xfId="0" applyNumberFormat="1" applyFont="1" applyBorder="1" applyAlignment="1">
      <alignment horizontal="right" vertical="center" shrinkToFit="1"/>
    </xf>
    <xf numFmtId="2" fontId="1" fillId="10" borderId="1" xfId="0" applyNumberFormat="1" applyFont="1" applyFill="1" applyBorder="1" applyAlignment="1">
      <alignment horizontal="center" vertical="center" shrinkToFit="1"/>
    </xf>
    <xf numFmtId="2" fontId="1" fillId="9" borderId="1" xfId="0" applyNumberFormat="1" applyFont="1" applyFill="1" applyBorder="1" applyAlignment="1">
      <alignment horizontal="center" vertical="center" shrinkToFit="1"/>
    </xf>
    <xf numFmtId="0" fontId="1" fillId="9" borderId="0" xfId="0" applyFont="1" applyFill="1" applyAlignment="1">
      <alignment horizontal="center" vertical="center" shrinkToFit="1"/>
    </xf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1" xfId="0" applyFont="1" applyBorder="1"/>
    <xf numFmtId="0" fontId="5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left"/>
    </xf>
    <xf numFmtId="0" fontId="1" fillId="0" borderId="13" xfId="0" applyFont="1" applyBorder="1"/>
    <xf numFmtId="0" fontId="1" fillId="0" borderId="14" xfId="0" applyFont="1" applyBorder="1"/>
    <xf numFmtId="169" fontId="1" fillId="0" borderId="15" xfId="0" applyNumberFormat="1" applyFont="1" applyBorder="1" applyAlignment="1">
      <alignment horizontal="center" vertical="center" shrinkToFit="1"/>
    </xf>
    <xf numFmtId="169" fontId="1" fillId="9" borderId="1" xfId="0" applyNumberFormat="1" applyFont="1" applyFill="1" applyBorder="1" applyAlignment="1">
      <alignment horizontal="center" vertical="center" shrinkToFit="1"/>
    </xf>
    <xf numFmtId="169" fontId="1" fillId="9" borderId="15" xfId="0" applyNumberFormat="1" applyFont="1" applyFill="1" applyBorder="1" applyAlignment="1">
      <alignment horizontal="center" vertical="center" shrinkToFit="1"/>
    </xf>
    <xf numFmtId="169" fontId="1" fillId="0" borderId="0" xfId="0" applyNumberFormat="1" applyFont="1" applyAlignment="1">
      <alignment horizontal="center" vertical="center" shrinkToFit="1"/>
    </xf>
    <xf numFmtId="169" fontId="1" fillId="0" borderId="0" xfId="0" applyNumberFormat="1" applyFont="1" applyBorder="1" applyAlignment="1">
      <alignment horizontal="center" vertical="center" shrinkToFit="1"/>
    </xf>
    <xf numFmtId="169" fontId="1" fillId="10" borderId="1" xfId="0" applyNumberFormat="1" applyFont="1" applyFill="1" applyBorder="1" applyAlignment="1">
      <alignment horizontal="center" vertical="center" shrinkToFit="1"/>
    </xf>
    <xf numFmtId="169" fontId="1" fillId="10" borderId="15" xfId="0" applyNumberFormat="1" applyFont="1" applyFill="1" applyBorder="1" applyAlignment="1">
      <alignment horizontal="center" vertical="center" shrinkToFit="1"/>
    </xf>
    <xf numFmtId="167" fontId="4" fillId="0" borderId="0" xfId="1" applyNumberFormat="1"/>
    <xf numFmtId="0" fontId="1" fillId="10" borderId="18" xfId="0" applyFont="1" applyFill="1" applyBorder="1" applyAlignment="1">
      <alignment horizontal="center" vertical="center" shrinkToFit="1"/>
    </xf>
    <xf numFmtId="0" fontId="1" fillId="10" borderId="19" xfId="0" applyFont="1" applyFill="1" applyBorder="1" applyAlignment="1">
      <alignment horizontal="center" vertical="center" shrinkToFit="1"/>
    </xf>
    <xf numFmtId="0" fontId="1" fillId="10" borderId="0" xfId="0" applyFont="1" applyFill="1" applyAlignment="1">
      <alignment horizontal="left" vertical="center" shrinkToFit="1"/>
    </xf>
    <xf numFmtId="0" fontId="5" fillId="11" borderId="20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5" fillId="11" borderId="1" xfId="0" applyFont="1" applyFill="1" applyBorder="1" applyAlignment="1">
      <alignment horizontal="center" vertical="center" shrinkToFit="1"/>
    </xf>
    <xf numFmtId="0" fontId="1" fillId="10" borderId="23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10" borderId="16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10" borderId="16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13" borderId="16" xfId="0" applyFont="1" applyFill="1" applyBorder="1" applyAlignment="1">
      <alignment horizontal="center" vertical="center" shrinkToFit="1"/>
    </xf>
    <xf numFmtId="0" fontId="5" fillId="13" borderId="17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5"/>
  <sheetViews>
    <sheetView tabSelected="1" workbookViewId="0">
      <selection activeCell="F22" sqref="F22"/>
    </sheetView>
  </sheetViews>
  <sheetFormatPr defaultRowHeight="15.75" x14ac:dyDescent="0.2"/>
  <cols>
    <col min="1" max="1" width="9.140625" style="1"/>
    <col min="2" max="2" width="10.28515625" style="1" bestFit="1" customWidth="1"/>
    <col min="3" max="14" width="9.140625" style="1"/>
    <col min="15" max="15" width="9.140625" style="9"/>
    <col min="16" max="16384" width="9.140625" style="1"/>
  </cols>
  <sheetData>
    <row r="1" spans="1:25" ht="16.5" thickBot="1" x14ac:dyDescent="0.25">
      <c r="A1" s="64"/>
      <c r="B1" s="65"/>
      <c r="C1" s="65"/>
      <c r="D1" s="65"/>
      <c r="E1" s="65"/>
      <c r="F1" s="65"/>
      <c r="G1" s="65"/>
      <c r="H1" s="65"/>
      <c r="V1" s="26"/>
    </row>
    <row r="2" spans="1:25" x14ac:dyDescent="0.2">
      <c r="A2" s="71"/>
      <c r="B2" s="73"/>
      <c r="C2" s="75" t="s">
        <v>10</v>
      </c>
      <c r="D2" s="76" t="s">
        <v>0</v>
      </c>
      <c r="E2" s="76" t="s">
        <v>1</v>
      </c>
      <c r="F2" s="76" t="s">
        <v>2</v>
      </c>
      <c r="G2" s="77">
        <v>95</v>
      </c>
      <c r="H2" s="78">
        <v>44</v>
      </c>
      <c r="J2" s="70" t="s">
        <v>6</v>
      </c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3" t="s">
        <v>8</v>
      </c>
    </row>
    <row r="3" spans="1:25" x14ac:dyDescent="0.2">
      <c r="A3" s="72"/>
      <c r="B3" s="74"/>
      <c r="C3" s="74"/>
      <c r="D3" s="74"/>
      <c r="E3" s="74"/>
      <c r="F3" s="74"/>
      <c r="G3" s="74"/>
      <c r="H3" s="79"/>
      <c r="J3" s="3" t="s">
        <v>7</v>
      </c>
      <c r="K3" s="3"/>
      <c r="L3" s="3" t="s">
        <v>11</v>
      </c>
      <c r="M3" s="3" t="s">
        <v>12</v>
      </c>
      <c r="N3" s="3" t="s">
        <v>13</v>
      </c>
      <c r="O3" s="12" t="s">
        <v>14</v>
      </c>
      <c r="P3" s="12" t="s">
        <v>15</v>
      </c>
      <c r="Q3" s="3" t="s">
        <v>16</v>
      </c>
      <c r="R3" s="12" t="s">
        <v>17</v>
      </c>
      <c r="S3" s="3" t="s">
        <v>18</v>
      </c>
      <c r="T3" s="3" t="s">
        <v>19</v>
      </c>
      <c r="U3" s="3" t="s">
        <v>20</v>
      </c>
      <c r="V3" s="8" t="s">
        <v>21</v>
      </c>
      <c r="W3" s="3" t="s">
        <v>9</v>
      </c>
      <c r="X3" s="3" t="s">
        <v>22</v>
      </c>
      <c r="Y3" s="3"/>
    </row>
    <row r="4" spans="1:25" x14ac:dyDescent="0.2">
      <c r="A4" s="15">
        <v>1</v>
      </c>
      <c r="B4" s="3" t="s">
        <v>11</v>
      </c>
      <c r="C4" s="8">
        <v>71.400000000000006</v>
      </c>
      <c r="D4" s="8">
        <v>2</v>
      </c>
      <c r="E4" s="3">
        <f t="shared" ref="E4:E16" si="0">(C4*D4)/100</f>
        <v>1.4280000000000002</v>
      </c>
      <c r="F4" s="4">
        <f>E4/E17</f>
        <v>0.11613532856213402</v>
      </c>
      <c r="G4" s="56">
        <f>(L31*G2)*F4</f>
        <v>37.820631099544563</v>
      </c>
      <c r="H4" s="56">
        <f>(L31*H2)*F4</f>
        <v>17.516923877683798</v>
      </c>
      <c r="I4" s="1">
        <v>44</v>
      </c>
      <c r="J4" s="11">
        <v>50</v>
      </c>
      <c r="K4" s="3">
        <v>0</v>
      </c>
      <c r="L4" s="5">
        <f>L31*J4*F4</f>
        <v>19.905595315549771</v>
      </c>
      <c r="M4" s="5">
        <f>M31*J4*F5</f>
        <v>2.4244632400780732</v>
      </c>
      <c r="N4" s="5">
        <f>N31*J4*F6</f>
        <v>1.1627195836044237</v>
      </c>
      <c r="O4" s="24">
        <f>O31*J4*F7</f>
        <v>1.1985605074821077</v>
      </c>
      <c r="P4" s="24">
        <f>P31*J4*F8</f>
        <v>0.86145087833441747</v>
      </c>
      <c r="Q4" s="24">
        <f>Q31*J4*F9</f>
        <v>4.0396551724137915</v>
      </c>
      <c r="R4" s="24">
        <f>R31*J4*F10</f>
        <v>1.1094339622641509</v>
      </c>
      <c r="S4" s="24">
        <f>S31*J4*F11</f>
        <v>2.2466981132075463</v>
      </c>
      <c r="T4" s="24">
        <f>T31*J4*F12</f>
        <v>1.5212752114508776</v>
      </c>
      <c r="U4" s="24">
        <f>U31*J4*F13</f>
        <v>1.9730481457384506</v>
      </c>
      <c r="V4" s="24">
        <f>V31*J4*F14</f>
        <v>0.69971535458685752</v>
      </c>
      <c r="W4" s="24">
        <f>W31*J4*F15</f>
        <v>0.33993493819128168</v>
      </c>
      <c r="X4" s="24">
        <f>X31*J4*F16</f>
        <v>0.28255042290175664</v>
      </c>
      <c r="Y4" s="5">
        <f t="shared" ref="Y4:Y13" si="1">SUM(L4:X4)</f>
        <v>37.765100845803509</v>
      </c>
    </row>
    <row r="5" spans="1:25" x14ac:dyDescent="0.2">
      <c r="A5" s="15">
        <v>2</v>
      </c>
      <c r="B5" s="3" t="s">
        <v>12</v>
      </c>
      <c r="C5" s="8">
        <v>6.8</v>
      </c>
      <c r="D5" s="8">
        <v>16</v>
      </c>
      <c r="E5" s="3">
        <f t="shared" si="0"/>
        <v>1.0880000000000001</v>
      </c>
      <c r="F5" s="4">
        <f>E5/E17</f>
        <v>8.8484059856864E-2</v>
      </c>
      <c r="G5" s="56">
        <f>(M31*G2)*F5</f>
        <v>4.6064801561483391</v>
      </c>
      <c r="H5" s="56">
        <f>(M31*H2)*F5</f>
        <v>2.1335276512687047</v>
      </c>
      <c r="I5" s="1">
        <v>95</v>
      </c>
      <c r="J5" s="11">
        <v>150</v>
      </c>
      <c r="K5" s="3">
        <v>100</v>
      </c>
      <c r="L5" s="5">
        <f>(L32*(J5-100)+L18)*F4</f>
        <v>59.908409238776834</v>
      </c>
      <c r="M5" s="5">
        <f>(M32*(J5-100)+M18)*F5</f>
        <v>7.6184775536759899</v>
      </c>
      <c r="N5" s="25">
        <f>(N32*(J5-100)+N18)*F6</f>
        <v>3.7500325309043574</v>
      </c>
      <c r="O5" s="24">
        <f>(N32*(J5-100)+N18)*F7</f>
        <v>4.3672739102147027</v>
      </c>
      <c r="P5" s="25">
        <f>(O32*(J5-100)+O18)*F8</f>
        <v>2.8063760572543912</v>
      </c>
      <c r="Q5" s="5">
        <f>(Q32*(J5-100)+Q18)*F9</f>
        <v>13.171551724137924</v>
      </c>
      <c r="R5" s="25">
        <f>(R32*(J5-100)+R18)*F10</f>
        <v>3.5851659076122306</v>
      </c>
      <c r="S5" s="5">
        <f>(S32*(J5-100)+S18)*F11</f>
        <v>7.2693396226415077</v>
      </c>
      <c r="T5" s="5">
        <f>(T32*(J5-100)+T18)*F12</f>
        <v>4.9186727391021448</v>
      </c>
      <c r="U5" s="5">
        <f>(U32*(J5-100)+U18)*F13</f>
        <v>6.3692176317501596</v>
      </c>
      <c r="V5" s="25">
        <f>(V32*(J5-100)+V18)*F14</f>
        <v>2.1223731294729991</v>
      </c>
      <c r="W5" s="25">
        <f>(W32*(J5-100)+W18)*F12</f>
        <v>2.6300845803513324</v>
      </c>
      <c r="X5" s="25">
        <f>(X32*(J5-100)+X18)*F13</f>
        <v>2.8713760572543903</v>
      </c>
      <c r="Y5" s="5">
        <f t="shared" si="1"/>
        <v>121.38835068314901</v>
      </c>
    </row>
    <row r="6" spans="1:25" x14ac:dyDescent="0.2">
      <c r="A6" s="16">
        <v>3</v>
      </c>
      <c r="B6" s="12" t="s">
        <v>13</v>
      </c>
      <c r="C6" s="8">
        <v>2.2999999999999998</v>
      </c>
      <c r="D6" s="8">
        <v>28</v>
      </c>
      <c r="E6" s="3">
        <f t="shared" si="0"/>
        <v>0.64399999999999991</v>
      </c>
      <c r="F6" s="4">
        <f>E6/E17</f>
        <v>5.2374756018217283E-2</v>
      </c>
      <c r="G6" s="57">
        <f>(N32*(G2-100)+N18)*F6</f>
        <v>2.1829798308392965</v>
      </c>
      <c r="H6" s="58">
        <f>(N31*H2)*F6</f>
        <v>1.023193233571893</v>
      </c>
      <c r="J6" s="3">
        <v>250</v>
      </c>
      <c r="K6" s="3">
        <v>200</v>
      </c>
      <c r="L6" s="5">
        <f>(L33*(J6-200)+L19)*F4</f>
        <v>100.10284645413142</v>
      </c>
      <c r="M6" s="5">
        <f>(M33*(J6-200)+M19)*F5</f>
        <v>13.54690956408588</v>
      </c>
      <c r="N6" s="25">
        <f>(N33*(J6-200)+N19)*F6</f>
        <v>6.8453806115809988</v>
      </c>
      <c r="O6" s="24">
        <f>(N33*(J6-200)+N19)*F7</f>
        <v>7.9721047495120336</v>
      </c>
      <c r="P6" s="25">
        <f>(O33*(J6-200)+O19)*F8</f>
        <v>5.1065387117761869</v>
      </c>
      <c r="Q6" s="5">
        <f>(Q33*(J6-200)+Q19)*F9</f>
        <v>24.218965517241369</v>
      </c>
      <c r="R6" s="25">
        <f>(R33*(J6-200)+R19)*F10</f>
        <v>6.5445673389720227</v>
      </c>
      <c r="S6" s="5">
        <f>(S33*(J6-200)+S19)*F11</f>
        <v>13.298584905660375</v>
      </c>
      <c r="T6" s="5">
        <f>(T33*(J6-200)+T19)*F12</f>
        <v>8.9765777488614145</v>
      </c>
      <c r="U6" s="5">
        <f>(U33*(J6-200)+U19)*F13</f>
        <v>11.615525374105395</v>
      </c>
      <c r="V6" s="25">
        <f>V33*J6*F18</f>
        <v>0</v>
      </c>
      <c r="W6" s="25">
        <f>(W33*(J6-200)+W19)*F12</f>
        <v>4.408536109303836</v>
      </c>
      <c r="X6" s="25">
        <f>(X33*(J6-200)+X19)*F13</f>
        <v>5.0226350032530878</v>
      </c>
      <c r="Y6" s="5">
        <f t="shared" si="1"/>
        <v>207.65917208848404</v>
      </c>
    </row>
    <row r="7" spans="1:25" s="9" customFormat="1" x14ac:dyDescent="0.2">
      <c r="A7" s="16">
        <v>4</v>
      </c>
      <c r="B7" s="12" t="s">
        <v>14</v>
      </c>
      <c r="C7" s="8">
        <v>2.5</v>
      </c>
      <c r="D7" s="8">
        <v>30</v>
      </c>
      <c r="E7" s="12">
        <f t="shared" si="0"/>
        <v>0.75</v>
      </c>
      <c r="F7" s="61">
        <f>E7/E17</f>
        <v>6.0995445673389707E-2</v>
      </c>
      <c r="G7" s="61">
        <f>(N32*(G2-100)+N18)*F7</f>
        <v>2.5422901756668832</v>
      </c>
      <c r="H7" s="62">
        <f>(N31*H2)*F7</f>
        <v>1.1916070266753414</v>
      </c>
      <c r="J7" s="12">
        <v>350</v>
      </c>
      <c r="K7" s="12">
        <v>300</v>
      </c>
      <c r="L7" s="24">
        <f>(L34*(J7-300)+L20)*F4</f>
        <v>140.40761223162002</v>
      </c>
      <c r="M7" s="24">
        <f>(M34*(J7-300)+M20)*F5</f>
        <v>20.258425504229013</v>
      </c>
      <c r="N7" s="25">
        <f>(N34*(J7-300)+N20)*F6</f>
        <v>10.427813923227061</v>
      </c>
      <c r="O7" s="24">
        <f>(N34*(J7-300)+N20)*F7</f>
        <v>12.14419323357189</v>
      </c>
      <c r="P7" s="25">
        <f>(O34*(J7-300)+O20)*F8</f>
        <v>7.7241948601171107</v>
      </c>
      <c r="Q7" s="24">
        <f>(Q34*(J7-300)+Q20)*F9</f>
        <v>37.011206896551705</v>
      </c>
      <c r="R7" s="25">
        <f>(R34*(J7-300)+R20)*F10</f>
        <v>9.9220559531554962</v>
      </c>
      <c r="S7" s="24">
        <f>(S34*(J7-300)+S20)*F13</f>
        <v>17.748340923877677</v>
      </c>
      <c r="T7" s="24">
        <f>(T34*(J7-300)+T20)*F14</f>
        <v>11.28254716981132</v>
      </c>
      <c r="U7" s="24">
        <f>(U34*(J7-300)+U20)*F13</f>
        <v>17.648324658425498</v>
      </c>
      <c r="V7" s="24">
        <f>(V34*(J7-300)+V20)*F14</f>
        <v>5.1825390370852302</v>
      </c>
      <c r="W7" s="24">
        <f>(W34*(J7-300)+W20)*F12</f>
        <v>6.2221210149642125</v>
      </c>
      <c r="X7" s="24">
        <f>(X34*(J7-300)+X20)*F13</f>
        <v>7.360287898503576</v>
      </c>
      <c r="Y7" s="24">
        <f t="shared" si="1"/>
        <v>303.33966330513988</v>
      </c>
    </row>
    <row r="8" spans="1:25" x14ac:dyDescent="0.2">
      <c r="A8" s="15">
        <v>5</v>
      </c>
      <c r="B8" s="3" t="s">
        <v>15</v>
      </c>
      <c r="C8" s="8">
        <v>1.3</v>
      </c>
      <c r="D8" s="8">
        <v>42</v>
      </c>
      <c r="E8" s="3">
        <f t="shared" si="0"/>
        <v>0.54600000000000004</v>
      </c>
      <c r="F8" s="4">
        <f>E8/E17</f>
        <v>4.4404684450227709E-2</v>
      </c>
      <c r="G8" s="57">
        <f>(P32*(G2-100)+P18)*F8</f>
        <v>1.6181067013662975</v>
      </c>
      <c r="H8" s="58">
        <f>(P31*H2)*F8</f>
        <v>0.75807677293428744</v>
      </c>
      <c r="I8" s="10"/>
      <c r="J8" s="3">
        <v>450</v>
      </c>
      <c r="K8" s="3">
        <v>400</v>
      </c>
      <c r="L8" s="5">
        <f>(L35*(J8-400)+L21)*F4</f>
        <v>180.9388418998048</v>
      </c>
      <c r="M8" s="5">
        <f>(M35*(J8-400)+M21)*F5</f>
        <v>27.704359141184121</v>
      </c>
      <c r="N8" s="25">
        <f>(N35*(J8-400)+N21)*F6</f>
        <v>14.450195185426148</v>
      </c>
      <c r="O8" s="24">
        <f>(N35*(J8-400)+N21)*F7</f>
        <v>16.82864346128822</v>
      </c>
      <c r="P8" s="25">
        <f>(O35*(J8-400)+O21)*F8</f>
        <v>10.617160052049446</v>
      </c>
      <c r="Q8" s="5">
        <f>(Q35*(J8-400)+Q21)*F9</f>
        <v>51.244827586206874</v>
      </c>
      <c r="R8" s="25">
        <f>(R35*(J8-400)+R21)*F10</f>
        <v>13.652049446974623</v>
      </c>
      <c r="S8" s="5">
        <f>(S35*(J8-400)+S21)*F11</f>
        <v>27.961792452830181</v>
      </c>
      <c r="T8" s="5">
        <f>(T35*(J8-400)+T21)*F12</f>
        <v>18.835003253090427</v>
      </c>
      <c r="U8" s="5">
        <f>(U35*(J8-400)+U21)*F13</f>
        <v>24.331229668184768</v>
      </c>
      <c r="V8" s="25">
        <f>(V35*(J8-400)+V21)*F14</f>
        <v>6.7997234873129466</v>
      </c>
      <c r="W8" s="25">
        <f>(W35*(J8-400)+W21)*F12</f>
        <v>8.0806766428106673</v>
      </c>
      <c r="X8" s="25">
        <f>(X35*(J8-400)+X21)*F13</f>
        <v>9.7697706571242637</v>
      </c>
      <c r="Y8" s="5">
        <f t="shared" si="1"/>
        <v>411.21427293428746</v>
      </c>
    </row>
    <row r="9" spans="1:25" x14ac:dyDescent="0.2">
      <c r="A9" s="15">
        <v>6</v>
      </c>
      <c r="B9" s="3" t="s">
        <v>16</v>
      </c>
      <c r="C9" s="8">
        <v>5.3</v>
      </c>
      <c r="D9" s="8">
        <v>44</v>
      </c>
      <c r="E9" s="3">
        <f t="shared" si="0"/>
        <v>2.3319999999999999</v>
      </c>
      <c r="F9" s="4">
        <f>E9/E17</f>
        <v>0.18965517241379304</v>
      </c>
      <c r="G9" s="4">
        <f>(Q32*(G2-100)+Q18)*F9</f>
        <v>7.5700862068965487</v>
      </c>
      <c r="H9" s="56">
        <f>(Q31*H2)*F9</f>
        <v>3.5548965517241369</v>
      </c>
      <c r="I9" s="10"/>
      <c r="J9" s="3">
        <v>550</v>
      </c>
      <c r="K9" s="3">
        <v>500</v>
      </c>
      <c r="L9" s="5">
        <f>(L36*(J9-500)+L22)*F4</f>
        <v>221.64427456083277</v>
      </c>
      <c r="M9" s="5">
        <f>(M36*(J9-500)+M22)*F5</f>
        <v>35.827195836044233</v>
      </c>
      <c r="N9" s="25">
        <f>(N36*(J9-500)+N22)*F6</f>
        <v>18.849674690956398</v>
      </c>
      <c r="O9" s="24">
        <f>(N36*(J9-500)+N22)*F7</f>
        <v>21.952260897852955</v>
      </c>
      <c r="P9" s="25">
        <f>(O36*(J9-500)+O22)*F8</f>
        <v>13.758791476903056</v>
      </c>
      <c r="Q9" s="5">
        <f>(Q36*(J9-500)+Q22)*F9</f>
        <v>66.843965517241358</v>
      </c>
      <c r="R9" s="25">
        <f>(R36*(J9-500)+R22)*F10</f>
        <v>17.68809368900455</v>
      </c>
      <c r="S9" s="5">
        <f>(S36*(J9-500)+S22)*F11</f>
        <v>36.38301886792452</v>
      </c>
      <c r="T9" s="5">
        <f>(T36*(J9-500)+T22)*F12</f>
        <v>24.498503578399468</v>
      </c>
      <c r="U9" s="5">
        <f>(U36*(J9-500)+U22)*F13</f>
        <v>31.614232270657116</v>
      </c>
      <c r="V9" s="25">
        <f>(V36*(J9-500)+V22)*F14</f>
        <v>8.4720722186076767</v>
      </c>
      <c r="W9" s="25">
        <f>(W36*(J9-500)+W22)*F12</f>
        <v>9.9778789850357796</v>
      </c>
      <c r="X9" s="25">
        <f>(X36*(J9-500)+X22)*F13</f>
        <v>12.274723487312942</v>
      </c>
      <c r="Y9" s="5">
        <f t="shared" si="1"/>
        <v>519.78468607677291</v>
      </c>
    </row>
    <row r="10" spans="1:25" x14ac:dyDescent="0.2">
      <c r="A10" s="15">
        <v>7</v>
      </c>
      <c r="B10" s="3" t="s">
        <v>17</v>
      </c>
      <c r="C10" s="8">
        <v>1.2</v>
      </c>
      <c r="D10" s="8">
        <v>56</v>
      </c>
      <c r="E10" s="3">
        <f t="shared" si="0"/>
        <v>0.67200000000000004</v>
      </c>
      <c r="F10" s="4">
        <f>E10/E17</f>
        <v>5.4651919323357182E-2</v>
      </c>
      <c r="G10" s="57">
        <f>(R32*(G2-100)+R18)*F10</f>
        <v>2.0822381262199086</v>
      </c>
      <c r="H10" s="58">
        <f>(R31*H2)*F10</f>
        <v>0.97630188679245278</v>
      </c>
      <c r="I10" s="10"/>
      <c r="J10" s="3">
        <v>650</v>
      </c>
      <c r="K10" s="3">
        <v>600</v>
      </c>
      <c r="L10" s="5">
        <f>(L37*(J10-600)+L23)*F4</f>
        <v>262.64004554326607</v>
      </c>
      <c r="M10" s="5">
        <f>(M37*(J10-600)+M23)*F5</f>
        <v>44.591541964866614</v>
      </c>
      <c r="N10" s="25">
        <f>(N37*(J10-600)+N23)*F6</f>
        <v>23.581733897202334</v>
      </c>
      <c r="O10" s="24">
        <f>(N37*(J10-600)+N23)*F7</f>
        <v>27.463199414443714</v>
      </c>
      <c r="P10" s="25">
        <f>(O37*(J10-600)+O23)*F8</f>
        <v>17.093583279115155</v>
      </c>
      <c r="Q10" s="5">
        <f>(Q37*(J10-600)+Q23)*F9</f>
        <v>83.647413793103411</v>
      </c>
      <c r="R10" s="25">
        <f>(R37*(J10-600)+R23)*F10</f>
        <v>21.991932335718928</v>
      </c>
      <c r="S10" s="5">
        <f>(S37*(J10-600)+S23)*F11</f>
        <v>45.442452830188664</v>
      </c>
      <c r="T10" s="5">
        <f>(T37*(J10-600)+T23)*F12</f>
        <v>30.583604424202978</v>
      </c>
      <c r="U10" s="5">
        <f>(U37*(J10-600)+U23)*F13</f>
        <v>39.420047169811305</v>
      </c>
      <c r="V10" s="25">
        <f>(V37*(J10-600)+V23)*F14</f>
        <v>9.3372804163955756</v>
      </c>
      <c r="W10" s="25">
        <f>(W37*(J10-600)+W23)*F12</f>
        <v>11.913728041639553</v>
      </c>
      <c r="X10" s="25">
        <f>(X37*(J10-600)+X23)*F13</f>
        <v>14.861507807417039</v>
      </c>
      <c r="Y10" s="5">
        <f t="shared" si="1"/>
        <v>632.56807091737141</v>
      </c>
    </row>
    <row r="11" spans="1:25" x14ac:dyDescent="0.2">
      <c r="A11" s="15">
        <v>8</v>
      </c>
      <c r="B11" s="3" t="s">
        <v>18</v>
      </c>
      <c r="C11" s="8">
        <v>2.2000000000000002</v>
      </c>
      <c r="D11" s="8">
        <v>58</v>
      </c>
      <c r="E11" s="3">
        <f t="shared" si="0"/>
        <v>1.276</v>
      </c>
      <c r="F11" s="4">
        <f>E11/E17</f>
        <v>0.10377358490566035</v>
      </c>
      <c r="G11" s="4">
        <f>(S32*(G2-100)+S18)*F11</f>
        <v>4.2158018867924518</v>
      </c>
      <c r="H11" s="56">
        <f>(S31*H2)*F11</f>
        <v>1.977094339622641</v>
      </c>
      <c r="I11" s="10"/>
      <c r="J11" s="3">
        <v>750</v>
      </c>
      <c r="K11" s="3">
        <v>700</v>
      </c>
      <c r="L11" s="5">
        <f>(L38*(J11-700)+L24)*F4</f>
        <v>304.10035783994795</v>
      </c>
      <c r="M11" s="5">
        <f>(M38*(J11-700)+M24)*F5</f>
        <v>54.019518542615472</v>
      </c>
      <c r="N11" s="25">
        <f>(N38*(J11-700)+N24)*F6</f>
        <v>28.607091737150281</v>
      </c>
      <c r="O11" s="24">
        <f>(N38*(J11-700)+N24)*F7</f>
        <v>33.315712426805462</v>
      </c>
      <c r="P11" s="25">
        <f>(O38*(J11-700)+O24)*F8</f>
        <v>20.612654521795701</v>
      </c>
      <c r="Q11" s="5">
        <f>(Q38*(J11-700)+Q24)*F9</f>
        <v>101.28534482758616</v>
      </c>
      <c r="R11" s="25">
        <f>(R38*(J11-700)+R24)*F10</f>
        <v>26.530774235523744</v>
      </c>
      <c r="S11" s="5">
        <f>(S38*(J11-700)+S24)*F11</f>
        <v>54.896226415094326</v>
      </c>
      <c r="T11" s="5">
        <f>(T38*(J11-700)+T24)*F12</f>
        <v>36.921665582303177</v>
      </c>
      <c r="U11" s="5">
        <f>(U38*(J11-700)+U24)*F13</f>
        <v>47.571372804163943</v>
      </c>
      <c r="V11" s="25">
        <f>(V38*(J11-700)+V24)*F14</f>
        <v>0</v>
      </c>
      <c r="W11" s="25">
        <f>(W38*(J11-700)+W24)*F12</f>
        <v>13.891737150292771</v>
      </c>
      <c r="X11" s="25">
        <f>(X38*(J11-700)+X24)*F13</f>
        <v>17.516485035783987</v>
      </c>
      <c r="Y11" s="5">
        <f t="shared" si="1"/>
        <v>739.2689411190629</v>
      </c>
    </row>
    <row r="12" spans="1:25" x14ac:dyDescent="0.2">
      <c r="A12" s="15">
        <v>9</v>
      </c>
      <c r="B12" s="3" t="s">
        <v>19</v>
      </c>
      <c r="C12" s="8">
        <v>1.2</v>
      </c>
      <c r="D12" s="8">
        <v>72</v>
      </c>
      <c r="E12" s="3">
        <f t="shared" si="0"/>
        <v>0.86399999999999988</v>
      </c>
      <c r="F12" s="4">
        <f>E12/E17</f>
        <v>7.0266753415744926E-2</v>
      </c>
      <c r="G12" s="4">
        <f>(T32*(G2-100)+T18)*F12</f>
        <v>2.854938191281716</v>
      </c>
      <c r="H12" s="56">
        <f>(T31*H2)*F12</f>
        <v>1.3387221860767724</v>
      </c>
      <c r="J12" s="3">
        <v>850</v>
      </c>
      <c r="K12" s="3">
        <v>800</v>
      </c>
      <c r="L12" s="5">
        <f>(L39*(J12-800)+L25)*F4</f>
        <v>346.02521145087832</v>
      </c>
      <c r="M12" s="5">
        <f>(M39*(J12-800)+M25)*F5</f>
        <v>64.035914118412464</v>
      </c>
      <c r="N12" s="25">
        <f>(N39*(J12-800)+N25)*F6</f>
        <v>33.894323357189315</v>
      </c>
      <c r="O12" s="24">
        <f>(N39*(J12-800)+N25)*F7</f>
        <v>39.473202667534146</v>
      </c>
      <c r="P12" s="25">
        <f>(O39*(J12-800)+O25)*F8</f>
        <v>24.298243331164603</v>
      </c>
      <c r="Q12" s="5">
        <f>(Q39*(J12-800)+Q25)*F9</f>
        <v>119.72931034482754</v>
      </c>
      <c r="R12" s="25">
        <f>(R39*(J12-800)+R25)*F10</f>
        <v>31.269095640858811</v>
      </c>
      <c r="S12" s="5">
        <f>(S39*(J12-800)+S25)*F11</f>
        <v>64.759905660377342</v>
      </c>
      <c r="T12" s="5">
        <f>(T39*(J12-800)+T25)*F12</f>
        <v>43.519713728041616</v>
      </c>
      <c r="U12" s="5">
        <f>(U39*(J12-800)+U25)*F13</f>
        <v>56.068209173715005</v>
      </c>
      <c r="V12" s="25">
        <f>(V39*(J12-800)+V25)*F14</f>
        <v>0</v>
      </c>
      <c r="W12" s="25">
        <f>(W39*(J12-800)+W25)*F12</f>
        <v>15.904879635653863</v>
      </c>
      <c r="X12" s="25">
        <f>(X39*(J12-800)+X25)*F13</f>
        <v>20.221470396877024</v>
      </c>
      <c r="Y12" s="5">
        <f t="shared" si="1"/>
        <v>859.19947950553012</v>
      </c>
    </row>
    <row r="13" spans="1:25" x14ac:dyDescent="0.2">
      <c r="A13" s="15">
        <v>10</v>
      </c>
      <c r="B13" s="3" t="s">
        <v>20</v>
      </c>
      <c r="C13" s="8">
        <v>1.3</v>
      </c>
      <c r="D13" s="8">
        <v>86</v>
      </c>
      <c r="E13" s="3">
        <f t="shared" si="0"/>
        <v>1.1179999999999999</v>
      </c>
      <c r="F13" s="4">
        <f>E13/E17</f>
        <v>9.0923877683799573E-2</v>
      </c>
      <c r="G13" s="4">
        <f>(U32*(G2-100)+U18)*F13</f>
        <v>3.7037841574495753</v>
      </c>
      <c r="H13" s="56">
        <f>(U31*H2)*F13</f>
        <v>1.7362823682498367</v>
      </c>
      <c r="J13" s="3">
        <v>950</v>
      </c>
      <c r="K13" s="3">
        <v>900</v>
      </c>
      <c r="L13" s="5">
        <f>(L40*(J13-900)+L26)*F4</f>
        <v>388.47267404033829</v>
      </c>
      <c r="M13" s="5">
        <f>(M40*(J13-900)+M26)*F5</f>
        <v>74.432791151594003</v>
      </c>
      <c r="N13" s="25">
        <f>(N40*(J13-900)+N26)*F6</f>
        <v>39.419860117111234</v>
      </c>
      <c r="O13" s="24">
        <f>(N40*(J13-900)+N26)*F7</f>
        <v>45.908222186076763</v>
      </c>
      <c r="P13" s="25">
        <f>(O40*(J13-900)+O26)*F8</f>
        <v>28.117046193884189</v>
      </c>
      <c r="Q13" s="5">
        <f>(Q40*(J13-900)+Q26)*F9</f>
        <v>138.96034482758617</v>
      </c>
      <c r="R13" s="25">
        <f>(R40*(J13-900)+R26)*F10</f>
        <v>36.176837996096289</v>
      </c>
      <c r="S13" s="5">
        <f>(S40*(J13-900)+S26)*F11</f>
        <v>75.06981132075471</v>
      </c>
      <c r="T13" s="5">
        <f>(T40*(J13-900)+T26)*F12</f>
        <v>50.412882238126201</v>
      </c>
      <c r="U13" s="5">
        <f>(U40*(J13-900)+U26)*F13</f>
        <v>64.93328724788546</v>
      </c>
      <c r="V13" s="25">
        <f>(V40*(J13-900)+V26)*F14</f>
        <v>0</v>
      </c>
      <c r="W13" s="25">
        <f>(W40*(J13-900)+W26)*F12</f>
        <v>17.946128822381255</v>
      </c>
      <c r="X13" s="25">
        <f ca="1">(X40*(J13-900)+X26)*F13</f>
        <v>22.98101008458034</v>
      </c>
      <c r="Y13" s="5">
        <f t="shared" ca="1" si="1"/>
        <v>982.83089622641501</v>
      </c>
    </row>
    <row r="14" spans="1:25" x14ac:dyDescent="0.2">
      <c r="A14" s="15">
        <v>11</v>
      </c>
      <c r="B14" s="3" t="s">
        <v>21</v>
      </c>
      <c r="C14" s="8">
        <v>2.1</v>
      </c>
      <c r="D14" s="8">
        <v>34</v>
      </c>
      <c r="E14" s="3">
        <f t="shared" si="0"/>
        <v>0.71400000000000008</v>
      </c>
      <c r="F14" s="4">
        <f>E14/E17</f>
        <v>5.8067664281067008E-2</v>
      </c>
      <c r="G14" s="4">
        <f>(V32*(G2-100)+V18)*F14</f>
        <v>1.3271364671437864</v>
      </c>
      <c r="H14" s="56">
        <f>(V31*H2)*F14</f>
        <v>0.61574951203643458</v>
      </c>
    </row>
    <row r="15" spans="1:25" x14ac:dyDescent="0.2">
      <c r="A15" s="15">
        <v>12</v>
      </c>
      <c r="B15" s="3" t="s">
        <v>9</v>
      </c>
      <c r="C15" s="8">
        <v>1.2</v>
      </c>
      <c r="D15" s="8">
        <v>28</v>
      </c>
      <c r="E15" s="3">
        <f t="shared" si="0"/>
        <v>0.33600000000000002</v>
      </c>
      <c r="F15" s="4">
        <f>E15/E17</f>
        <v>2.7325959661678591E-2</v>
      </c>
      <c r="G15" s="57">
        <f>(W32*(G2-100)+W18)*F15</f>
        <v>0.64557579700715673</v>
      </c>
      <c r="H15" s="58">
        <f>(W31*H2)*F15</f>
        <v>0.29914274560832788</v>
      </c>
      <c r="K15" s="67" t="s">
        <v>4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</row>
    <row r="16" spans="1:25" x14ac:dyDescent="0.2">
      <c r="A16" s="15">
        <v>13</v>
      </c>
      <c r="B16" s="3" t="s">
        <v>22</v>
      </c>
      <c r="C16" s="8">
        <v>1.2</v>
      </c>
      <c r="D16" s="8">
        <v>44</v>
      </c>
      <c r="E16" s="3">
        <f t="shared" si="0"/>
        <v>0.52800000000000002</v>
      </c>
      <c r="F16" s="4">
        <f>SUM(F15)</f>
        <v>2.7325959661678591E-2</v>
      </c>
      <c r="G16" s="57">
        <f>(X32*(G2-100)+X18)*F16</f>
        <v>0.53531554977228357</v>
      </c>
      <c r="H16" s="58">
        <f>(X31*H2)*F16</f>
        <v>0.24864437215354582</v>
      </c>
      <c r="K16" s="7"/>
      <c r="L16" s="7" t="s">
        <v>11</v>
      </c>
      <c r="M16" s="7" t="s">
        <v>12</v>
      </c>
      <c r="N16" s="7" t="s">
        <v>14</v>
      </c>
      <c r="O16" s="12" t="s">
        <v>13</v>
      </c>
      <c r="P16" s="7" t="s">
        <v>15</v>
      </c>
      <c r="Q16" s="7" t="s">
        <v>16</v>
      </c>
      <c r="R16" s="7" t="s">
        <v>17</v>
      </c>
      <c r="S16" s="7" t="s">
        <v>18</v>
      </c>
      <c r="T16" s="7" t="s">
        <v>19</v>
      </c>
      <c r="U16" s="7" t="s">
        <v>20</v>
      </c>
      <c r="V16" s="7" t="s">
        <v>21</v>
      </c>
      <c r="W16" s="7" t="s">
        <v>9</v>
      </c>
      <c r="X16" s="7" t="s">
        <v>22</v>
      </c>
    </row>
    <row r="17" spans="1:24" ht="16.5" thickBot="1" x14ac:dyDescent="0.25">
      <c r="A17" s="17" t="s">
        <v>3</v>
      </c>
      <c r="B17" s="18"/>
      <c r="C17" s="19">
        <f>SUM(C4:C16)</f>
        <v>100</v>
      </c>
      <c r="D17" s="18"/>
      <c r="E17" s="18">
        <f>SUM(E4:E16)</f>
        <v>12.296000000000003</v>
      </c>
      <c r="F17" s="20">
        <f>SUM(F4:F14)</f>
        <v>0.92973324658425494</v>
      </c>
      <c r="G17" s="21">
        <f>SUM(G4:G14)</f>
        <v>70.524472999349356</v>
      </c>
      <c r="H17" s="22">
        <f>SUM(H4:H14)</f>
        <v>32.822375406636304</v>
      </c>
      <c r="I17" s="2"/>
      <c r="K17" s="3">
        <v>0</v>
      </c>
      <c r="L17" s="3">
        <v>0</v>
      </c>
      <c r="M17" s="3">
        <v>0</v>
      </c>
      <c r="N17" s="3">
        <v>0</v>
      </c>
      <c r="O17" s="12">
        <v>0</v>
      </c>
      <c r="P17" s="12">
        <v>0</v>
      </c>
      <c r="Q17" s="3">
        <v>0</v>
      </c>
      <c r="R17" s="12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 x14ac:dyDescent="0.2">
      <c r="A18" s="14"/>
      <c r="B18" s="14"/>
      <c r="C18" s="14"/>
      <c r="D18" s="14"/>
      <c r="E18" s="14"/>
      <c r="F18" s="14"/>
      <c r="G18" s="14"/>
      <c r="H18" s="23">
        <f>H17-G17</f>
        <v>-37.702097592713052</v>
      </c>
      <c r="I18" s="2"/>
      <c r="K18" s="3">
        <v>100</v>
      </c>
      <c r="L18" s="3">
        <v>342.8</v>
      </c>
      <c r="M18" s="3">
        <v>54.8</v>
      </c>
      <c r="N18" s="3">
        <v>44.4</v>
      </c>
      <c r="O18" s="12">
        <v>39.299999999999997</v>
      </c>
      <c r="P18" s="12">
        <v>38.799999999999997</v>
      </c>
      <c r="Q18" s="3">
        <v>42.6</v>
      </c>
      <c r="R18" s="12">
        <v>40.6</v>
      </c>
      <c r="S18" s="3">
        <v>43.3</v>
      </c>
      <c r="T18" s="3">
        <v>43.3</v>
      </c>
      <c r="U18" s="3">
        <v>43.4</v>
      </c>
      <c r="V18" s="3">
        <v>24.1</v>
      </c>
      <c r="W18" s="12">
        <v>24.88</v>
      </c>
      <c r="X18" s="12">
        <v>20.68</v>
      </c>
    </row>
    <row r="19" spans="1:24" x14ac:dyDescent="0.2">
      <c r="I19" s="6"/>
      <c r="K19" s="3">
        <v>200</v>
      </c>
      <c r="L19" s="3">
        <v>688.9</v>
      </c>
      <c r="M19" s="3">
        <v>117.4</v>
      </c>
      <c r="N19" s="3">
        <v>98.8</v>
      </c>
      <c r="O19" s="12">
        <v>87.1</v>
      </c>
      <c r="P19" s="12">
        <v>86</v>
      </c>
      <c r="Q19" s="3">
        <v>96.3</v>
      </c>
      <c r="R19" s="12">
        <v>90.6</v>
      </c>
      <c r="S19" s="3">
        <v>96.8</v>
      </c>
      <c r="T19" s="3">
        <v>96.7</v>
      </c>
      <c r="U19" s="3">
        <v>96.7</v>
      </c>
      <c r="V19" s="3">
        <v>49</v>
      </c>
      <c r="W19" s="12">
        <v>49.98</v>
      </c>
      <c r="X19" s="12">
        <v>42.48</v>
      </c>
    </row>
    <row r="20" spans="1:24" x14ac:dyDescent="0.2">
      <c r="A20" s="66"/>
      <c r="B20" s="66"/>
      <c r="C20" s="66"/>
      <c r="D20" s="66"/>
      <c r="I20" s="6"/>
      <c r="K20" s="3">
        <v>300</v>
      </c>
      <c r="L20" s="3">
        <v>1035</v>
      </c>
      <c r="M20" s="3">
        <v>188.8</v>
      </c>
      <c r="N20" s="3">
        <v>162.6</v>
      </c>
      <c r="O20" s="12">
        <v>142.9</v>
      </c>
      <c r="P20" s="12">
        <v>141.4</v>
      </c>
      <c r="Q20" s="3">
        <v>159.1</v>
      </c>
      <c r="R20" s="12">
        <v>148.9</v>
      </c>
      <c r="S20" s="3">
        <v>159.5</v>
      </c>
      <c r="T20" s="3">
        <v>158.80000000000001</v>
      </c>
      <c r="U20" s="3">
        <v>158.80000000000001</v>
      </c>
      <c r="V20" s="3">
        <v>75.3</v>
      </c>
      <c r="W20" s="12">
        <v>75.5</v>
      </c>
      <c r="X20" s="12">
        <v>68</v>
      </c>
    </row>
    <row r="21" spans="1:24" x14ac:dyDescent="0.2">
      <c r="I21" s="6"/>
      <c r="K21" s="3">
        <v>400</v>
      </c>
      <c r="L21" s="3">
        <v>1383</v>
      </c>
      <c r="M21" s="3">
        <v>269.10000000000002</v>
      </c>
      <c r="N21" s="3">
        <v>235.6</v>
      </c>
      <c r="O21" s="12">
        <v>205</v>
      </c>
      <c r="P21" s="12">
        <v>203.8</v>
      </c>
      <c r="Q21" s="3">
        <v>231.2</v>
      </c>
      <c r="R21" s="12">
        <v>214.2</v>
      </c>
      <c r="S21" s="3">
        <v>230.9</v>
      </c>
      <c r="T21" s="3">
        <v>229.8</v>
      </c>
      <c r="U21" s="3">
        <v>229.4</v>
      </c>
      <c r="V21" s="3">
        <v>103.2</v>
      </c>
      <c r="W21" s="12">
        <v>101.6</v>
      </c>
      <c r="X21" s="12">
        <v>93.9</v>
      </c>
    </row>
    <row r="22" spans="1:24" x14ac:dyDescent="0.2">
      <c r="B22" s="63"/>
      <c r="E22" s="3" t="s">
        <v>11</v>
      </c>
      <c r="F22" s="59">
        <f t="array" ref="F22">SUM((G2&gt;J31:J40)*(G2&lt;=K31:K40)*(L31:L40))*G2*F4</f>
        <v>37.820631099544563</v>
      </c>
      <c r="I22" s="6"/>
      <c r="K22" s="3">
        <v>500</v>
      </c>
      <c r="L22" s="3">
        <v>1733</v>
      </c>
      <c r="M22" s="3">
        <v>357.1</v>
      </c>
      <c r="N22" s="3">
        <v>316.2</v>
      </c>
      <c r="O22" s="12">
        <v>273.2</v>
      </c>
      <c r="P22" s="12">
        <v>272.39999999999998</v>
      </c>
      <c r="Q22" s="3">
        <v>309.2</v>
      </c>
      <c r="R22" s="12">
        <v>285.39999999999998</v>
      </c>
      <c r="S22" s="3">
        <v>308</v>
      </c>
      <c r="T22" s="3">
        <v>306.3</v>
      </c>
      <c r="U22" s="3">
        <v>305.8</v>
      </c>
      <c r="V22" s="3">
        <v>131</v>
      </c>
      <c r="W22" s="12">
        <v>128.4</v>
      </c>
      <c r="X22" s="12">
        <v>121</v>
      </c>
    </row>
    <row r="23" spans="1:24" x14ac:dyDescent="0.2">
      <c r="E23" s="3" t="s">
        <v>12</v>
      </c>
      <c r="F23" s="59">
        <f t="array" ref="F23">SUM((G2&gt;J31:J40)*(G2&lt;=K31:K40)*(M31:M40))*G2*F5</f>
        <v>4.6064801561483391</v>
      </c>
      <c r="I23" s="6"/>
      <c r="K23" s="3">
        <v>600</v>
      </c>
      <c r="L23" s="3">
        <v>2084</v>
      </c>
      <c r="M23" s="3">
        <v>452.7</v>
      </c>
      <c r="N23" s="3">
        <v>403.6</v>
      </c>
      <c r="O23" s="12">
        <v>346.5</v>
      </c>
      <c r="P23" s="12">
        <v>346.5</v>
      </c>
      <c r="Q23" s="3">
        <v>395.7</v>
      </c>
      <c r="R23" s="12">
        <v>361.9</v>
      </c>
      <c r="S23" s="3">
        <v>393.2</v>
      </c>
      <c r="T23" s="3">
        <v>391</v>
      </c>
      <c r="U23" s="3">
        <v>389.6</v>
      </c>
      <c r="V23" s="3">
        <v>160.80000000000001</v>
      </c>
      <c r="W23" s="12">
        <v>155.6</v>
      </c>
      <c r="X23" s="12">
        <v>149</v>
      </c>
    </row>
    <row r="24" spans="1:24" x14ac:dyDescent="0.2">
      <c r="E24" s="12" t="s">
        <v>13</v>
      </c>
      <c r="F24" s="59">
        <f t="array" ref="F24">SUM((G2&gt;J31:J40)*(G2&lt;=K31:K40)*(O31:O40))*G2*F6</f>
        <v>1.955411515940142</v>
      </c>
      <c r="I24" s="6"/>
      <c r="K24" s="3">
        <v>700</v>
      </c>
      <c r="L24" s="3">
        <v>2439</v>
      </c>
      <c r="M24" s="3">
        <v>555.20000000000005</v>
      </c>
      <c r="N24" s="3">
        <v>496.9</v>
      </c>
      <c r="O24" s="12">
        <v>423.4</v>
      </c>
      <c r="P24" s="12">
        <v>425.4</v>
      </c>
      <c r="Q24" s="3">
        <v>486.4</v>
      </c>
      <c r="R24" s="12">
        <v>442.9</v>
      </c>
      <c r="S24" s="3">
        <v>482.6</v>
      </c>
      <c r="T24" s="3">
        <v>479.5</v>
      </c>
      <c r="U24" s="3">
        <v>477.5</v>
      </c>
      <c r="V24" s="13"/>
      <c r="W24" s="12">
        <v>183.5</v>
      </c>
      <c r="X24" s="12">
        <v>177.9</v>
      </c>
    </row>
    <row r="25" spans="1:24" x14ac:dyDescent="0.2">
      <c r="E25" s="12" t="s">
        <v>14</v>
      </c>
      <c r="F25" s="59">
        <f t="array" ref="F25">SUM((G2&gt;J31:J40)*(G2&lt;=K31:K40)*(N31:N40))*G2*F7</f>
        <v>2.5727878985035777</v>
      </c>
      <c r="I25" s="6"/>
      <c r="K25" s="3">
        <v>800</v>
      </c>
      <c r="L25" s="3">
        <v>2798</v>
      </c>
      <c r="M25" s="3">
        <v>665.8</v>
      </c>
      <c r="N25" s="3">
        <v>595.5</v>
      </c>
      <c r="O25" s="12">
        <v>505</v>
      </c>
      <c r="P25" s="12">
        <v>508</v>
      </c>
      <c r="Q25" s="3">
        <v>581.70000000000005</v>
      </c>
      <c r="R25" s="12">
        <v>528</v>
      </c>
      <c r="S25" s="3">
        <v>575.4</v>
      </c>
      <c r="T25" s="3">
        <v>571.4</v>
      </c>
      <c r="U25" s="3">
        <v>568.9</v>
      </c>
      <c r="V25" s="13"/>
      <c r="W25" s="12">
        <v>211.9</v>
      </c>
      <c r="X25" s="12">
        <v>207.4</v>
      </c>
    </row>
    <row r="26" spans="1:24" x14ac:dyDescent="0.2">
      <c r="E26" s="3" t="s">
        <v>15</v>
      </c>
      <c r="F26" s="59">
        <f t="array" ref="F26">SUM((G2&gt;J31:J40)*(G2&lt;=K31:K40)*(P31:P40))*G2*F8</f>
        <v>1.6367566688353929</v>
      </c>
      <c r="I26" s="6"/>
      <c r="K26" s="3">
        <v>900</v>
      </c>
      <c r="L26" s="3">
        <v>3161</v>
      </c>
      <c r="M26" s="3">
        <v>781.6</v>
      </c>
      <c r="N26" s="3">
        <v>698.8</v>
      </c>
      <c r="O26" s="12">
        <v>589.4</v>
      </c>
      <c r="P26" s="12">
        <v>594.4</v>
      </c>
      <c r="Q26" s="3">
        <v>680.9</v>
      </c>
      <c r="R26" s="12">
        <v>616.29999999999995</v>
      </c>
      <c r="S26" s="3">
        <v>672.7</v>
      </c>
      <c r="T26" s="3">
        <v>667.3</v>
      </c>
      <c r="U26" s="3">
        <v>664.4</v>
      </c>
      <c r="V26" s="13"/>
      <c r="W26" s="12">
        <v>240.8</v>
      </c>
      <c r="X26" s="12">
        <v>237.4</v>
      </c>
    </row>
    <row r="27" spans="1:24" x14ac:dyDescent="0.2">
      <c r="E27" s="3" t="s">
        <v>16</v>
      </c>
      <c r="F27" s="59">
        <f t="array" ref="F27">SUM((G2&gt;J31:J40)*(G2&lt;=K31:K40)*(Q31:Q40))*G2*F9</f>
        <v>7.675344827586204</v>
      </c>
      <c r="I27" s="6"/>
      <c r="K27" s="3">
        <v>1000</v>
      </c>
      <c r="L27" s="3">
        <v>3529</v>
      </c>
      <c r="M27" s="3">
        <v>900.8</v>
      </c>
      <c r="N27" s="3">
        <v>806.5</v>
      </c>
      <c r="O27" s="12">
        <v>677</v>
      </c>
      <c r="P27" s="12">
        <v>683.5</v>
      </c>
      <c r="Q27" s="3">
        <v>784.5</v>
      </c>
      <c r="R27" s="12">
        <v>707.6</v>
      </c>
      <c r="S27" s="3">
        <v>774.1</v>
      </c>
      <c r="T27" s="3">
        <v>767.6</v>
      </c>
      <c r="U27" s="3">
        <v>763.9</v>
      </c>
      <c r="V27" s="13"/>
      <c r="W27" s="12">
        <v>270</v>
      </c>
      <c r="X27" s="12">
        <v>268.10000000000002</v>
      </c>
    </row>
    <row r="28" spans="1:24" x14ac:dyDescent="0.2">
      <c r="E28" s="3" t="s">
        <v>17</v>
      </c>
      <c r="F28" s="59">
        <f t="array" ref="F28">SUM((G2&gt;J31:J40)*(G2&lt;=K31:K40)*(R31:R40))*G2*F10</f>
        <v>2.1079245283018864</v>
      </c>
      <c r="I28" s="2"/>
    </row>
    <row r="29" spans="1:24" x14ac:dyDescent="0.2">
      <c r="E29" s="3" t="s">
        <v>18</v>
      </c>
      <c r="F29" s="59">
        <f t="array" ref="F29">SUM((G2&gt;J31:J40)*(G2&lt;=K31:K40)*(S31:S40))*G2*F11</f>
        <v>4.2687264150943385</v>
      </c>
      <c r="K29" s="67" t="s">
        <v>5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9"/>
    </row>
    <row r="30" spans="1:24" x14ac:dyDescent="0.2">
      <c r="E30" s="3" t="s">
        <v>19</v>
      </c>
      <c r="F30" s="59">
        <f t="array" ref="F30">SUM((G2&gt;J31:J40)*(G2&lt;=K31:K40)*(T31:T40))*G2*F12</f>
        <v>2.8904229017566676</v>
      </c>
      <c r="K30" s="3"/>
      <c r="L30" s="3" t="s">
        <v>11</v>
      </c>
      <c r="M30" s="3" t="s">
        <v>12</v>
      </c>
      <c r="N30" s="3" t="s">
        <v>14</v>
      </c>
      <c r="O30" s="12" t="s">
        <v>13</v>
      </c>
      <c r="P30" s="3" t="s">
        <v>15</v>
      </c>
      <c r="Q30" s="3" t="s">
        <v>16</v>
      </c>
      <c r="R30" s="3" t="s">
        <v>17</v>
      </c>
      <c r="S30" s="3" t="s">
        <v>18</v>
      </c>
      <c r="T30" s="3" t="s">
        <v>19</v>
      </c>
      <c r="U30" s="3" t="s">
        <v>20</v>
      </c>
      <c r="V30" s="3" t="s">
        <v>21</v>
      </c>
      <c r="W30" s="3" t="s">
        <v>9</v>
      </c>
      <c r="X30" s="3" t="s">
        <v>22</v>
      </c>
    </row>
    <row r="31" spans="1:24" x14ac:dyDescent="0.2">
      <c r="E31" s="3" t="s">
        <v>20</v>
      </c>
      <c r="F31" s="59">
        <f t="array" ref="F31">SUM((G2&gt;J31:J40)*(G2&lt;=K31:K40)*(U31:U40))*G2*F13</f>
        <v>3.7487914769030559</v>
      </c>
      <c r="J31" s="1">
        <v>0</v>
      </c>
      <c r="K31" s="3">
        <v>100</v>
      </c>
      <c r="L31" s="3">
        <f t="shared" ref="L31:X31" si="2">(L18-L17)/100</f>
        <v>3.4279999999999999</v>
      </c>
      <c r="M31" s="3">
        <f t="shared" si="2"/>
        <v>0.54799999999999993</v>
      </c>
      <c r="N31" s="3">
        <f t="shared" si="2"/>
        <v>0.44400000000000001</v>
      </c>
      <c r="O31" s="12">
        <f t="shared" ref="O31:O40" si="3">(O18-O17)/100</f>
        <v>0.39299999999999996</v>
      </c>
      <c r="P31" s="12">
        <f t="shared" si="2"/>
        <v>0.38799999999999996</v>
      </c>
      <c r="Q31" s="12">
        <f t="shared" si="2"/>
        <v>0.42599999999999999</v>
      </c>
      <c r="R31" s="12">
        <f t="shared" si="2"/>
        <v>0.40600000000000003</v>
      </c>
      <c r="S31" s="3">
        <f t="shared" si="2"/>
        <v>0.433</v>
      </c>
      <c r="T31" s="3">
        <f t="shared" si="2"/>
        <v>0.433</v>
      </c>
      <c r="U31" s="3">
        <f t="shared" si="2"/>
        <v>0.434</v>
      </c>
      <c r="V31" s="3">
        <f t="shared" si="2"/>
        <v>0.24100000000000002</v>
      </c>
      <c r="W31" s="12">
        <f t="shared" si="2"/>
        <v>0.24879999999999999</v>
      </c>
      <c r="X31" s="12">
        <f t="shared" si="2"/>
        <v>0.20679999999999998</v>
      </c>
    </row>
    <row r="32" spans="1:24" x14ac:dyDescent="0.2">
      <c r="E32" s="3" t="s">
        <v>21</v>
      </c>
      <c r="F32" s="59">
        <f t="array" ref="F32">SUM((G2&gt;J31:J40)*(G2&lt;=K31:K40)*(V31:V40))*G2*F14</f>
        <v>1.3294591737150294</v>
      </c>
      <c r="J32" s="1">
        <v>100</v>
      </c>
      <c r="K32" s="3">
        <v>200</v>
      </c>
      <c r="L32" s="3">
        <f t="shared" ref="L32:X32" si="4">(L19-L18)/100</f>
        <v>3.4609999999999999</v>
      </c>
      <c r="M32" s="3">
        <f t="shared" si="4"/>
        <v>0.62600000000000011</v>
      </c>
      <c r="N32" s="3">
        <f t="shared" si="4"/>
        <v>0.54400000000000004</v>
      </c>
      <c r="O32" s="12">
        <f t="shared" si="3"/>
        <v>0.47799999999999998</v>
      </c>
      <c r="P32" s="12">
        <f t="shared" si="4"/>
        <v>0.47200000000000003</v>
      </c>
      <c r="Q32" s="12">
        <f t="shared" si="4"/>
        <v>0.53699999999999992</v>
      </c>
      <c r="R32" s="12">
        <f t="shared" si="4"/>
        <v>0.49999999999999994</v>
      </c>
      <c r="S32" s="3">
        <f t="shared" si="4"/>
        <v>0.53500000000000003</v>
      </c>
      <c r="T32" s="3">
        <f t="shared" si="4"/>
        <v>0.53400000000000003</v>
      </c>
      <c r="U32" s="3">
        <f t="shared" si="4"/>
        <v>0.53300000000000003</v>
      </c>
      <c r="V32" s="3">
        <f t="shared" si="4"/>
        <v>0.249</v>
      </c>
      <c r="W32" s="12">
        <f t="shared" si="4"/>
        <v>0.251</v>
      </c>
      <c r="X32" s="12">
        <f t="shared" si="4"/>
        <v>0.21799999999999997</v>
      </c>
    </row>
    <row r="33" spans="1:24" x14ac:dyDescent="0.2">
      <c r="E33" s="3" t="s">
        <v>9</v>
      </c>
      <c r="F33" s="59">
        <f t="array" ref="F33">SUM((G2&gt;J31:J40)*(G2&lt;=K31:K40)*(W31:W40))*G2*F15</f>
        <v>0.64587638256343516</v>
      </c>
      <c r="J33" s="1">
        <v>200</v>
      </c>
      <c r="K33" s="3">
        <v>300</v>
      </c>
      <c r="L33" s="3">
        <f t="shared" ref="L33:X33" si="5">(L20-L19)/100</f>
        <v>3.4610000000000003</v>
      </c>
      <c r="M33" s="3">
        <f t="shared" si="5"/>
        <v>0.71400000000000008</v>
      </c>
      <c r="N33" s="3">
        <f t="shared" si="5"/>
        <v>0.63800000000000001</v>
      </c>
      <c r="O33" s="12">
        <f t="shared" si="3"/>
        <v>0.55800000000000016</v>
      </c>
      <c r="P33" s="12">
        <f t="shared" si="5"/>
        <v>0.55400000000000005</v>
      </c>
      <c r="Q33" s="12">
        <f t="shared" si="5"/>
        <v>0.628</v>
      </c>
      <c r="R33" s="12">
        <f t="shared" si="5"/>
        <v>0.58300000000000007</v>
      </c>
      <c r="S33" s="3">
        <f t="shared" si="5"/>
        <v>0.627</v>
      </c>
      <c r="T33" s="3">
        <f t="shared" si="5"/>
        <v>0.62100000000000011</v>
      </c>
      <c r="U33" s="3">
        <f t="shared" si="5"/>
        <v>0.62100000000000011</v>
      </c>
      <c r="V33" s="3">
        <f t="shared" si="5"/>
        <v>0.26299999999999996</v>
      </c>
      <c r="W33" s="12">
        <f t="shared" si="5"/>
        <v>0.25520000000000004</v>
      </c>
      <c r="X33" s="12">
        <f t="shared" si="5"/>
        <v>0.25520000000000004</v>
      </c>
    </row>
    <row r="34" spans="1:24" x14ac:dyDescent="0.2">
      <c r="A34" s="2"/>
      <c r="B34" s="2"/>
      <c r="C34" s="2"/>
      <c r="D34" s="2"/>
      <c r="E34" s="3" t="s">
        <v>22</v>
      </c>
      <c r="F34" s="60">
        <f t="array" aca="1" ref="F34" ca="1">SUM((G2&gt;J31:J40)*(G2&lt;=K31:K40)*(X31:X40))*G2*F16</f>
        <v>0</v>
      </c>
      <c r="G34" s="2"/>
      <c r="H34" s="2"/>
      <c r="J34" s="1">
        <v>300</v>
      </c>
      <c r="K34" s="3">
        <v>400</v>
      </c>
      <c r="L34" s="3">
        <f t="shared" ref="L34:X34" si="6">(L21-L20)/100</f>
        <v>3.48</v>
      </c>
      <c r="M34" s="3">
        <f t="shared" si="6"/>
        <v>0.80300000000000016</v>
      </c>
      <c r="N34" s="3">
        <f t="shared" si="6"/>
        <v>0.73</v>
      </c>
      <c r="O34" s="12">
        <f t="shared" si="3"/>
        <v>0.621</v>
      </c>
      <c r="P34" s="12">
        <f t="shared" si="6"/>
        <v>0.62400000000000011</v>
      </c>
      <c r="Q34" s="12">
        <f t="shared" si="6"/>
        <v>0.72099999999999997</v>
      </c>
      <c r="R34" s="12">
        <f t="shared" si="6"/>
        <v>0.6529999999999998</v>
      </c>
      <c r="S34" s="3">
        <f t="shared" si="6"/>
        <v>0.71400000000000008</v>
      </c>
      <c r="T34" s="3">
        <f t="shared" si="6"/>
        <v>0.71</v>
      </c>
      <c r="U34" s="3">
        <f t="shared" si="6"/>
        <v>0.70599999999999996</v>
      </c>
      <c r="V34" s="3">
        <f t="shared" si="6"/>
        <v>0.27900000000000008</v>
      </c>
      <c r="W34" s="12">
        <f t="shared" si="6"/>
        <v>0.26099999999999995</v>
      </c>
      <c r="X34" s="12">
        <f t="shared" si="6"/>
        <v>0.25900000000000006</v>
      </c>
    </row>
    <row r="35" spans="1:24" x14ac:dyDescent="0.2">
      <c r="J35" s="1">
        <v>400</v>
      </c>
      <c r="K35" s="3">
        <v>500</v>
      </c>
      <c r="L35" s="3">
        <f t="shared" ref="L35:X35" si="7">(L22-L21)/100</f>
        <v>3.5</v>
      </c>
      <c r="M35" s="3">
        <f t="shared" si="7"/>
        <v>0.88</v>
      </c>
      <c r="N35" s="3">
        <f t="shared" si="7"/>
        <v>0.80599999999999994</v>
      </c>
      <c r="O35" s="12">
        <f t="shared" si="3"/>
        <v>0.68199999999999994</v>
      </c>
      <c r="P35" s="12">
        <f t="shared" si="7"/>
        <v>0.68599999999999961</v>
      </c>
      <c r="Q35" s="12">
        <f t="shared" si="7"/>
        <v>0.78</v>
      </c>
      <c r="R35" s="12">
        <f t="shared" si="7"/>
        <v>0.71199999999999986</v>
      </c>
      <c r="S35" s="3">
        <f t="shared" si="7"/>
        <v>0.77099999999999991</v>
      </c>
      <c r="T35" s="3">
        <f t="shared" si="7"/>
        <v>0.76500000000000001</v>
      </c>
      <c r="U35" s="3">
        <f t="shared" si="7"/>
        <v>0.76400000000000001</v>
      </c>
      <c r="V35" s="3">
        <f t="shared" si="7"/>
        <v>0.27799999999999997</v>
      </c>
      <c r="W35" s="12">
        <f t="shared" si="7"/>
        <v>0.26800000000000013</v>
      </c>
      <c r="X35" s="12">
        <f t="shared" si="7"/>
        <v>0.27099999999999996</v>
      </c>
    </row>
    <row r="36" spans="1:24" x14ac:dyDescent="0.2">
      <c r="J36" s="1">
        <v>500</v>
      </c>
      <c r="K36" s="3">
        <v>600</v>
      </c>
      <c r="L36" s="3">
        <f t="shared" ref="L36:X36" si="8">(L23-L22)/100</f>
        <v>3.51</v>
      </c>
      <c r="M36" s="3">
        <f t="shared" si="8"/>
        <v>0.95599999999999963</v>
      </c>
      <c r="N36" s="3">
        <f t="shared" si="8"/>
        <v>0.87400000000000033</v>
      </c>
      <c r="O36" s="12">
        <f t="shared" si="3"/>
        <v>0.7330000000000001</v>
      </c>
      <c r="P36" s="12">
        <f t="shared" si="8"/>
        <v>0.74100000000000021</v>
      </c>
      <c r="Q36" s="12">
        <f t="shared" si="8"/>
        <v>0.86499999999999999</v>
      </c>
      <c r="R36" s="12">
        <f t="shared" si="8"/>
        <v>0.76500000000000001</v>
      </c>
      <c r="S36" s="3">
        <f t="shared" si="8"/>
        <v>0.85199999999999987</v>
      </c>
      <c r="T36" s="3">
        <f t="shared" si="8"/>
        <v>0.84699999999999986</v>
      </c>
      <c r="U36" s="3">
        <f t="shared" si="8"/>
        <v>0.83800000000000008</v>
      </c>
      <c r="V36" s="3">
        <f t="shared" si="8"/>
        <v>0.2980000000000001</v>
      </c>
      <c r="W36" s="12">
        <f t="shared" si="8"/>
        <v>0.27199999999999991</v>
      </c>
      <c r="X36" s="12">
        <f t="shared" si="8"/>
        <v>0.28000000000000003</v>
      </c>
    </row>
    <row r="37" spans="1:24" x14ac:dyDescent="0.2">
      <c r="A37" s="66"/>
      <c r="B37" s="66"/>
      <c r="C37" s="66"/>
      <c r="D37" s="66"/>
      <c r="H37" s="2"/>
      <c r="J37" s="1">
        <v>600</v>
      </c>
      <c r="K37" s="3">
        <v>700</v>
      </c>
      <c r="L37" s="3">
        <f t="shared" ref="L37:U37" si="9">(L24-L23)/100</f>
        <v>3.55</v>
      </c>
      <c r="M37" s="3">
        <f t="shared" si="9"/>
        <v>1.0250000000000006</v>
      </c>
      <c r="N37" s="3">
        <f t="shared" si="9"/>
        <v>0.9329999999999995</v>
      </c>
      <c r="O37" s="12">
        <f t="shared" si="3"/>
        <v>0.76899999999999979</v>
      </c>
      <c r="P37" s="12">
        <f t="shared" si="9"/>
        <v>0.78899999999999981</v>
      </c>
      <c r="Q37" s="12">
        <f t="shared" si="9"/>
        <v>0.90699999999999992</v>
      </c>
      <c r="R37" s="12">
        <f t="shared" si="9"/>
        <v>0.81</v>
      </c>
      <c r="S37" s="3">
        <f t="shared" si="9"/>
        <v>0.89400000000000035</v>
      </c>
      <c r="T37" s="3">
        <f t="shared" si="9"/>
        <v>0.88500000000000001</v>
      </c>
      <c r="U37" s="3">
        <f t="shared" si="9"/>
        <v>0.87899999999999978</v>
      </c>
      <c r="V37" s="13"/>
      <c r="W37" s="12">
        <f t="shared" ref="W37:X40" si="10">(W24-W23)/100</f>
        <v>0.27900000000000008</v>
      </c>
      <c r="X37" s="12">
        <f t="shared" si="10"/>
        <v>0.28900000000000003</v>
      </c>
    </row>
    <row r="38" spans="1:24" x14ac:dyDescent="0.2">
      <c r="H38" s="2"/>
      <c r="J38" s="1">
        <v>700</v>
      </c>
      <c r="K38" s="3">
        <v>800</v>
      </c>
      <c r="L38" s="3">
        <f t="shared" ref="L38:U38" si="11">(L25-L24)/100</f>
        <v>3.59</v>
      </c>
      <c r="M38" s="3">
        <f t="shared" si="11"/>
        <v>1.105999999999999</v>
      </c>
      <c r="N38" s="3">
        <f t="shared" si="11"/>
        <v>0.98600000000000021</v>
      </c>
      <c r="O38" s="12">
        <f t="shared" si="3"/>
        <v>0.81600000000000028</v>
      </c>
      <c r="P38" s="12">
        <f t="shared" si="11"/>
        <v>0.82600000000000018</v>
      </c>
      <c r="Q38" s="12">
        <f t="shared" si="11"/>
        <v>0.95300000000000074</v>
      </c>
      <c r="R38" s="12">
        <f t="shared" si="11"/>
        <v>0.8510000000000002</v>
      </c>
      <c r="S38" s="3">
        <f t="shared" si="11"/>
        <v>0.92799999999999949</v>
      </c>
      <c r="T38" s="3">
        <f t="shared" si="11"/>
        <v>0.91899999999999982</v>
      </c>
      <c r="U38" s="3">
        <f t="shared" si="11"/>
        <v>0.91399999999999981</v>
      </c>
      <c r="V38" s="13"/>
      <c r="W38" s="12">
        <f t="shared" si="10"/>
        <v>0.28400000000000003</v>
      </c>
      <c r="X38" s="12">
        <f t="shared" si="10"/>
        <v>0.29499999999999998</v>
      </c>
    </row>
    <row r="39" spans="1:24" x14ac:dyDescent="0.2">
      <c r="A39" s="9"/>
      <c r="H39" s="2"/>
      <c r="J39" s="1">
        <v>800</v>
      </c>
      <c r="K39" s="3">
        <v>900</v>
      </c>
      <c r="L39" s="3">
        <f t="shared" ref="L39:U39" si="12">(L26-L25)/100</f>
        <v>3.63</v>
      </c>
      <c r="M39" s="3">
        <f t="shared" si="12"/>
        <v>1.1580000000000006</v>
      </c>
      <c r="N39" s="3">
        <f t="shared" si="12"/>
        <v>1.0329999999999995</v>
      </c>
      <c r="O39" s="12">
        <f t="shared" si="3"/>
        <v>0.84399999999999975</v>
      </c>
      <c r="P39" s="12">
        <f t="shared" si="12"/>
        <v>0.86399999999999977</v>
      </c>
      <c r="Q39" s="12">
        <f t="shared" si="12"/>
        <v>0.99199999999999933</v>
      </c>
      <c r="R39" s="12">
        <f t="shared" si="12"/>
        <v>0.88299999999999956</v>
      </c>
      <c r="S39" s="3">
        <f t="shared" si="12"/>
        <v>0.97300000000000064</v>
      </c>
      <c r="T39" s="3">
        <f t="shared" si="12"/>
        <v>0.95899999999999974</v>
      </c>
      <c r="U39" s="3">
        <f t="shared" si="12"/>
        <v>0.95499999999999996</v>
      </c>
      <c r="V39" s="13"/>
      <c r="W39" s="12">
        <f t="shared" si="10"/>
        <v>0.28900000000000003</v>
      </c>
      <c r="X39" s="12">
        <f t="shared" si="10"/>
        <v>0.3</v>
      </c>
    </row>
    <row r="40" spans="1:24" x14ac:dyDescent="0.2">
      <c r="A40" s="9"/>
      <c r="H40" s="2"/>
      <c r="J40" s="1">
        <v>900</v>
      </c>
      <c r="K40" s="3">
        <v>1000</v>
      </c>
      <c r="L40" s="3">
        <f t="shared" ref="L40:U40" si="13">(L27-L26)/100</f>
        <v>3.68</v>
      </c>
      <c r="M40" s="3">
        <f t="shared" si="13"/>
        <v>1.1919999999999993</v>
      </c>
      <c r="N40" s="3">
        <f t="shared" si="13"/>
        <v>1.0770000000000004</v>
      </c>
      <c r="O40" s="12">
        <f t="shared" si="3"/>
        <v>0.87600000000000022</v>
      </c>
      <c r="P40" s="12">
        <f t="shared" si="13"/>
        <v>0.89100000000000024</v>
      </c>
      <c r="Q40" s="12">
        <f t="shared" si="13"/>
        <v>1.0360000000000003</v>
      </c>
      <c r="R40" s="12">
        <f t="shared" si="13"/>
        <v>0.9130000000000007</v>
      </c>
      <c r="S40" s="3">
        <f t="shared" si="13"/>
        <v>1.0139999999999998</v>
      </c>
      <c r="T40" s="3">
        <f t="shared" si="13"/>
        <v>1.0030000000000008</v>
      </c>
      <c r="U40" s="3">
        <f t="shared" si="13"/>
        <v>0.995</v>
      </c>
      <c r="V40" s="13"/>
      <c r="W40" s="12">
        <f t="shared" si="10"/>
        <v>0.29199999999999987</v>
      </c>
      <c r="X40" s="12">
        <f ca="1">(L31-X40)/100</f>
        <v>0</v>
      </c>
    </row>
    <row r="41" spans="1:24" x14ac:dyDescent="0.2">
      <c r="A41" s="9"/>
    </row>
    <row r="42" spans="1:24" x14ac:dyDescent="0.2">
      <c r="O42" s="1"/>
    </row>
    <row r="43" spans="1:24" x14ac:dyDescent="0.2">
      <c r="J43" s="2"/>
      <c r="O43" s="1"/>
    </row>
    <row r="44" spans="1:24" x14ac:dyDescent="0.2">
      <c r="H44" s="2"/>
      <c r="O44" s="1"/>
    </row>
    <row r="45" spans="1:24" x14ac:dyDescent="0.2">
      <c r="O45" s="1"/>
    </row>
  </sheetData>
  <mergeCells count="14">
    <mergeCell ref="E2:E3"/>
    <mergeCell ref="F2:F3"/>
    <mergeCell ref="G2:G3"/>
    <mergeCell ref="H2:H3"/>
    <mergeCell ref="A1:H1"/>
    <mergeCell ref="A37:D37"/>
    <mergeCell ref="K15:X15"/>
    <mergeCell ref="K29:X29"/>
    <mergeCell ref="J2:X2"/>
    <mergeCell ref="A20:D20"/>
    <mergeCell ref="A2:A3"/>
    <mergeCell ref="B2:B3"/>
    <mergeCell ref="C2:C3"/>
    <mergeCell ref="D2:D3"/>
  </mergeCells>
  <phoneticPr fontId="2" type="noConversion"/>
  <pageMargins left="0" right="0" top="0" bottom="0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workbookViewId="0">
      <selection activeCell="E7" sqref="E7"/>
    </sheetView>
  </sheetViews>
  <sheetFormatPr defaultRowHeight="15.75" x14ac:dyDescent="0.25"/>
  <cols>
    <col min="1" max="16384" width="9.140625" style="27"/>
  </cols>
  <sheetData>
    <row r="1" spans="2:14" ht="16.5" thickBot="1" x14ac:dyDescent="0.3">
      <c r="B1" s="82"/>
      <c r="C1" s="82"/>
      <c r="D1" s="82"/>
      <c r="E1" s="82"/>
      <c r="F1" s="82"/>
      <c r="G1" s="82"/>
      <c r="I1" s="82"/>
      <c r="J1" s="82"/>
      <c r="K1" s="82"/>
      <c r="L1" s="82"/>
      <c r="M1" s="82"/>
      <c r="N1" s="82"/>
    </row>
    <row r="2" spans="2:14" x14ac:dyDescent="0.25">
      <c r="B2" s="28"/>
      <c r="C2" s="29"/>
      <c r="D2" s="29"/>
      <c r="E2" s="29"/>
      <c r="F2" s="29"/>
      <c r="G2" s="30"/>
      <c r="I2" s="28"/>
      <c r="J2" s="29"/>
      <c r="K2" s="29"/>
      <c r="L2" s="29"/>
      <c r="M2" s="29"/>
      <c r="N2" s="30"/>
    </row>
    <row r="3" spans="2:14" x14ac:dyDescent="0.25">
      <c r="B3" s="31"/>
      <c r="C3" s="80" t="s">
        <v>23</v>
      </c>
      <c r="D3" s="80"/>
      <c r="E3" s="80"/>
      <c r="F3" s="80"/>
      <c r="G3" s="32"/>
      <c r="I3" s="31"/>
      <c r="J3" s="80" t="s">
        <v>23</v>
      </c>
      <c r="K3" s="80"/>
      <c r="L3" s="80"/>
      <c r="M3" s="80"/>
      <c r="N3" s="32"/>
    </row>
    <row r="4" spans="2:14" x14ac:dyDescent="0.25">
      <c r="B4" s="31"/>
      <c r="C4" s="33"/>
      <c r="D4" s="33"/>
      <c r="E4" s="33"/>
      <c r="F4" s="33"/>
      <c r="G4" s="32"/>
      <c r="I4" s="31"/>
      <c r="J4" s="33"/>
      <c r="K4" s="33"/>
      <c r="L4" s="33"/>
      <c r="M4" s="33"/>
      <c r="N4" s="32"/>
    </row>
    <row r="5" spans="2:14" x14ac:dyDescent="0.25">
      <c r="B5" s="31"/>
      <c r="C5" s="34"/>
      <c r="D5" s="35">
        <v>0</v>
      </c>
      <c r="E5" s="36">
        <v>3.4</v>
      </c>
      <c r="F5" s="35">
        <v>5</v>
      </c>
      <c r="G5" s="37"/>
      <c r="I5" s="31"/>
      <c r="J5" s="34"/>
      <c r="K5" s="35">
        <v>0</v>
      </c>
      <c r="L5" s="36">
        <v>3.4</v>
      </c>
      <c r="M5" s="35">
        <v>5</v>
      </c>
      <c r="N5" s="37"/>
    </row>
    <row r="6" spans="2:14" x14ac:dyDescent="0.25">
      <c r="B6" s="38"/>
      <c r="C6" s="35">
        <v>0</v>
      </c>
      <c r="D6" s="39">
        <v>0</v>
      </c>
      <c r="E6" s="40"/>
      <c r="F6" s="41">
        <v>0.20799999999999999</v>
      </c>
      <c r="G6" s="42"/>
      <c r="I6" s="38"/>
      <c r="J6" s="35">
        <v>0</v>
      </c>
      <c r="K6" s="39">
        <v>0</v>
      </c>
      <c r="L6" s="40"/>
      <c r="M6" s="41">
        <v>0.20799999999999999</v>
      </c>
      <c r="N6" s="42"/>
    </row>
    <row r="7" spans="2:14" x14ac:dyDescent="0.25">
      <c r="B7" s="38"/>
      <c r="C7" s="43">
        <v>95</v>
      </c>
      <c r="D7" s="44">
        <f>IF(D6&lt;D8,(ABS(D8-D6)/ABS(C6-C8))*ABS(C7-C6)+MIN(D6,D8),(ABS(D8-D6)/ABS(C6-C8))*ABS(C7-C8)+MIN(D6,D8))</f>
        <v>330.78999999999996</v>
      </c>
      <c r="E7" s="44">
        <f>IF(D7&lt;F7,(ABS(D7-F7)/ABS(D5-F5))*ABS(E5-D5)+MIN(D7,F7),(ABS(D7-F7)/ABS(D5-F5))*ABS(E5-F5)+MIN(D7,F7))</f>
        <v>105.98196599999999</v>
      </c>
      <c r="F7" s="44">
        <f>IF(F6&lt;F8,(ABS(F8-F6)/ABS(C8-C6))*ABS(C7-C6)+MIN(F6,F8),(ABS(F8-F6)/ABS(C8-C6))*ABS(C7-C8)+MIN(F6,F8))</f>
        <v>0.18995000000000001</v>
      </c>
      <c r="G7" s="42"/>
      <c r="I7" s="38"/>
      <c r="J7" s="43">
        <v>95</v>
      </c>
      <c r="K7" s="44">
        <f>IF(K6&lt;K8,(ABS(K8-K6)/ABS(J6-J8))*ABS(J7-J6)+MIN(K6,K8),(ABS(K8-K6)/ABS(J6-J8))*ABS(J7-J8)+MIN(K6,K8))</f>
        <v>330.78999999999996</v>
      </c>
      <c r="L7" s="44">
        <f>IF(K7&lt;M7,(ABS(K7-M7)/ABS(K5-M5))*ABS(L5-K5)+MIN(K7,M7),(ABS(K7-M7)/ABS(K5-M5))*ABS(L5-M5)+MIN(K7,M7))</f>
        <v>105.98196599999999</v>
      </c>
      <c r="M7" s="44">
        <f>IF(M6&lt;M8,(ABS(M8-M6)/ABS(J8-J6))*ABS(J7-J6)+MIN(M6,M8),(ABS(M8-M6)/ABS(J8-J6))*ABS(J7-J8)+MIN(M6,M8))</f>
        <v>0.18995000000000001</v>
      </c>
      <c r="N7" s="42"/>
    </row>
    <row r="8" spans="2:14" x14ac:dyDescent="0.25">
      <c r="B8" s="38"/>
      <c r="C8" s="35">
        <v>100</v>
      </c>
      <c r="D8" s="45">
        <v>348.2</v>
      </c>
      <c r="E8" s="40"/>
      <c r="F8" s="46">
        <v>0.189</v>
      </c>
      <c r="G8" s="42"/>
      <c r="I8" s="38"/>
      <c r="J8" s="35">
        <v>100</v>
      </c>
      <c r="K8" s="45">
        <v>348.2</v>
      </c>
      <c r="L8" s="40"/>
      <c r="M8" s="46">
        <v>0.189</v>
      </c>
      <c r="N8" s="42"/>
    </row>
    <row r="9" spans="2:14" x14ac:dyDescent="0.25">
      <c r="B9" s="31"/>
      <c r="C9" s="47"/>
      <c r="D9" s="47"/>
      <c r="E9" s="47"/>
      <c r="F9" s="47"/>
      <c r="G9" s="42"/>
      <c r="I9" s="31"/>
      <c r="J9" s="47"/>
      <c r="K9" s="47"/>
      <c r="L9" s="47"/>
      <c r="M9" s="47"/>
      <c r="N9" s="42"/>
    </row>
    <row r="10" spans="2:14" x14ac:dyDescent="0.25">
      <c r="B10" s="31"/>
      <c r="C10" s="47"/>
      <c r="D10" s="47"/>
      <c r="E10" s="47"/>
      <c r="F10" s="47"/>
      <c r="G10" s="42"/>
      <c r="I10" s="31"/>
      <c r="J10" s="47"/>
      <c r="K10" s="47"/>
      <c r="L10" s="47"/>
      <c r="M10" s="47"/>
      <c r="N10" s="42"/>
    </row>
    <row r="11" spans="2:14" x14ac:dyDescent="0.25">
      <c r="B11" s="31"/>
      <c r="C11" s="48"/>
      <c r="D11" s="48"/>
      <c r="E11" s="48"/>
      <c r="F11" s="48"/>
      <c r="G11" s="42"/>
      <c r="I11" s="31"/>
      <c r="J11" s="48"/>
      <c r="K11" s="48"/>
      <c r="L11" s="48"/>
      <c r="M11" s="48"/>
      <c r="N11" s="42"/>
    </row>
    <row r="12" spans="2:14" x14ac:dyDescent="0.25">
      <c r="B12" s="31"/>
      <c r="C12" s="81" t="s">
        <v>24</v>
      </c>
      <c r="D12" s="81"/>
      <c r="E12" s="81"/>
      <c r="F12" s="81"/>
      <c r="G12" s="42"/>
      <c r="I12" s="31"/>
      <c r="J12" s="81" t="s">
        <v>24</v>
      </c>
      <c r="K12" s="81"/>
      <c r="L12" s="81"/>
      <c r="M12" s="81"/>
      <c r="N12" s="42"/>
    </row>
    <row r="13" spans="2:14" x14ac:dyDescent="0.25">
      <c r="B13" s="31"/>
      <c r="C13" s="35"/>
      <c r="D13" s="35">
        <f>D5</f>
        <v>0</v>
      </c>
      <c r="E13" s="49">
        <f>E5</f>
        <v>3.4</v>
      </c>
      <c r="F13" s="35">
        <f>F5</f>
        <v>5</v>
      </c>
      <c r="G13" s="42"/>
      <c r="I13" s="31"/>
      <c r="J13" s="35"/>
      <c r="K13" s="35">
        <f>K5</f>
        <v>0</v>
      </c>
      <c r="L13" s="49">
        <f>L5</f>
        <v>3.4</v>
      </c>
      <c r="M13" s="35">
        <f>M5</f>
        <v>5</v>
      </c>
      <c r="N13" s="42"/>
    </row>
    <row r="14" spans="2:14" x14ac:dyDescent="0.25">
      <c r="B14" s="31"/>
      <c r="C14" s="34">
        <f>C6</f>
        <v>0</v>
      </c>
      <c r="D14" s="39">
        <f>$D$7</f>
        <v>330.78999999999996</v>
      </c>
      <c r="E14" s="50">
        <f>IF(D14&lt;F14,(ABS(D14-F14)/ABS(F13-D13))*ABS(E13-D13)+MIN(D14,F14),(ABS(D14-F14)/ABS(F13-D13))*ABS(E13-F13)+MIN(D14,F14))</f>
        <v>105.98196599999999</v>
      </c>
      <c r="F14" s="41">
        <f>$F$7</f>
        <v>0.18995000000000001</v>
      </c>
      <c r="G14" s="42"/>
      <c r="I14" s="31"/>
      <c r="J14" s="34">
        <f>J6</f>
        <v>0</v>
      </c>
      <c r="K14" s="39">
        <f>$D$7</f>
        <v>330.78999999999996</v>
      </c>
      <c r="L14" s="50">
        <f>IF(K14&lt;M14,(ABS(K14-M14)/ABS(M13-K13))*ABS(L13-K13)+MIN(K14,M14),(ABS(K14-M14)/ABS(M13-K13))*ABS(L13-M13)+MIN(K14,M14))</f>
        <v>105.98196599999999</v>
      </c>
      <c r="M14" s="41">
        <f>$F$7</f>
        <v>0.18995000000000001</v>
      </c>
      <c r="N14" s="42"/>
    </row>
    <row r="15" spans="2:14" x14ac:dyDescent="0.25">
      <c r="B15" s="31"/>
      <c r="C15" s="51">
        <f>C7</f>
        <v>95</v>
      </c>
      <c r="D15" s="40"/>
      <c r="E15" s="50">
        <f>IF(E14&lt;E16,(ABS(E14-E16)/ABS(C16-C14))*ABS(C15-C14)+MIN(E14,E16),(ABS(E14-E16)/ABS(C16-C14))*ABS(C15-C16)+MIN(E14,E16))</f>
        <v>5.2990982999999989</v>
      </c>
      <c r="F15" s="40"/>
      <c r="G15" s="42"/>
      <c r="I15" s="31"/>
      <c r="J15" s="51">
        <f>J7</f>
        <v>95</v>
      </c>
      <c r="K15" s="40"/>
      <c r="L15" s="50">
        <f>IF(L14&lt;L16,(ABS(L14-L16)/ABS(J16-J14))*ABS(J15-J14)+MIN(L14,L16),(ABS(L14-L16)/ABS(J16-J14))*ABS(J15-J16)+MIN(L14,L16))</f>
        <v>5.2990982999999989</v>
      </c>
      <c r="M15" s="40"/>
      <c r="N15" s="42"/>
    </row>
    <row r="16" spans="2:14" x14ac:dyDescent="0.25">
      <c r="B16" s="31"/>
      <c r="C16" s="34">
        <f>C8</f>
        <v>100</v>
      </c>
      <c r="D16" s="45">
        <f>$D$9</f>
        <v>0</v>
      </c>
      <c r="E16" s="50">
        <f>IF(D16&lt;F16,(ABS(D16-F16)/ABS(F13-D13))*ABS(E13-D13)+MIN(D16,F16),(ABS(D16-F16)/ABS(F13-D13))*ABS(E13-F13)+MIN(D16,F16))</f>
        <v>0</v>
      </c>
      <c r="F16" s="46">
        <f>$F$9</f>
        <v>0</v>
      </c>
      <c r="G16" s="42"/>
      <c r="I16" s="31"/>
      <c r="J16" s="34">
        <f>J8</f>
        <v>100</v>
      </c>
      <c r="K16" s="45">
        <f>$D$9</f>
        <v>0</v>
      </c>
      <c r="L16" s="50">
        <f>IF(K16&lt;M16,(ABS(K16-M16)/ABS(M13-K13))*ABS(L13-K13)+MIN(K16,M16),(ABS(K16-M16)/ABS(M13-K13))*ABS(L13-M13)+MIN(K16,M16))</f>
        <v>0</v>
      </c>
      <c r="M16" s="46">
        <f>$F$9</f>
        <v>0</v>
      </c>
      <c r="N16" s="42"/>
    </row>
    <row r="17" spans="2:14" ht="16.5" thickBot="1" x14ac:dyDescent="0.3">
      <c r="B17" s="52"/>
      <c r="C17" s="53"/>
      <c r="D17" s="54"/>
      <c r="E17" s="54"/>
      <c r="F17" s="54"/>
      <c r="G17" s="55"/>
      <c r="I17" s="52"/>
      <c r="J17" s="53"/>
      <c r="K17" s="54"/>
      <c r="L17" s="54"/>
      <c r="M17" s="54"/>
      <c r="N17" s="55"/>
    </row>
  </sheetData>
  <mergeCells count="6">
    <mergeCell ref="C3:F3"/>
    <mergeCell ref="C12:F12"/>
    <mergeCell ref="J3:M3"/>
    <mergeCell ref="J12:M12"/>
    <mergeCell ref="B1:G1"/>
    <mergeCell ref="I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Теплосодержание компонентов</vt:lpstr>
      <vt:lpstr>Интерполяция</vt:lpstr>
    </vt:vector>
  </TitlesOfParts>
  <Company>ЭГ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Тимофеев</dc:creator>
  <cp:lastModifiedBy>Виктор</cp:lastModifiedBy>
  <cp:lastPrinted>2008-04-10T06:25:33Z</cp:lastPrinted>
  <dcterms:created xsi:type="dcterms:W3CDTF">2007-12-25T08:00:31Z</dcterms:created>
  <dcterms:modified xsi:type="dcterms:W3CDTF">2015-01-30T07:57:36Z</dcterms:modified>
</cp:coreProperties>
</file>