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480" yWindow="72" windowWidth="18192" windowHeight="11820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H6" i="1"/>
  <c r="I6"/>
  <c r="J6"/>
  <c r="K6"/>
  <c r="L6"/>
  <c r="M6"/>
  <c r="N6"/>
  <c r="N4"/>
  <c r="G6"/>
  <c r="G8"/>
  <c r="G9" s="1" a="1"/>
  <c r="M4"/>
  <c r="H4"/>
  <c r="E2"/>
  <c r="E3"/>
  <c r="E4"/>
  <c r="E5"/>
  <c r="E6"/>
  <c r="E7"/>
  <c r="E8"/>
  <c r="E9"/>
  <c r="E10"/>
  <c r="E11"/>
  <c r="E12"/>
  <c r="E13"/>
  <c r="E14"/>
  <c r="E15"/>
  <c r="E1"/>
  <c r="D2"/>
  <c r="D3"/>
  <c r="D4"/>
  <c r="D5"/>
  <c r="D6"/>
  <c r="D7"/>
  <c r="D8"/>
  <c r="D9"/>
  <c r="D10"/>
  <c r="D11"/>
  <c r="D12"/>
  <c r="D13"/>
  <c r="D14"/>
  <c r="D15"/>
  <c r="D1"/>
  <c r="L4"/>
  <c r="K4"/>
  <c r="J4"/>
  <c r="I4"/>
  <c r="B2" i="2"/>
  <c r="C2"/>
  <c r="D2"/>
  <c r="E2"/>
  <c r="F2"/>
  <c r="F3"/>
  <c r="E1"/>
  <c r="D1"/>
  <c r="C1"/>
  <c r="B1"/>
  <c r="N5" i="1" l="1"/>
  <c r="M5"/>
  <c r="G5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H5"/>
  <c r="L5"/>
  <c r="I5"/>
  <c r="K5"/>
  <c r="J5"/>
  <c r="B3" i="2"/>
  <c r="C3"/>
  <c r="D3"/>
  <c r="E3"/>
  <c r="H9" i="1" l="1"/>
  <c r="J12" s="1"/>
  <c r="H10"/>
  <c r="I10" s="1"/>
  <c r="H12" l="1"/>
  <c r="I12" s="1"/>
  <c r="K12" s="1"/>
  <c r="J10"/>
  <c r="H11"/>
  <c r="K10"/>
  <c r="K11" l="1"/>
  <c r="J8" s="1"/>
</calcChain>
</file>

<file path=xl/comments1.xml><?xml version="1.0" encoding="utf-8"?>
<comments xmlns="http://schemas.openxmlformats.org/spreadsheetml/2006/main">
  <authors>
    <author>Автор</author>
  </authors>
  <commentList>
    <comment ref="G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1 </t>
        </r>
        <r>
          <rPr>
            <sz val="8"/>
            <color indexed="81"/>
            <rFont val="Tahoma"/>
            <family val="2"/>
            <charset val="204"/>
          </rPr>
          <t>последняя пятница прошлого года (от даты в I8)</t>
        </r>
      </text>
    </comment>
    <comment ref="I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0 </t>
        </r>
        <r>
          <rPr>
            <sz val="8"/>
            <color indexed="81"/>
            <rFont val="Tahoma"/>
            <family val="2"/>
            <charset val="204"/>
          </rPr>
          <t>месяц и год берутся отсюда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J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11 </t>
        </r>
        <r>
          <rPr>
            <sz val="8"/>
            <color indexed="81"/>
            <rFont val="Tahoma"/>
            <family val="2"/>
            <charset val="204"/>
          </rPr>
          <t>окончательный расчет месячной суммы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2 </t>
        </r>
        <r>
          <rPr>
            <sz val="8"/>
            <color indexed="81"/>
            <rFont val="Tahoma"/>
            <family val="2"/>
            <charset val="204"/>
          </rPr>
          <t>массив всех дат выплат начиная от последней пятницы прошлого года до второй пятницы следующего года (год берется из ячейки I8)</t>
        </r>
      </text>
    </comment>
    <comment ref="H9" authorId="0">
      <text>
        <r>
          <rPr>
            <b/>
            <sz val="8"/>
            <color indexed="81"/>
            <rFont val="Tahoma"/>
            <family val="2"/>
            <charset val="204"/>
          </rPr>
          <t>3</t>
        </r>
        <r>
          <rPr>
            <sz val="8"/>
            <color indexed="81"/>
            <rFont val="Tahoma"/>
            <family val="2"/>
            <charset val="204"/>
          </rPr>
          <t xml:space="preserve"> последняя выплата перед месяцм</t>
        </r>
      </text>
    </comment>
    <comment ref="H10" authorId="0">
      <text>
        <r>
          <rPr>
            <b/>
            <sz val="8"/>
            <color indexed="81"/>
            <rFont val="Tahoma"/>
            <family val="2"/>
            <charset val="204"/>
          </rPr>
          <t>4</t>
        </r>
        <r>
          <rPr>
            <sz val="8"/>
            <color indexed="81"/>
            <rFont val="Tahoma"/>
            <family val="2"/>
            <charset val="204"/>
          </rPr>
          <t xml:space="preserve"> первый день выплаты в месяце</t>
        </r>
      </text>
    </comment>
    <comment ref="I1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5 </t>
        </r>
        <r>
          <rPr>
            <sz val="8"/>
            <color indexed="81"/>
            <rFont val="Tahoma"/>
            <family val="2"/>
            <charset val="204"/>
          </rPr>
          <t>сумма первой выплаты в месяце</t>
        </r>
      </text>
    </comment>
    <comment ref="J1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6 </t>
        </r>
        <r>
          <rPr>
            <sz val="8"/>
            <color indexed="81"/>
            <rFont val="Tahoma"/>
            <family val="2"/>
            <charset val="204"/>
          </rPr>
          <t>количество дней месяца, оплаченных в дату в H10</t>
        </r>
      </text>
    </comment>
    <comment ref="K10" authorId="0">
      <text>
        <r>
          <rPr>
            <sz val="8"/>
            <color indexed="81"/>
            <rFont val="Tahoma"/>
            <family val="2"/>
            <charset val="204"/>
          </rPr>
          <t>1 часть суммы</t>
        </r>
      </text>
    </comment>
    <comment ref="H1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7 </t>
        </r>
        <r>
          <rPr>
            <sz val="8"/>
            <color indexed="81"/>
            <rFont val="Tahoma"/>
            <family val="2"/>
            <charset val="204"/>
          </rPr>
          <t>второй день выплаты в месяце</t>
        </r>
      </text>
    </comment>
    <comment ref="I11" authorId="0">
      <text>
        <r>
          <rPr>
            <sz val="8"/>
            <color indexed="81"/>
            <rFont val="Tahoma"/>
            <family val="2"/>
            <charset val="204"/>
          </rPr>
          <t>=K11</t>
        </r>
      </text>
    </comment>
    <comment ref="J11" authorId="0">
      <text>
        <r>
          <rPr>
            <sz val="8"/>
            <color indexed="81"/>
            <rFont val="Tahoma"/>
            <family val="2"/>
            <charset val="204"/>
          </rPr>
          <t>=14</t>
        </r>
      </text>
    </comment>
    <comment ref="K11" authorId="0">
      <text>
        <r>
          <rPr>
            <sz val="8"/>
            <color indexed="81"/>
            <rFont val="Tahoma"/>
            <family val="2"/>
            <charset val="204"/>
          </rPr>
          <t>2 часть суммы</t>
        </r>
      </text>
    </comment>
    <comment ref="H1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8 </t>
        </r>
        <r>
          <rPr>
            <sz val="8"/>
            <color indexed="81"/>
            <rFont val="Tahoma"/>
            <family val="2"/>
            <charset val="204"/>
          </rPr>
          <t>дата последней выплаты захватывающей месяц</t>
        </r>
      </text>
    </comment>
    <comment ref="I12" authorId="0">
      <text>
        <r>
          <rPr>
            <b/>
            <sz val="8"/>
            <color indexed="81"/>
            <rFont val="Tahoma"/>
            <family val="2"/>
            <charset val="204"/>
          </rPr>
          <t>9</t>
        </r>
        <r>
          <rPr>
            <sz val="8"/>
            <color indexed="81"/>
            <rFont val="Tahoma"/>
            <family val="2"/>
            <charset val="204"/>
          </rPr>
          <t xml:space="preserve"> сумма выплаты в дату в из H16</t>
        </r>
      </text>
    </comment>
    <comment ref="J12" authorId="0">
      <text>
        <r>
          <rPr>
            <b/>
            <sz val="8"/>
            <color indexed="81"/>
            <rFont val="Tahoma"/>
            <family val="2"/>
            <charset val="204"/>
          </rPr>
          <t>10</t>
        </r>
        <r>
          <rPr>
            <b/>
            <sz val="10"/>
            <color indexed="81"/>
            <rFont val="Tahoma"/>
            <family val="2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>количество дней месяца, оплаченных в дату в H16</t>
        </r>
      </text>
    </comment>
    <comment ref="K12" authorId="0">
      <text>
        <r>
          <rPr>
            <sz val="8"/>
            <color indexed="81"/>
            <rFont val="Tahoma"/>
            <family val="2"/>
            <charset val="204"/>
          </rPr>
          <t>3 часть суммы</t>
        </r>
      </text>
    </comment>
  </commentList>
</comments>
</file>

<file path=xl/sharedStrings.xml><?xml version="1.0" encoding="utf-8"?>
<sst xmlns="http://schemas.openxmlformats.org/spreadsheetml/2006/main" count="16" uniqueCount="3">
  <si>
    <t>ps</t>
  </si>
  <si>
    <t>%</t>
  </si>
  <si>
    <t>bonus</t>
  </si>
</sst>
</file>

<file path=xl/styles.xml><?xml version="1.0" encoding="utf-8"?>
<styleSheet xmlns="http://schemas.openxmlformats.org/spreadsheetml/2006/main">
  <numFmts count="1">
    <numFmt numFmtId="164" formatCode="mmm\,\ yy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64" fontId="2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NumberFormat="1"/>
    <xf numFmtId="14" fontId="0" fillId="2" borderId="0" xfId="0" applyNumberFormat="1" applyFill="1"/>
    <xf numFmtId="2" fontId="0" fillId="3" borderId="0" xfId="0" applyNumberFormat="1" applyFill="1"/>
    <xf numFmtId="2" fontId="0" fillId="2" borderId="0" xfId="0" applyNumberFormat="1" applyFill="1"/>
    <xf numFmtId="0" fontId="0" fillId="4" borderId="0" xfId="0" applyFill="1"/>
    <xf numFmtId="14" fontId="0" fillId="0" borderId="2" xfId="0" applyNumberFormat="1" applyBorder="1"/>
    <xf numFmtId="14" fontId="0" fillId="0" borderId="3" xfId="0" applyNumberFormat="1" applyBorder="1"/>
    <xf numFmtId="14" fontId="0" fillId="0" borderId="4" xfId="0" applyNumberFormat="1" applyBorder="1"/>
    <xf numFmtId="14" fontId="0" fillId="0" borderId="1" xfId="0" applyNumberFormat="1" applyBorder="1"/>
    <xf numFmtId="17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36"/>
  <sheetViews>
    <sheetView tabSelected="1" workbookViewId="0">
      <selection activeCell="J9" sqref="J9"/>
    </sheetView>
  </sheetViews>
  <sheetFormatPr defaultRowHeight="14.4"/>
  <cols>
    <col min="1" max="1" width="10.6640625" bestFit="1" customWidth="1"/>
    <col min="4" max="5" width="11.44140625" customWidth="1"/>
    <col min="6" max="6" width="9.6640625" customWidth="1"/>
    <col min="7" max="13" width="9.88671875" customWidth="1"/>
    <col min="16" max="16" width="10.109375" style="4" bestFit="1" customWidth="1"/>
  </cols>
  <sheetData>
    <row r="1" spans="1:16">
      <c r="A1" s="1">
        <v>42027</v>
      </c>
      <c r="B1">
        <v>1000</v>
      </c>
      <c r="C1" t="s">
        <v>0</v>
      </c>
      <c r="D1" s="5">
        <f>MAX(A1-12,EOMONTH(A1,-1))</f>
        <v>42015</v>
      </c>
      <c r="E1" s="5">
        <f>MIN(A1+2,EOMONTH(A1,0))</f>
        <v>42029</v>
      </c>
    </row>
    <row r="2" spans="1:16">
      <c r="A2" s="1">
        <v>42013</v>
      </c>
      <c r="B2">
        <v>1000</v>
      </c>
      <c r="C2" t="s">
        <v>0</v>
      </c>
      <c r="D2" s="5">
        <f t="shared" ref="D2:D15" si="0">MAX(A2-12,EOMONTH(A2,-1))</f>
        <v>42004</v>
      </c>
      <c r="E2" s="5">
        <f t="shared" ref="E2:E15" si="1">MIN(A2+2,EOMONTH(A2,0))</f>
        <v>42015</v>
      </c>
      <c r="G2" s="2">
        <v>42036</v>
      </c>
      <c r="H2" s="2">
        <v>42005</v>
      </c>
      <c r="I2" s="2">
        <v>41974</v>
      </c>
      <c r="J2" s="2">
        <v>41944</v>
      </c>
      <c r="K2" s="2">
        <v>41913</v>
      </c>
      <c r="L2" s="2">
        <v>41883</v>
      </c>
      <c r="M2" s="2">
        <v>41852</v>
      </c>
      <c r="N2" s="2">
        <v>41821</v>
      </c>
    </row>
    <row r="3" spans="1:16">
      <c r="A3" s="1">
        <v>42004</v>
      </c>
      <c r="B3">
        <v>3</v>
      </c>
      <c r="C3" t="s">
        <v>1</v>
      </c>
      <c r="D3" s="5">
        <f t="shared" si="0"/>
        <v>41992</v>
      </c>
      <c r="E3" s="5">
        <f t="shared" si="1"/>
        <v>42004</v>
      </c>
      <c r="H3" s="3">
        <v>1785.7142857142858</v>
      </c>
      <c r="I3" s="3">
        <v>2214.2857142857142</v>
      </c>
      <c r="J3" s="3">
        <v>2142.8571428571431</v>
      </c>
      <c r="K3" s="3">
        <v>2214.2857142857142</v>
      </c>
      <c r="L3" s="3">
        <v>2142.8571428571431</v>
      </c>
    </row>
    <row r="4" spans="1:16">
      <c r="A4" s="1">
        <v>41999</v>
      </c>
      <c r="B4">
        <v>1000</v>
      </c>
      <c r="C4" t="s">
        <v>0</v>
      </c>
      <c r="D4" s="5">
        <f t="shared" si="0"/>
        <v>41987</v>
      </c>
      <c r="E4" s="5">
        <f t="shared" si="1"/>
        <v>42001</v>
      </c>
      <c r="H4" s="6">
        <f t="shared" ref="H4:N4" si="2">SUMPRODUCT((MONTH($A$1:$A$15)=MONTH(H2))*($C$1:$C$15="ps")*(EOMONTH(H2,0)-TEXT(EOMONTH(H2,0)-$A$1:$A$15-2,"0;\0")-(TEXT($A$1:$A$15-11-H2,"0;\0")+H2-1))/14*$B$1:$B$15)+SUMPRODUCT((MONTH($A$1:$A$15)=MONTH(G2))*($C$1:$C$15="ps")*(DAY($A$1:$A$15)&lt;12)*(12-DAY($A$1:$A$15))/14*$B$1:$B$15)+SUMPRODUCT((MONTH($A$1:$A$15)=MONTH(I2))*($C$1:$C$15="ps")*(MONTH($A$1:$A$15+2)=MONTH(H2))*(2+$A$1:$A$15-(H2-1))/14*$B$1:$B$15)</f>
        <v>1785.7142857142858</v>
      </c>
      <c r="I4" s="6">
        <f t="shared" si="2"/>
        <v>2214.2857142857142</v>
      </c>
      <c r="J4" s="6">
        <f t="shared" si="2"/>
        <v>2142.8571428571427</v>
      </c>
      <c r="K4" s="6">
        <f t="shared" si="2"/>
        <v>2214.2857142857142</v>
      </c>
      <c r="L4" s="6">
        <f t="shared" si="2"/>
        <v>2142.8571428571431</v>
      </c>
      <c r="M4" s="6">
        <f t="shared" si="2"/>
        <v>1500</v>
      </c>
      <c r="N4" s="6">
        <f t="shared" si="2"/>
        <v>0</v>
      </c>
    </row>
    <row r="5" spans="1:16">
      <c r="A5" s="1">
        <v>41985</v>
      </c>
      <c r="B5">
        <v>1000</v>
      </c>
      <c r="C5" t="s">
        <v>0</v>
      </c>
      <c r="D5" s="5">
        <f t="shared" si="0"/>
        <v>41973</v>
      </c>
      <c r="E5" s="5">
        <f t="shared" si="1"/>
        <v>41987</v>
      </c>
      <c r="G5" s="7">
        <f t="shared" ref="G5:N5" si="3">SUMPRODUCT((MONTH($A$1:$A$15)=MONTH(G2))*($C$1:$C$15="ps")*($E$1:$E$15-$D$1:$D$15)/14*$B$1:$B$15)+SUMPRODUCT((MONTH($A$1:$A$15)=MONTH(F2))*($C$1:$C$15="ps")*(12-$A$1:$A$15+$D$1:$D$15)/14*$B$1:$B$15)+SUMPRODUCT((MONTH($A$1:$A$15)=MONTH(H2))*($C$1:$C$15="ps")*(2+$A$1:$A$15-$E$1:$E$15)/14*$B$1:$B$15)</f>
        <v>214.28571428571428</v>
      </c>
      <c r="H5" s="7">
        <f t="shared" si="3"/>
        <v>1785.7142857142858</v>
      </c>
      <c r="I5" s="7">
        <f t="shared" si="3"/>
        <v>2214.2857142857142</v>
      </c>
      <c r="J5" s="7">
        <f t="shared" si="3"/>
        <v>2142.8571428571427</v>
      </c>
      <c r="K5" s="7">
        <f t="shared" si="3"/>
        <v>2214.2857142857142</v>
      </c>
      <c r="L5" s="7">
        <f t="shared" si="3"/>
        <v>2142.8571428571431</v>
      </c>
      <c r="M5" s="7">
        <f t="shared" si="3"/>
        <v>1500</v>
      </c>
      <c r="N5" s="7">
        <f t="shared" si="3"/>
        <v>0</v>
      </c>
    </row>
    <row r="6" spans="1:16">
      <c r="A6" s="1">
        <v>41976</v>
      </c>
      <c r="B6">
        <v>1500</v>
      </c>
      <c r="C6" t="s">
        <v>2</v>
      </c>
      <c r="D6" s="5">
        <f t="shared" si="0"/>
        <v>41973</v>
      </c>
      <c r="E6" s="5">
        <f t="shared" si="1"/>
        <v>41978</v>
      </c>
      <c r="G6" s="8" t="str">
        <f>IFERROR(SUM((IFERROR(VLOOKUP(LOOKUP(G2,INT(DATEDIF(6,EOMONTH(EDATE(G2,-MONTH(G2)),0),"d")/7)*7+6+14*(ROW($1:$28)-1))+14,Sheet1!$A$1:$B$15,2,)*(14-G2+LOOKUP(G2,INT(DATEDIF(6,EOMONTH(EDATE(G2,-MONTH(G2)),0),"d")/7)*7+6+14*(ROW($1:$28)-1)))/14,)+IFERROR(VLOOKUP(LOOKUP(G2,INT(DATEDIF(6,EOMONTH(EDATE(G2,-MONTH(G2)),0),"d")/7)*7+6+14*(ROW($1:$28)-1))+28,Sheet1!$A$1:$B$15,2,),)+IFERROR(VLOOKUP(LOOKUP(G2,INT(DATEDIF(6,EOMONTH(EDATE(G2,-MONTH(G2)),0),"d")/7)*7+6+14*(ROW($1:$28)-1))+42,Sheet1!$A$1:$B$15,2,)*(14-(LOOKUP(G2,INT(DATEDIF(6,EOMONTH(EDATE(G2,-MONTH(G2)),0),"d")/7)*7+6+14*(ROW($1:$28)-1))+42-EOMONTH(G2,0))+1)/14,))^{0,1})-1,"нет данных")</f>
        <v>нет данных</v>
      </c>
      <c r="H6" s="8">
        <f>IFERROR(SUM((IFERROR(VLOOKUP(LOOKUP(H2,INT(DATEDIF(6,EOMONTH(EDATE(H2,-MONTH(H2)),0),"d")/7)*7+6+14*(ROW($1:$28)-1))+14,Sheet1!$A$1:$B$15,2,)*(14-H2+LOOKUP(H2,INT(DATEDIF(6,EOMONTH(EDATE(H2,-MONTH(H2)),0),"d")/7)*7+6+14*(ROW($1:$28)-1)))/14,)+IFERROR(VLOOKUP(LOOKUP(H2,INT(DATEDIF(6,EOMONTH(EDATE(H2,-MONTH(H2)),0),"d")/7)*7+6+14*(ROW($1:$28)-1))+28,Sheet1!$A$1:$B$15,2,),)+IFERROR(VLOOKUP(LOOKUP(H2,INT(DATEDIF(6,EOMONTH(EDATE(H2,-MONTH(H2)),0),"d")/7)*7+6+14*(ROW($1:$28)-1))+42,Sheet1!$A$1:$B$15,2,)*(14-(LOOKUP(H2,INT(DATEDIF(6,EOMONTH(EDATE(H2,-MONTH(H2)),0),"d")/7)*7+6+14*(ROW($1:$28)-1))+42-EOMONTH(H2,0))+1)/14,))^{0,1})-1,"нет данных")</f>
        <v>1571.4285714285716</v>
      </c>
      <c r="I6" s="8">
        <f>IFERROR(SUM((IFERROR(VLOOKUP(LOOKUP(I2,INT(DATEDIF(6,EOMONTH(EDATE(I2,-MONTH(I2)),0),"d")/7)*7+6+14*(ROW($1:$28)-1))+14,Sheet1!$A$1:$B$15,2,)*(14-I2+LOOKUP(I2,INT(DATEDIF(6,EOMONTH(EDATE(I2,-MONTH(I2)),0),"d")/7)*7+6+14*(ROW($1:$28)-1)))/14,)+IFERROR(VLOOKUP(LOOKUP(I2,INT(DATEDIF(6,EOMONTH(EDATE(I2,-MONTH(I2)),0),"d")/7)*7+6+14*(ROW($1:$28)-1))+28,Sheet1!$A$1:$B$15,2,),)+IFERROR(VLOOKUP(LOOKUP(I2,INT(DATEDIF(6,EOMONTH(EDATE(I2,-MONTH(I2)),0),"d")/7)*7+6+14*(ROW($1:$28)-1))+42,Sheet1!$A$1:$B$15,2,)*(14-(LOOKUP(I2,INT(DATEDIF(6,EOMONTH(EDATE(I2,-MONTH(I2)),0),"d")/7)*7+6+14*(ROW($1:$28)-1))+42-EOMONTH(I2,0))+1)/14,))^{0,1})-1,"нет данных")</f>
        <v>2214.2857142857142</v>
      </c>
      <c r="J6" s="8">
        <f>IFERROR(SUM((IFERROR(VLOOKUP(LOOKUP(J2,INT(DATEDIF(6,EOMONTH(EDATE(J2,-MONTH(J2)),0),"d")/7)*7+6+14*(ROW($1:$28)-1))+14,Sheet1!$A$1:$B$15,2,)*(14-J2+LOOKUP(J2,INT(DATEDIF(6,EOMONTH(EDATE(J2,-MONTH(J2)),0),"d")/7)*7+6+14*(ROW($1:$28)-1)))/14,)+IFERROR(VLOOKUP(LOOKUP(J2,INT(DATEDIF(6,EOMONTH(EDATE(J2,-MONTH(J2)),0),"d")/7)*7+6+14*(ROW($1:$28)-1))+28,Sheet1!$A$1:$B$15,2,),)+IFERROR(VLOOKUP(LOOKUP(J2,INT(DATEDIF(6,EOMONTH(EDATE(J2,-MONTH(J2)),0),"d")/7)*7+6+14*(ROW($1:$28)-1))+42,Sheet1!$A$1:$B$15,2,)*(14-(LOOKUP(J2,INT(DATEDIF(6,EOMONTH(EDATE(J2,-MONTH(J2)),0),"d")/7)*7+6+14*(ROW($1:$28)-1))+42-EOMONTH(J2,0))+1)/14,))^{0,1})-1,"нет данных")</f>
        <v>2142.8571428571427</v>
      </c>
      <c r="K6" s="8">
        <f>IFERROR(SUM((IFERROR(VLOOKUP(LOOKUP(K2,INT(DATEDIF(6,EOMONTH(EDATE(K2,-MONTH(K2)),0),"d")/7)*7+6+14*(ROW($1:$28)-1))+14,Sheet1!$A$1:$B$15,2,)*(14-K2+LOOKUP(K2,INT(DATEDIF(6,EOMONTH(EDATE(K2,-MONTH(K2)),0),"d")/7)*7+6+14*(ROW($1:$28)-1)))/14,)+IFERROR(VLOOKUP(LOOKUP(K2,INT(DATEDIF(6,EOMONTH(EDATE(K2,-MONTH(K2)),0),"d")/7)*7+6+14*(ROW($1:$28)-1))+28,Sheet1!$A$1:$B$15,2,),)+IFERROR(VLOOKUP(LOOKUP(K2,INT(DATEDIF(6,EOMONTH(EDATE(K2,-MONTH(K2)),0),"d")/7)*7+6+14*(ROW($1:$28)-1))+42,Sheet1!$A$1:$B$15,2,)*(14-(LOOKUP(K2,INT(DATEDIF(6,EOMONTH(EDATE(K2,-MONTH(K2)),0),"d")/7)*7+6+14*(ROW($1:$28)-1))+42-EOMONTH(K2,0))+1)/14,))^{0,1})-1,"нет данных")</f>
        <v>2214.2857142857142</v>
      </c>
      <c r="L6" s="8">
        <f>IFERROR(SUM((IFERROR(VLOOKUP(LOOKUP(L2,INT(DATEDIF(6,EOMONTH(EDATE(L2,-MONTH(L2)),0),"d")/7)*7+6+14*(ROW($1:$28)-1))+14,Sheet1!$A$1:$B$15,2,)*(14-L2+LOOKUP(L2,INT(DATEDIF(6,EOMONTH(EDATE(L2,-MONTH(L2)),0),"d")/7)*7+6+14*(ROW($1:$28)-1)))/14,)+IFERROR(VLOOKUP(LOOKUP(L2,INT(DATEDIF(6,EOMONTH(EDATE(L2,-MONTH(L2)),0),"d")/7)*7+6+14*(ROW($1:$28)-1))+28,Sheet1!$A$1:$B$15,2,),)+IFERROR(VLOOKUP(LOOKUP(L2,INT(DATEDIF(6,EOMONTH(EDATE(L2,-MONTH(L2)),0),"d")/7)*7+6+14*(ROW($1:$28)-1))+42,Sheet1!$A$1:$B$15,2,)*(14-(LOOKUP(L2,INT(DATEDIF(6,EOMONTH(EDATE(L2,-MONTH(L2)),0),"d")/7)*7+6+14*(ROW($1:$28)-1))+42-EOMONTH(L2,0))+1)/14,))^{0,1})-1,"нет данных")</f>
        <v>2142.8571428571431</v>
      </c>
      <c r="M6" s="8">
        <f>IFERROR(SUM((IFERROR(VLOOKUP(LOOKUP(M2,INT(DATEDIF(6,EOMONTH(EDATE(M2,-MONTH(M2)),0),"d")/7)*7+6+14*(ROW($1:$28)-1))+14,Sheet1!$A$1:$B$15,2,)*(14-M2+LOOKUP(M2,INT(DATEDIF(6,EOMONTH(EDATE(M2,-MONTH(M2)),0),"d")/7)*7+6+14*(ROW($1:$28)-1)))/14,)+IFERROR(VLOOKUP(LOOKUP(M2,INT(DATEDIF(6,EOMONTH(EDATE(M2,-MONTH(M2)),0),"d")/7)*7+6+14*(ROW($1:$28)-1))+28,Sheet1!$A$1:$B$15,2,),)+IFERROR(VLOOKUP(LOOKUP(M2,INT(DATEDIF(6,EOMONTH(EDATE(M2,-MONTH(M2)),0),"d")/7)*7+6+14*(ROW($1:$28)-1))+42,Sheet1!$A$1:$B$15,2,)*(14-(LOOKUP(M2,INT(DATEDIF(6,EOMONTH(EDATE(M2,-MONTH(M2)),0),"d")/7)*7+6+14*(ROW($1:$28)-1))+42-EOMONTH(M2,0))+1)/14,))^{0,1})-1,"нет данных")</f>
        <v>1714.2857142857142</v>
      </c>
      <c r="N6" s="8" t="str">
        <f>IFERROR(SUM((IFERROR(VLOOKUP(LOOKUP(N2,INT(DATEDIF(6,EOMONTH(EDATE(N2,-MONTH(N2)),0),"d")/7)*7+6+14*(ROW($1:$28)-1))+14,Sheet1!$A$1:$B$15,2,)*(14-N2+LOOKUP(N2,INT(DATEDIF(6,EOMONTH(EDATE(N2,-MONTH(N2)),0),"d")/7)*7+6+14*(ROW($1:$28)-1)))/14,)+IFERROR(VLOOKUP(LOOKUP(N2,INT(DATEDIF(6,EOMONTH(EDATE(N2,-MONTH(N2)),0),"d")/7)*7+6+14*(ROW($1:$28)-1))+28,Sheet1!$A$1:$B$15,2,),)+IFERROR(VLOOKUP(LOOKUP(N2,INT(DATEDIF(6,EOMONTH(EDATE(N2,-MONTH(N2)),0),"d")/7)*7+6+14*(ROW($1:$28)-1))+42,Sheet1!$A$1:$B$15,2,)*(14-(LOOKUP(N2,INT(DATEDIF(6,EOMONTH(EDATE(N2,-MONTH(N2)),0),"d")/7)*7+6+14*(ROW($1:$28)-1))+42-EOMONTH(N2,0))+1)/14,))^{0,1})-1,"нет данных")</f>
        <v>нет данных</v>
      </c>
    </row>
    <row r="7" spans="1:16" ht="15" thickBot="1">
      <c r="A7" s="1">
        <v>41971</v>
      </c>
      <c r="B7">
        <v>1000</v>
      </c>
      <c r="C7" t="s">
        <v>0</v>
      </c>
      <c r="D7" s="5">
        <f t="shared" si="0"/>
        <v>41959</v>
      </c>
      <c r="E7" s="5">
        <f t="shared" si="1"/>
        <v>41973</v>
      </c>
    </row>
    <row r="8" spans="1:16" ht="15" thickBot="1">
      <c r="A8" s="1">
        <v>41957</v>
      </c>
      <c r="B8">
        <v>1000</v>
      </c>
      <c r="C8" t="s">
        <v>0</v>
      </c>
      <c r="D8" s="5">
        <f t="shared" si="0"/>
        <v>41945</v>
      </c>
      <c r="E8" s="5">
        <f t="shared" si="1"/>
        <v>41959</v>
      </c>
      <c r="G8" s="12">
        <f>INT(DATEDIF(6,EOMONTH(EDATE($I$8,-MONTH($I$8)),0),"d")/7)*7+6</f>
        <v>41635</v>
      </c>
      <c r="I8" s="13">
        <v>41974</v>
      </c>
      <c r="J8" s="14">
        <f>IFERROR(SUM((K10+K11+K12)^{0,1})-1,"нет данных")</f>
        <v>2214.2857142857142</v>
      </c>
    </row>
    <row r="9" spans="1:16" ht="15" thickBot="1">
      <c r="A9" s="1">
        <v>41943</v>
      </c>
      <c r="B9">
        <v>1000</v>
      </c>
      <c r="C9" t="s">
        <v>0</v>
      </c>
      <c r="D9" s="5">
        <f t="shared" si="0"/>
        <v>41931</v>
      </c>
      <c r="E9" s="5">
        <f t="shared" si="1"/>
        <v>41943</v>
      </c>
      <c r="G9" s="9">
        <f t="array" ref="G9:G36">G8+14*(ROW($1:$28)-1)</f>
        <v>41635</v>
      </c>
      <c r="H9" s="12">
        <f>LOOKUP($I$8,$G$9:$G$36)</f>
        <v>41971</v>
      </c>
      <c r="L9" s="4"/>
      <c r="P9"/>
    </row>
    <row r="10" spans="1:16" ht="15" thickBot="1">
      <c r="A10" s="1">
        <v>41929</v>
      </c>
      <c r="B10">
        <v>1000</v>
      </c>
      <c r="C10" t="s">
        <v>0</v>
      </c>
      <c r="D10" s="5">
        <f t="shared" si="0"/>
        <v>41917</v>
      </c>
      <c r="E10" s="5">
        <f t="shared" si="1"/>
        <v>41931</v>
      </c>
      <c r="G10" s="10">
        <v>41649</v>
      </c>
      <c r="H10" s="12">
        <f>$H$9+14</f>
        <v>41985</v>
      </c>
      <c r="I10" s="15">
        <f>VLOOKUP($H$10,Sheet1!$A$1:$B$15,2,)</f>
        <v>1000</v>
      </c>
      <c r="J10" s="14">
        <f>14-$I$8+$H$9</f>
        <v>11</v>
      </c>
      <c r="K10" s="14">
        <f>IFERROR($J$10*$I$10/14,)</f>
        <v>785.71428571428567</v>
      </c>
      <c r="P10"/>
    </row>
    <row r="11" spans="1:16" ht="15" thickBot="1">
      <c r="A11" s="1">
        <v>41915</v>
      </c>
      <c r="B11">
        <v>1000</v>
      </c>
      <c r="C11" t="s">
        <v>0</v>
      </c>
      <c r="D11" s="5">
        <f t="shared" si="0"/>
        <v>41912</v>
      </c>
      <c r="E11" s="5">
        <f t="shared" si="1"/>
        <v>41917</v>
      </c>
      <c r="G11" s="10">
        <v>41663</v>
      </c>
      <c r="H11" s="12">
        <f>$H$9+28</f>
        <v>41999</v>
      </c>
      <c r="J11" s="14"/>
      <c r="K11" s="14">
        <f>IFERROR(VLOOKUP($H$11,Sheet1!$A$1:$B$15,2,),)</f>
        <v>1000</v>
      </c>
      <c r="L11" s="4"/>
      <c r="P11"/>
    </row>
    <row r="12" spans="1:16" ht="15" thickBot="1">
      <c r="A12" s="1">
        <v>41912</v>
      </c>
      <c r="B12">
        <v>3</v>
      </c>
      <c r="C12" t="s">
        <v>1</v>
      </c>
      <c r="D12" s="5">
        <f t="shared" si="0"/>
        <v>41900</v>
      </c>
      <c r="E12" s="5">
        <f t="shared" si="1"/>
        <v>41912</v>
      </c>
      <c r="G12" s="10">
        <v>41677</v>
      </c>
      <c r="H12" s="12">
        <f>$H$9+42</f>
        <v>42013</v>
      </c>
      <c r="I12" s="14">
        <f>IFERROR(VLOOKUP(H12,Sheet1!$A$1:$B$15,2,),)</f>
        <v>1000</v>
      </c>
      <c r="J12" s="16">
        <f>14-H9-42+EOMONTH(I8,0)+1</f>
        <v>6</v>
      </c>
      <c r="K12" s="14">
        <f>IFERROR($I$12*$J$12/14,)</f>
        <v>428.57142857142856</v>
      </c>
      <c r="L12" s="4"/>
      <c r="P12"/>
    </row>
    <row r="13" spans="1:16">
      <c r="A13" s="1">
        <v>41901</v>
      </c>
      <c r="B13">
        <v>1000</v>
      </c>
      <c r="C13" t="s">
        <v>0</v>
      </c>
      <c r="D13" s="5">
        <f t="shared" si="0"/>
        <v>41889</v>
      </c>
      <c r="E13" s="5">
        <f t="shared" si="1"/>
        <v>41903</v>
      </c>
      <c r="G13" s="10">
        <v>41691</v>
      </c>
      <c r="K13" s="4"/>
      <c r="P13"/>
    </row>
    <row r="14" spans="1:16">
      <c r="A14" s="1">
        <v>41887</v>
      </c>
      <c r="B14">
        <v>1000</v>
      </c>
      <c r="C14" t="s">
        <v>0</v>
      </c>
      <c r="D14" s="5">
        <f t="shared" si="0"/>
        <v>41882</v>
      </c>
      <c r="E14" s="5">
        <f t="shared" si="1"/>
        <v>41889</v>
      </c>
      <c r="G14" s="10">
        <v>41705</v>
      </c>
      <c r="L14" s="4"/>
      <c r="P14"/>
    </row>
    <row r="15" spans="1:16">
      <c r="A15" s="1">
        <v>41873</v>
      </c>
      <c r="B15">
        <v>1000</v>
      </c>
      <c r="C15" t="s">
        <v>0</v>
      </c>
      <c r="D15" s="5">
        <f t="shared" si="0"/>
        <v>41861</v>
      </c>
      <c r="E15" s="5">
        <f t="shared" si="1"/>
        <v>41875</v>
      </c>
      <c r="G15" s="10">
        <v>41719</v>
      </c>
      <c r="L15" s="4"/>
      <c r="P15"/>
    </row>
    <row r="16" spans="1:16">
      <c r="G16" s="10">
        <v>41733</v>
      </c>
      <c r="L16" s="4"/>
      <c r="P16"/>
    </row>
    <row r="17" spans="7:16">
      <c r="G17" s="10">
        <v>41747</v>
      </c>
      <c r="L17" s="4"/>
      <c r="P17"/>
    </row>
    <row r="18" spans="7:16">
      <c r="G18" s="10">
        <v>41761</v>
      </c>
      <c r="L18" s="4"/>
      <c r="P18"/>
    </row>
    <row r="19" spans="7:16">
      <c r="G19" s="10">
        <v>41775</v>
      </c>
      <c r="L19" s="4"/>
      <c r="P19"/>
    </row>
    <row r="20" spans="7:16">
      <c r="G20" s="10">
        <v>41789</v>
      </c>
      <c r="J20" s="1"/>
      <c r="L20" s="4"/>
      <c r="P20"/>
    </row>
    <row r="21" spans="7:16">
      <c r="G21" s="10">
        <v>41803</v>
      </c>
      <c r="L21" s="4"/>
      <c r="P21"/>
    </row>
    <row r="22" spans="7:16">
      <c r="G22" s="10">
        <v>41817</v>
      </c>
      <c r="L22" s="4"/>
      <c r="P22"/>
    </row>
    <row r="23" spans="7:16">
      <c r="G23" s="10">
        <v>41831</v>
      </c>
      <c r="L23" s="4"/>
      <c r="P23"/>
    </row>
    <row r="24" spans="7:16">
      <c r="G24" s="10">
        <v>41845</v>
      </c>
    </row>
    <row r="25" spans="7:16">
      <c r="G25" s="10">
        <v>41859</v>
      </c>
    </row>
    <row r="26" spans="7:16">
      <c r="G26" s="10">
        <v>41873</v>
      </c>
    </row>
    <row r="27" spans="7:16">
      <c r="G27" s="10">
        <v>41887</v>
      </c>
    </row>
    <row r="28" spans="7:16">
      <c r="G28" s="10">
        <v>41901</v>
      </c>
    </row>
    <row r="29" spans="7:16">
      <c r="G29" s="10">
        <v>41915</v>
      </c>
    </row>
    <row r="30" spans="7:16">
      <c r="G30" s="10">
        <v>41929</v>
      </c>
    </row>
    <row r="31" spans="7:16">
      <c r="G31" s="10">
        <v>41943</v>
      </c>
    </row>
    <row r="32" spans="7:16">
      <c r="G32" s="10">
        <v>41957</v>
      </c>
    </row>
    <row r="33" spans="7:7">
      <c r="G33" s="10">
        <v>41971</v>
      </c>
    </row>
    <row r="34" spans="7:7">
      <c r="G34" s="10">
        <v>41985</v>
      </c>
    </row>
    <row r="35" spans="7:7">
      <c r="G35" s="10">
        <v>41999</v>
      </c>
    </row>
    <row r="36" spans="7:7" ht="15" thickBot="1">
      <c r="G36" s="11">
        <v>42013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3"/>
  <sheetViews>
    <sheetView workbookViewId="0">
      <selection activeCell="B3" sqref="B3:F3"/>
    </sheetView>
  </sheetViews>
  <sheetFormatPr defaultRowHeight="14.4"/>
  <cols>
    <col min="2" max="2" width="9.109375" customWidth="1"/>
  </cols>
  <sheetData>
    <row r="1" spans="1:6">
      <c r="B1" s="2" t="e">
        <f ca="1">ДАТАМЕС(C1,1)</f>
        <v>#NAME?</v>
      </c>
      <c r="C1" s="2" t="e">
        <f ca="1">ДАТАМЕС(D1,1)</f>
        <v>#NAME?</v>
      </c>
      <c r="D1" s="2" t="e">
        <f ca="1">ДАТАМЕС(E1,1)</f>
        <v>#NAME?</v>
      </c>
      <c r="E1" s="2" t="e">
        <f ca="1">ДАТАМЕС(F1,1)</f>
        <v>#NAME?</v>
      </c>
      <c r="F1" s="2">
        <v>41883</v>
      </c>
    </row>
    <row r="2" spans="1:6">
      <c r="B2" s="3">
        <f>11/14*Sheet1!B2+Sheet1!B1</f>
        <v>1785.7142857142858</v>
      </c>
      <c r="C2" s="3">
        <f>Sheet1!B5+Sheet1!B4+3/14*Sheet1!B2</f>
        <v>2214.2857142857142</v>
      </c>
      <c r="D2" s="3">
        <f>2/14*Sheet1!B9+Sheet1!B8+Sheet1!B7</f>
        <v>2142.8571428571431</v>
      </c>
      <c r="E2" s="3">
        <f>5/14*Sheet1!B11+Sheet1!B10+12/14*Sheet1!B9</f>
        <v>2214.2857142857142</v>
      </c>
      <c r="F2" s="3">
        <f>7/14*Sheet1!B14+Sheet1!B13+9/14*Sheet1!B11</f>
        <v>2142.8571428571431</v>
      </c>
    </row>
    <row r="3" spans="1:6">
      <c r="A3" t="s">
        <v>0</v>
      </c>
      <c r="B3">
        <f ca="1">SUMIFS(Sheet1!$B:$B,Sheet1!$A:$A,"&gt;="&amp;B$1,Sheet1!$A:$A,"&lt;="&amp;КОНМЕСЯЦА(B$1,0),Sheet1!$C:$C,"="&amp;$A3)</f>
        <v>0</v>
      </c>
      <c r="C3">
        <f ca="1">SUMIFS(Sheet1!$B:$B,Sheet1!$A:$A,"&gt;="&amp;C$1,Sheet1!$A:$A,"&lt;="&amp;КОНМЕСЯЦА(C$1,0),Sheet1!$C:$C,"="&amp;$A3)</f>
        <v>0</v>
      </c>
      <c r="D3">
        <f ca="1">SUMIFS(Sheet1!$B:$B,Sheet1!$A:$A,"&gt;="&amp;D$1,Sheet1!$A:$A,"&lt;="&amp;КОНМЕСЯЦА(D$1,0),Sheet1!$C:$C,"="&amp;$A3)</f>
        <v>0</v>
      </c>
      <c r="E3">
        <f ca="1">SUMIFS(Sheet1!$B:$B,Sheet1!$A:$A,"&gt;="&amp;E$1,Sheet1!$A:$A,"&lt;="&amp;КОНМЕСЯЦА(E$1,0),Sheet1!$C:$C,"="&amp;$A3)</f>
        <v>0</v>
      </c>
      <c r="F3">
        <f ca="1">SUMIFS(Sheet1!$B:$B,Sheet1!$A:$A,"&gt;="&amp;F$1,Sheet1!$A:$A,"&lt;="&amp;КОНМЕСЯЦА(F$1,0),Sheet1!$C:$C,"="&amp;$A3)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2015-01-29T14:13:12Z</dcterms:created>
  <dcterms:modified xsi:type="dcterms:W3CDTF">2015-01-30T15:43:00Z</dcterms:modified>
</cp:coreProperties>
</file>