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 activeTab="3"/>
  </bookViews>
  <sheets>
    <sheet name="Совхоз Ленина" sheetId="5" r:id="rId1"/>
    <sheet name="Железнодорожный" sheetId="10" r:id="rId2"/>
    <sheet name="ПОСТАВЩИКИ" sheetId="13" r:id="rId3"/>
    <sheet name="ЕИЛ" sheetId="14" r:id="rId4"/>
  </sheets>
  <definedNames>
    <definedName name="_xlnm._FilterDatabase" localSheetId="1" hidden="1">Железнодорожный!$A$1:$H$20</definedName>
    <definedName name="_xlnm._FilterDatabase" localSheetId="0" hidden="1">'Совхоз Ленина'!$A$1:$H$56</definedName>
  </definedNames>
  <calcPr calcId="152511"/>
</workbook>
</file>

<file path=xl/calcChain.xml><?xml version="1.0" encoding="utf-8"?>
<calcChain xmlns="http://schemas.openxmlformats.org/spreadsheetml/2006/main">
  <c r="E8" i="14" l="1"/>
  <c r="A3" i="13"/>
  <c r="A4" i="13"/>
  <c r="A5" i="13"/>
  <c r="A6" i="13"/>
  <c r="A7" i="13"/>
  <c r="A10" i="13"/>
  <c r="A13" i="13"/>
  <c r="A14" i="13"/>
  <c r="A16" i="13"/>
  <c r="A17" i="13"/>
  <c r="A19" i="13"/>
  <c r="A21" i="13"/>
  <c r="A23" i="13"/>
  <c r="A25" i="13"/>
  <c r="A26" i="13"/>
  <c r="A27" i="13"/>
  <c r="A30" i="13"/>
  <c r="A31" i="13"/>
  <c r="A34" i="13"/>
  <c r="A35" i="13"/>
  <c r="A36" i="13"/>
  <c r="A40" i="13"/>
  <c r="A42" i="13"/>
  <c r="A44" i="13"/>
  <c r="A46" i="13"/>
  <c r="A48" i="13"/>
  <c r="A49" i="13"/>
  <c r="A50" i="13"/>
  <c r="A51" i="13"/>
  <c r="A53" i="13"/>
  <c r="A54" i="13"/>
  <c r="A56" i="13"/>
  <c r="A57" i="13"/>
  <c r="A60" i="13"/>
  <c r="A62" i="13"/>
  <c r="A64" i="13"/>
  <c r="A65" i="13"/>
  <c r="A66" i="13"/>
  <c r="A69" i="13"/>
  <c r="A70" i="13"/>
  <c r="A74" i="13"/>
  <c r="A76" i="13"/>
  <c r="A77" i="13"/>
  <c r="A78" i="13"/>
  <c r="A81" i="13"/>
  <c r="A82" i="13"/>
  <c r="A83" i="13"/>
  <c r="A84" i="13"/>
  <c r="A86" i="13"/>
  <c r="A87" i="13"/>
  <c r="A89" i="13"/>
  <c r="A90" i="13"/>
  <c r="A91" i="13"/>
  <c r="A92" i="13"/>
  <c r="A93" i="13"/>
  <c r="A94" i="13"/>
  <c r="A95" i="13"/>
  <c r="A96" i="13"/>
  <c r="A98" i="13"/>
  <c r="A99" i="13"/>
  <c r="A102" i="13"/>
  <c r="A103" i="13"/>
  <c r="A105" i="13"/>
  <c r="A106" i="13"/>
  <c r="A107" i="13"/>
  <c r="A110" i="13"/>
  <c r="C11" i="14" a="1"/>
  <c r="H19" i="14" a="1"/>
  <c r="H18" i="14" a="1"/>
  <c r="H14" i="14" a="1"/>
  <c r="H17" i="14" a="1"/>
  <c r="H13" i="14" a="1"/>
  <c r="H15" i="14" a="1"/>
  <c r="H16" i="14" a="1"/>
  <c r="H12" i="14" a="1"/>
  <c r="E18" i="14" a="1"/>
  <c r="E14" i="14" a="1"/>
  <c r="E17" i="14" a="1"/>
  <c r="E16" i="14" a="1"/>
  <c r="E19" i="14" a="1"/>
  <c r="E15" i="14" a="1"/>
  <c r="E13" i="14" a="1"/>
  <c r="E12" i="14" a="1"/>
  <c r="D18" i="14" a="1"/>
  <c r="D13" i="14" a="1"/>
  <c r="D16" i="14" a="1"/>
  <c r="D12" i="14" a="1"/>
  <c r="D19" i="14" a="1"/>
  <c r="D15" i="14" a="1"/>
  <c r="D14" i="14" a="1"/>
  <c r="D17" i="14" a="1"/>
  <c r="C16" i="14" a="1"/>
  <c r="C19" i="14" a="1"/>
  <c r="C15" i="14" a="1"/>
  <c r="C14" i="14" a="1"/>
  <c r="C17" i="14" a="1"/>
  <c r="C13" i="14" a="1"/>
  <c r="C18" i="14" a="1"/>
  <c r="C12" i="14" a="1"/>
  <c r="H11" i="14" a="1"/>
  <c r="E11" i="14" a="1"/>
  <c r="D11" i="14" a="1"/>
  <c r="C11" i="14" l="1"/>
  <c r="H12" i="14"/>
  <c r="H16" i="14"/>
  <c r="H15" i="14"/>
  <c r="H13" i="14"/>
  <c r="H17" i="14"/>
  <c r="H14" i="14"/>
  <c r="H18" i="14"/>
  <c r="H19" i="14"/>
  <c r="E12" i="14"/>
  <c r="E13" i="14"/>
  <c r="E15" i="14"/>
  <c r="E19" i="14"/>
  <c r="E16" i="14"/>
  <c r="E17" i="14"/>
  <c r="E14" i="14"/>
  <c r="E18" i="14"/>
  <c r="D17" i="14"/>
  <c r="F17" i="14" s="1"/>
  <c r="D14" i="14"/>
  <c r="F14" i="14" s="1"/>
  <c r="D15" i="14"/>
  <c r="F15" i="14" s="1"/>
  <c r="D19" i="14"/>
  <c r="F19" i="14" s="1"/>
  <c r="D12" i="14"/>
  <c r="F12" i="14" s="1"/>
  <c r="D16" i="14"/>
  <c r="F16" i="14" s="1"/>
  <c r="D13" i="14"/>
  <c r="F13" i="14" s="1"/>
  <c r="D18" i="14"/>
  <c r="F18" i="14" s="1"/>
  <c r="C12" i="14"/>
  <c r="C18" i="14"/>
  <c r="C13" i="14"/>
  <c r="C17" i="14"/>
  <c r="C14" i="14"/>
  <c r="C15" i="14"/>
  <c r="C19" i="14"/>
  <c r="C16" i="14"/>
  <c r="H11" i="14"/>
  <c r="E11" i="14"/>
  <c r="D11" i="14"/>
  <c r="F11" i="14" s="1"/>
</calcChain>
</file>

<file path=xl/sharedStrings.xml><?xml version="1.0" encoding="utf-8"?>
<sst xmlns="http://schemas.openxmlformats.org/spreadsheetml/2006/main" count="618" uniqueCount="616">
  <si>
    <t>Наименование ТМЦ и услуг</t>
  </si>
  <si>
    <t>Наименование ТМЦ и услуг</t>
  </si>
  <si>
    <t>Количество</t>
  </si>
  <si>
    <t>Ед. изм.</t>
  </si>
  <si>
    <t>Поставщик</t>
  </si>
  <si>
    <t>Счёт</t>
  </si>
  <si>
    <t>Дата поставки</t>
  </si>
  <si>
    <t>Статус</t>
  </si>
  <si>
    <t>Примечание</t>
  </si>
  <si>
    <t>Количество</t>
  </si>
  <si>
    <t>Ед. изм.</t>
  </si>
  <si>
    <t>Полное название организации</t>
  </si>
  <si>
    <t>ФИО</t>
  </si>
  <si>
    <t>Телефон</t>
  </si>
  <si>
    <t>Ежедневный информационный лист ОМТС о поставках ТМЦ</t>
  </si>
  <si>
    <t>Елена</t>
  </si>
  <si>
    <t>8-904-009-04-85</t>
  </si>
  <si>
    <t>Гладышева Яна</t>
  </si>
  <si>
    <t>(495) 921 22 08, 790 74 50</t>
  </si>
  <si>
    <t>Поставщик</t>
  </si>
  <si>
    <t>Счёт</t>
  </si>
  <si>
    <t>Вера</t>
  </si>
  <si>
    <t>8-903-722-87-76</t>
  </si>
  <si>
    <t>Ксения 8-926-851-48-50</t>
  </si>
  <si>
    <t>Ксения 8-926-851-48-50</t>
  </si>
  <si>
    <t>ЗАО "Связьтехкомплект"</t>
  </si>
  <si>
    <t>Андрей Васильевич 8-909-150-87-01</t>
  </si>
  <si>
    <t>ЗАО "Стройснаб"</t>
  </si>
  <si>
    <t>Михайлов Сергей 8-921-693-51-61</t>
  </si>
  <si>
    <t>Игнатьева Оксана</t>
  </si>
  <si>
    <t>(495) 728-80-17 доб. 124
8-916-538-59-86</t>
  </si>
  <si>
    <t>ЗАО "ТФД "Брок-Инвест-Сервис и К"</t>
  </si>
  <si>
    <t>Ирина Геннадьевна</t>
  </si>
  <si>
    <t>8-910-649-99-31</t>
  </si>
  <si>
    <t>Дата поставки</t>
  </si>
  <si>
    <t>Статус</t>
  </si>
  <si>
    <t>Примечание</t>
  </si>
  <si>
    <t>№ п/п</t>
  </si>
  <si>
    <t>Наименование ТМЦ (укрупненно)</t>
  </si>
  <si>
    <t>Наименование поставщика</t>
  </si>
  <si>
    <t>Счет № _______ от          ____________</t>
  </si>
  <si>
    <t>Контактный                телефон менеджера поставщика</t>
  </si>
  <si>
    <t>Наименование грузополучателя (плательщика)</t>
  </si>
  <si>
    <t>Примечание</t>
  </si>
  <si>
    <t>гвозди 70 мм</t>
  </si>
  <si>
    <t>кг</t>
  </si>
  <si>
    <t>ООО "ТПК Стройснаб"</t>
  </si>
  <si>
    <t>№406 от 20.01</t>
  </si>
  <si>
    <t>Выполнена</t>
  </si>
  <si>
    <t>механизм ручной упаковочный инструмент XL 13-15</t>
  </si>
  <si>
    <t>шт</t>
  </si>
  <si>
    <t>ООО "ТПК Стройснаб"</t>
  </si>
  <si>
    <t>№409 от 20.01</t>
  </si>
  <si>
    <t>Выполнена</t>
  </si>
  <si>
    <t>упаковочная лента к ручному механизму</t>
  </si>
  <si>
    <t>шт</t>
  </si>
  <si>
    <t>ООО "ТПК Стройснаб"</t>
  </si>
  <si>
    <t>№409 от 20.01</t>
  </si>
  <si>
    <t>Выполнена</t>
  </si>
  <si>
    <t>огнетушитель порошковый ОП-35</t>
  </si>
  <si>
    <t>шт</t>
  </si>
  <si>
    <t>ООО "ТПК Стройснаб"</t>
  </si>
  <si>
    <t>№404 от 20.01</t>
  </si>
  <si>
    <t>Выполнена</t>
  </si>
  <si>
    <t>огнетушитель порошковый ОП-2(3)-ABCE</t>
  </si>
  <si>
    <t>шт</t>
  </si>
  <si>
    <t>ООО "ТПК Стройснаб"</t>
  </si>
  <si>
    <t>№404 от 20.01</t>
  </si>
  <si>
    <t>Выполнена</t>
  </si>
  <si>
    <t>Арматура ф14, 36 мм</t>
  </si>
  <si>
    <t>тн</t>
  </si>
  <si>
    <t>ООО "ПКФ "ДиПОС"</t>
  </si>
  <si>
    <t>4001 от 21,01,15</t>
  </si>
  <si>
    <t>Выполнена</t>
  </si>
  <si>
    <t>электротовары</t>
  </si>
  <si>
    <t>ООО "Электроснаб"</t>
  </si>
  <si>
    <t>№7857074 от 21.01.15</t>
  </si>
  <si>
    <t>Выполнена</t>
  </si>
  <si>
    <t>электротовары</t>
  </si>
  <si>
    <t>ООО "Электроснаб"</t>
  </si>
  <si>
    <t>№7857671 от 21.01.15</t>
  </si>
  <si>
    <t>Выполнена</t>
  </si>
  <si>
    <t>несогласовали щиты по заявке, клещи исключили из заявки</t>
  </si>
  <si>
    <t>Арматура, ф 6,10,12,16,18,22,32,36</t>
  </si>
  <si>
    <t>тн</t>
  </si>
  <si>
    <t>ОАО "АРИЭЛЬ МЕТАЛЛ"</t>
  </si>
  <si>
    <t>1192 от 22,01,2015</t>
  </si>
  <si>
    <t>Выполнена</t>
  </si>
  <si>
    <t>поставка в 4 этапа, с 26 по 28.01.15 г.</t>
  </si>
  <si>
    <t>Арматура, ф 16 мм</t>
  </si>
  <si>
    <t>тн</t>
  </si>
  <si>
    <t>ЗАО "ТФД "Брок-Инвест-Сервис и К"</t>
  </si>
  <si>
    <t>1185247 от 26.01.15</t>
  </si>
  <si>
    <t>Выполнена</t>
  </si>
  <si>
    <t>Арматура ф 16,20,25,28,36 мм</t>
  </si>
  <si>
    <t>тн</t>
  </si>
  <si>
    <t>ЗАО "ТФД "Брок-Инвест-Сервис и К"</t>
  </si>
  <si>
    <t>1184660 от 23.01.2015 г.</t>
  </si>
  <si>
    <t>Выполнена</t>
  </si>
  <si>
    <t>поставка в 4 этапа, с 26 по 28.01.15 г.</t>
  </si>
  <si>
    <t>Муфты</t>
  </si>
  <si>
    <t>шт</t>
  </si>
  <si>
    <t>ООО "Тверь СИ ЭН СИ"</t>
  </si>
  <si>
    <t>29 от 23,01,15</t>
  </si>
  <si>
    <t>Выполнена</t>
  </si>
  <si>
    <t>Изготовление из давал. материала</t>
  </si>
  <si>
    <t>Муфты</t>
  </si>
  <si>
    <t>шт</t>
  </si>
  <si>
    <t>ООО "Тверь СИ ЭН СИ"</t>
  </si>
  <si>
    <t>31 от 26.01.15</t>
  </si>
  <si>
    <t>Поставка</t>
  </si>
  <si>
    <t>Изготовл. из металла поставщика.</t>
  </si>
  <si>
    <t>Вывоз мусора</t>
  </si>
  <si>
    <t>шт</t>
  </si>
  <si>
    <t>ООО "АНТАСПЕЦТРАНС"</t>
  </si>
  <si>
    <t>№ 4889 от 21.1.15</t>
  </si>
  <si>
    <t>В оплате</t>
  </si>
  <si>
    <t>Замена пропан, кислород</t>
  </si>
  <si>
    <t>40./60.</t>
  </si>
  <si>
    <t>шт</t>
  </si>
  <si>
    <t>ООО "СПЕЦГАЗСНАБ"</t>
  </si>
  <si>
    <t>26 от 22.01.2015</t>
  </si>
  <si>
    <t>по звонку</t>
  </si>
  <si>
    <t>Выполнена</t>
  </si>
  <si>
    <t>Вкл. 5 доставок (10000,00)</t>
  </si>
  <si>
    <t>КТПТО-80</t>
  </si>
  <si>
    <t>шт</t>
  </si>
  <si>
    <t>Выполнена</t>
  </si>
  <si>
    <t>Пенопласт ПСБ-С 50 мм</t>
  </si>
  <si>
    <t>м3</t>
  </si>
  <si>
    <t>ООО "Этрол"</t>
  </si>
  <si>
    <t>43 от 22.01.2015 г.</t>
  </si>
  <si>
    <t>Выполнена</t>
  </si>
  <si>
    <t>Замок навесной</t>
  </si>
  <si>
    <t>шт</t>
  </si>
  <si>
    <t>ООО "КОМПЛЕКТСНАБ"</t>
  </si>
  <si>
    <t>№1050 от 23.01.15</t>
  </si>
  <si>
    <t>Выполнена</t>
  </si>
  <si>
    <t>Клещи токоизмерительные</t>
  </si>
  <si>
    <t>шт</t>
  </si>
  <si>
    <t>ООО "КОМПЛЕКТСНАБ"</t>
  </si>
  <si>
    <t>№1050 от 23.01.15</t>
  </si>
  <si>
    <t>Выполнена</t>
  </si>
  <si>
    <t>Опалубка</t>
  </si>
  <si>
    <t>ЗАО "ПРОМСТРОЙКОНТРАКТ"</t>
  </si>
  <si>
    <t>7166 от 29.01.2015 г.</t>
  </si>
  <si>
    <t>Поставка</t>
  </si>
  <si>
    <t>канцтовары</t>
  </si>
  <si>
    <t>ООО "Комус-Р2"</t>
  </si>
  <si>
    <t>№1175559 от 23.01.15</t>
  </si>
  <si>
    <t>Выполнена</t>
  </si>
  <si>
    <t>муфты</t>
  </si>
  <si>
    <t>шт</t>
  </si>
  <si>
    <t>ООО "Тверь СИ ЭН СИ"</t>
  </si>
  <si>
    <t>32 от 26.01.15</t>
  </si>
  <si>
    <t>В оплате</t>
  </si>
  <si>
    <t>Бетон В30</t>
  </si>
  <si>
    <t>м3</t>
  </si>
  <si>
    <t>ЗАО "Связьтехкомплект"</t>
  </si>
  <si>
    <t>3 от 20.01.15</t>
  </si>
  <si>
    <t>Выполнена</t>
  </si>
  <si>
    <t>Заявка на согласовании</t>
  </si>
  <si>
    <t>Бетон В30</t>
  </si>
  <si>
    <t>м3</t>
  </si>
  <si>
    <t>ЗАО "Связьтехкомплект"</t>
  </si>
  <si>
    <t>4 от 21.01.15</t>
  </si>
  <si>
    <t>Выполнена</t>
  </si>
  <si>
    <t>Бетон В30</t>
  </si>
  <si>
    <t>м3</t>
  </si>
  <si>
    <t>ООО "СтройБетон"</t>
  </si>
  <si>
    <t>18 от 20.01.15</t>
  </si>
  <si>
    <t>Выполнена</t>
  </si>
  <si>
    <t>Бетон В30</t>
  </si>
  <si>
    <t>м3</t>
  </si>
  <si>
    <t>ООО "СтройБетон"</t>
  </si>
  <si>
    <t>19 от 22.01.15</t>
  </si>
  <si>
    <t>Выполнена</t>
  </si>
  <si>
    <t>Бетон В30</t>
  </si>
  <si>
    <t>м3</t>
  </si>
  <si>
    <t>ООО "СтройБетон"</t>
  </si>
  <si>
    <t>20 от 23.01.15</t>
  </si>
  <si>
    <t>Выполнена</t>
  </si>
  <si>
    <t>Бетон В30</t>
  </si>
  <si>
    <t>м3</t>
  </si>
  <si>
    <t>ООО "СтройБетон"</t>
  </si>
  <si>
    <t>21 от 24.01.15</t>
  </si>
  <si>
    <t>кабельные наконечники</t>
  </si>
  <si>
    <t>шт</t>
  </si>
  <si>
    <t>ООО "Форум Тверь"</t>
  </si>
  <si>
    <t>№ Б-168 от 21.01.15</t>
  </si>
  <si>
    <t>Выполнена</t>
  </si>
  <si>
    <t>Выполнена</t>
  </si>
  <si>
    <t>Пистолет монтажный Walte/ патроны К-3</t>
  </si>
  <si>
    <t>1./1000</t>
  </si>
  <si>
    <t>вывоз мусора</t>
  </si>
  <si>
    <t>шт</t>
  </si>
  <si>
    <t>шт</t>
  </si>
  <si>
    <t>ООО "АНТАСПЕЦТРАНС"</t>
  </si>
  <si>
    <t>№ 4892 от 22.1.15</t>
  </si>
  <si>
    <t>ООО "КМ НастМаш"</t>
  </si>
  <si>
    <t>715 от 27.01.2015</t>
  </si>
  <si>
    <t>Выполнена</t>
  </si>
  <si>
    <t>ворота ВрВ-1</t>
  </si>
  <si>
    <t>шт</t>
  </si>
  <si>
    <t>Выполнена</t>
  </si>
  <si>
    <t>Арматура ф 16,22, 32</t>
  </si>
  <si>
    <t>тн</t>
  </si>
  <si>
    <t>В работе</t>
  </si>
  <si>
    <t>вывоз мусора</t>
  </si>
  <si>
    <t>шт</t>
  </si>
  <si>
    <t>ООО "АНТАСПЕЦТРАНС"</t>
  </si>
  <si>
    <t>"№4916 от 23.1.15</t>
  </si>
  <si>
    <t>На согласовании</t>
  </si>
  <si>
    <t>Перчатки утепленная (зимняя)</t>
  </si>
  <si>
    <t>Выполнена</t>
  </si>
  <si>
    <t>шт</t>
  </si>
  <si>
    <t>задвижки, электропривод, фланец</t>
  </si>
  <si>
    <t>ООО "Авангард"</t>
  </si>
  <si>
    <t>№63 от 26.01.15</t>
  </si>
  <si>
    <t>ООО "МС-Групп"</t>
  </si>
  <si>
    <t>№ 202 от 23.01.15</t>
  </si>
  <si>
    <t>Выполнена</t>
  </si>
  <si>
    <t>Выполнена</t>
  </si>
  <si>
    <t>Рукавицы брезентовые (сварщика)</t>
  </si>
  <si>
    <t>шт</t>
  </si>
  <si>
    <t>вывоз мусора</t>
  </si>
  <si>
    <t>шт</t>
  </si>
  <si>
    <t>База, г.Тверь</t>
  </si>
  <si>
    <t>ООО "АНТАСПЕЦТРАНС"</t>
  </si>
  <si>
    <t>№ 4924 от 26.1.15</t>
  </si>
  <si>
    <t>Выполнена</t>
  </si>
  <si>
    <t>не покупаем, везем с базы вместе с клещами и замками</t>
  </si>
  <si>
    <t>Выполнена</t>
  </si>
  <si>
    <t>электротовары</t>
  </si>
  <si>
    <t>Рукавицы утепленные</t>
  </si>
  <si>
    <t>шт</t>
  </si>
  <si>
    <t>ООО "Электроснаб"</t>
  </si>
  <si>
    <t>№ 7894775 от 26.01.15</t>
  </si>
  <si>
    <t>ООО "Авангард"</t>
  </si>
  <si>
    <t>№63 от 26.01.15</t>
  </si>
  <si>
    <t>Выполнена</t>
  </si>
  <si>
    <t>вывоз мусора</t>
  </si>
  <si>
    <t>шт</t>
  </si>
  <si>
    <t>Выполнена</t>
  </si>
  <si>
    <t>Краги сварщика</t>
  </si>
  <si>
    <t>ООО "АНТАСПЕЦТРАНС"</t>
  </si>
  <si>
    <t>№4933 от 1.15.15</t>
  </si>
  <si>
    <t>шт</t>
  </si>
  <si>
    <t>ООО "Авангард"</t>
  </si>
  <si>
    <t>№63 от 26.01.15</t>
  </si>
  <si>
    <t>Выполнена</t>
  </si>
  <si>
    <t>Журнал учета инструктажей по пожарной безопасности</t>
  </si>
  <si>
    <t>шт</t>
  </si>
  <si>
    <t>ООО "КОМПАНИЯ ОПТИМАЛ"</t>
  </si>
  <si>
    <t>Выполнена</t>
  </si>
  <si>
    <t>№14 от 26.01.15</t>
  </si>
  <si>
    <t>плитка керамическая</t>
  </si>
  <si>
    <t>м2</t>
  </si>
  <si>
    <t>Выполнена</t>
  </si>
  <si>
    <t>Вывоз мусора</t>
  </si>
  <si>
    <t>шт</t>
  </si>
  <si>
    <t>ООО "Таурус"</t>
  </si>
  <si>
    <t>№ 50 от 27.01.15</t>
  </si>
  <si>
    <t>ООО "АНТАСПЕЦТРАНС"</t>
  </si>
  <si>
    <t>№ 4944 от 27.1.15</t>
  </si>
  <si>
    <t>Выполнена</t>
  </si>
  <si>
    <t>плитка керамическая</t>
  </si>
  <si>
    <t>Выполнена</t>
  </si>
  <si>
    <t>м2</t>
  </si>
  <si>
    <t>Вывоз мусора</t>
  </si>
  <si>
    <t>ООО "Таурус"</t>
  </si>
  <si>
    <t>№ 50 от 27.01.15</t>
  </si>
  <si>
    <t>шт</t>
  </si>
  <si>
    <t>Выполнена</t>
  </si>
  <si>
    <t>вывоз мусора</t>
  </si>
  <si>
    <t>шт</t>
  </si>
  <si>
    <t>ООО "АНТАСПЕЦТРАНС"</t>
  </si>
  <si>
    <t>ООО "АНТАСПЕЦТРАНС"</t>
  </si>
  <si>
    <t>№ 4941 от 27.1.15</t>
  </si>
  <si>
    <t>Выполнена</t>
  </si>
  <si>
    <t>В работе</t>
  </si>
  <si>
    <t>Фасонные изделия для сэндвич панелей</t>
  </si>
  <si>
    <t>м/п</t>
  </si>
  <si>
    <t>Вилка 2P+E, 16A, 220B, IP 44</t>
  </si>
  <si>
    <t>шт</t>
  </si>
  <si>
    <t>ООО "Компания Металл Профиль"</t>
  </si>
  <si>
    <t>№M0Z15006022 от 28.01.15</t>
  </si>
  <si>
    <t>ООО "Электроснаб"</t>
  </si>
  <si>
    <t>№7909022 от 27.01.15</t>
  </si>
  <si>
    <t>Поставка</t>
  </si>
  <si>
    <t>Выполнена</t>
  </si>
  <si>
    <t>шт</t>
  </si>
  <si>
    <t>Розетка 3-х гнездовая IP44, 220 B</t>
  </si>
  <si>
    <t>шт</t>
  </si>
  <si>
    <t>ООО "Маэстро групп"</t>
  </si>
  <si>
    <t>№ 17 от 28.01.15</t>
  </si>
  <si>
    <t>ООО "Электроснаб"</t>
  </si>
  <si>
    <t>№7909022 от 27.01.15</t>
  </si>
  <si>
    <t>Поставка</t>
  </si>
  <si>
    <t>вывоз мусора</t>
  </si>
  <si>
    <t>шт</t>
  </si>
  <si>
    <t>Выполнена</t>
  </si>
  <si>
    <t>Изолента черная, х/б</t>
  </si>
  <si>
    <t>шт</t>
  </si>
  <si>
    <t>ООО "АНТАСПЕЦТРАНС"</t>
  </si>
  <si>
    <t>№ 4948 от 28.1.15</t>
  </si>
  <si>
    <t>Выполнена</t>
  </si>
  <si>
    <t>ООО "Электроснаб"</t>
  </si>
  <si>
    <t>вывоз мусора</t>
  </si>
  <si>
    <t>№7909022 от 27.01.15</t>
  </si>
  <si>
    <t>шт</t>
  </si>
  <si>
    <t>Выполнена</t>
  </si>
  <si>
    <t>ООО "АНТАСПЕЦТРАНС"</t>
  </si>
  <si>
    <t>Стяжки пластиковые 300 мм</t>
  </si>
  <si>
    <t>упак</t>
  </si>
  <si>
    <t>В работе</t>
  </si>
  <si>
    <t>заявка позднее</t>
  </si>
  <si>
    <t>канцтовары</t>
  </si>
  <si>
    <t>ООО "Электроснаб"</t>
  </si>
  <si>
    <t>№7909022 от 27.01.15</t>
  </si>
  <si>
    <t>ООО "Комус-Р2"</t>
  </si>
  <si>
    <t>№ 1187098 от 02.02.15</t>
  </si>
  <si>
    <t>Выполнена</t>
  </si>
  <si>
    <t>Стяжки пластиковые 200 мм</t>
  </si>
  <si>
    <t>На согласовании</t>
  </si>
  <si>
    <t>упак</t>
  </si>
  <si>
    <t>м/п</t>
  </si>
  <si>
    <t>ООО "Компания Металл Профиль"</t>
  </si>
  <si>
    <t>ООО "Электроснаб"</t>
  </si>
  <si>
    <t>№7909022 от 27.01.15</t>
  </si>
  <si>
    <t>На согласовании</t>
  </si>
  <si>
    <t>Выполнена</t>
  </si>
  <si>
    <t>Фасонные изделия для сэндвич панелей</t>
  </si>
  <si>
    <t>м/п</t>
  </si>
  <si>
    <t>Сталь листовая г/к, 8 мм</t>
  </si>
  <si>
    <t>м2</t>
  </si>
  <si>
    <t>ООО "Компания Металл Профиль"</t>
  </si>
  <si>
    <t>На согласовании</t>
  </si>
  <si>
    <t>ЗАО "ТФД "Брок-Инвест-Сервис и К"</t>
  </si>
  <si>
    <t>1185635 от 27.01.15</t>
  </si>
  <si>
    <t>Выполнена</t>
  </si>
  <si>
    <t>Патроны монтажные, колесо для тачки, круг шлифовальный, пика для лобзика</t>
  </si>
  <si>
    <t>ООО "СТРОЙ-СНАБ-ЦЕНТР"</t>
  </si>
  <si>
    <t>134 от 29.01.15</t>
  </si>
  <si>
    <t>Поставка</t>
  </si>
  <si>
    <t>Грунт песчаный</t>
  </si>
  <si>
    <t>м3</t>
  </si>
  <si>
    <t>ООО "СтройКомплекс НВ"</t>
  </si>
  <si>
    <t>Поставка</t>
  </si>
  <si>
    <t>Доска обрезная 100×25</t>
  </si>
  <si>
    <t>м3</t>
  </si>
  <si>
    <t>ООО "Центр строительной комплектации"</t>
  </si>
  <si>
    <t>№209 от 28.01.15</t>
  </si>
  <si>
    <t>Выполнена</t>
  </si>
  <si>
    <t>Спецодежда</t>
  </si>
  <si>
    <t>ЗАО "Восток-Сервис-Тверь"</t>
  </si>
  <si>
    <t>КМ 19 от 29.01.15</t>
  </si>
  <si>
    <t>Поставка</t>
  </si>
  <si>
    <t>Консолит Барс</t>
  </si>
  <si>
    <t>тн</t>
  </si>
  <si>
    <t>ООО "ТД "Консолит"</t>
  </si>
  <si>
    <t>92 от 29.01.15</t>
  </si>
  <si>
    <t>Выполнена</t>
  </si>
  <si>
    <t>датчик дыма с батарейкой</t>
  </si>
  <si>
    <t>шт</t>
  </si>
  <si>
    <t>ООО "Комплекс"</t>
  </si>
  <si>
    <t>№УТ-350 от 29.01.15</t>
  </si>
  <si>
    <t>Поставка</t>
  </si>
  <si>
    <t>Модуль порошкового пожаротушения Тунгус-4</t>
  </si>
  <si>
    <t>шт</t>
  </si>
  <si>
    <t>№УТ-350 от 29.01.15</t>
  </si>
  <si>
    <t>Поставка</t>
  </si>
  <si>
    <t>Газобет. блоки</t>
  </si>
  <si>
    <t>м3</t>
  </si>
  <si>
    <t>На согласовании</t>
  </si>
  <si>
    <t>Дюбель-гвоздь 3,7х40 мм</t>
  </si>
  <si>
    <t>шт</t>
  </si>
  <si>
    <t>ООО "СТРОЙ-СНАБ-ЦЕНТР"</t>
  </si>
  <si>
    <t>150 от 02.02.15</t>
  </si>
  <si>
    <t>В оплате</t>
  </si>
  <si>
    <t>Тележка гидравлическая 2,5тн</t>
  </si>
  <si>
    <t>шт</t>
  </si>
  <si>
    <t>ООО "СТ"</t>
  </si>
  <si>
    <t>№497 от 30.01.15</t>
  </si>
  <si>
    <t>На согласовании</t>
  </si>
  <si>
    <t>Бетон В30</t>
  </si>
  <si>
    <t>Поставка</t>
  </si>
  <si>
    <t>ЗАО "Хилти Дистрибьюшн ЛТД"</t>
  </si>
  <si>
    <t>Александр</t>
  </si>
  <si>
    <t>8-910-647-58-59</t>
  </si>
  <si>
    <t>8(4822)77-35-80</t>
  </si>
  <si>
    <t>Алексей 8(926) 008-01-77</t>
  </si>
  <si>
    <t>8(495) 669-86-81 8(499) 409-96-90  8(916) 717-63-10</t>
  </si>
  <si>
    <t>ИП Кондачкян</t>
  </si>
  <si>
    <t>Юшков Евгений Александрович 8-926-951-74-59</t>
  </si>
  <si>
    <t>8-495-786-42-84 доб.0618</t>
  </si>
  <si>
    <t>Малик Кардашов cell: 8(926) 619 14 97 8(964) 527 85 64</t>
  </si>
  <si>
    <t>7 (495) 258 93 39 ext.3557</t>
  </si>
  <si>
    <t>ООО "А-В-Компани"</t>
  </si>
  <si>
    <t>84822 396225</t>
  </si>
  <si>
    <t>Андрей 89261445747</t>
  </si>
  <si>
    <t>Андрей 89261445747</t>
  </si>
  <si>
    <t>ООО "АГ-Систем"</t>
  </si>
  <si>
    <t>Максим Догаев</t>
  </si>
  <si>
    <t>(499)340-61-29</t>
  </si>
  <si>
    <t>(4822)76-05-05</t>
  </si>
  <si>
    <t>(4822)76-05-05</t>
  </si>
  <si>
    <t>ООО "АНТАСПЕЦТРАНС"</t>
  </si>
  <si>
    <t>Юрина Оксана.8(964)507-33-86
+7 925-061-34-83  моб. рабочий</t>
  </si>
  <si>
    <t>Юрина Оксана.+7 964 507-33-86
+7 925-061-34-83  моб. рабочий</t>
  </si>
  <si>
    <t>ООО "АС-Сервис"</t>
  </si>
  <si>
    <t>8-499-346-00-17 Максин Владимир 8-906-733-33-60</t>
  </si>
  <si>
    <t>8-915-271-61-76 Виталий</t>
  </si>
  <si>
    <t>Шилейко Виталий 89154082350</t>
  </si>
  <si>
    <t>Емельянов Дмитрий 8-915-118-68-84</t>
  </si>
  <si>
    <t>8-495-228-03-85, доб.127</t>
  </si>
  <si>
    <t>ООО "БСМ"</t>
  </si>
  <si>
    <t>Саркисян Ара</t>
  </si>
  <si>
    <t>8 (816-2) 558-444  8-960-200-56-48</t>
  </si>
  <si>
    <t>ООО "БТЛК" филиал "Московский"</t>
  </si>
  <si>
    <t>Сергей Матовников 8-903-109-00-28</t>
  </si>
  <si>
    <t>8-499-678-82-09</t>
  </si>
  <si>
    <t>8 4822 507327</t>
  </si>
  <si>
    <t>Егина Елена 8 (495) 663-83-28,8(800)333-83-28 доб 4543,
 8-499-215-04-57</t>
  </si>
  <si>
    <t>Егина Елена 8 (495) 663-83-28,8(800)333-83-28 доб 4543,
 8-499-215-04-57</t>
  </si>
  <si>
    <t>ООО "ВТС"</t>
  </si>
  <si>
    <t>Андрей</t>
  </si>
  <si>
    <t>8 964 525 46 11</t>
  </si>
  <si>
    <t>ООО "Газовик ПГО"</t>
  </si>
  <si>
    <t>Константинов Николай</t>
  </si>
  <si>
    <t>8 (962)627 58 85 (8452)96-11-15, 96-13-97 д.4112</t>
  </si>
  <si>
    <t>Старченко Марианна Александровна 8-911-600-29-69</t>
  </si>
  <si>
    <t>8(8162) 64-33-00</t>
  </si>
  <si>
    <t>Борисова Анастасия</t>
  </si>
  <si>
    <t>8(495)988-64-08;  8(915)187-94-54</t>
  </si>
  <si>
    <t>Гринько Дмитрий</t>
  </si>
  <si>
    <t>8 (495)780-70-00 (д 7927) 8 925 081 42 76</t>
  </si>
  <si>
    <t>ООО "Город"</t>
  </si>
  <si>
    <t>директор Юрий Юрьевич 89109301769</t>
  </si>
  <si>
    <t>8 910 930 17 69</t>
  </si>
  <si>
    <t>ООО "Группа компаний "ОСНОВА"</t>
  </si>
  <si>
    <t>Сергей</t>
  </si>
  <si>
    <t>(4822)33-92-06</t>
  </si>
  <si>
    <t>ООО "Документ центр"</t>
  </si>
  <si>
    <t>Светлана, Татьяна</t>
  </si>
  <si>
    <t>тел. 8(4822) 710-321
тел./факс: 8(4822) 32-26-20</t>
  </si>
  <si>
    <t>89265200104 Вадим</t>
  </si>
  <si>
    <t>Светлана 89206850465</t>
  </si>
  <si>
    <t>ООО "КМ НастМаш"</t>
  </si>
  <si>
    <t>Екатерина</t>
  </si>
  <si>
    <t>8-495-221-18-56</t>
  </si>
  <si>
    <t>Кушнеревич Максим Николаевич 8(905) 548-30-29</t>
  </si>
  <si>
    <t>7 (495) 225-61-51</t>
  </si>
  <si>
    <t>ООО "КОМПАНИЯ ОПТИМАЛ"</t>
  </si>
  <si>
    <t>Елена Боднарюк 8-903-722-58-35</t>
  </si>
  <si>
    <t>Елена Боднарюк 8-903-722-58-35</t>
  </si>
  <si>
    <t>Ожигова Анна</t>
  </si>
  <si>
    <t>8 (909)166-44-11 8 (495) 987-32-32 (доб. 203)</t>
  </si>
  <si>
    <t>ООО "КОМПЛЕКТСНАБ"</t>
  </si>
  <si>
    <t>Алексей, Ольга</t>
  </si>
  <si>
    <t>8 4822 577141</t>
  </si>
  <si>
    <t>Анастасия Смородина моб.8-920-158-88-85, 8 (4822) 41 50 25</t>
  </si>
  <si>
    <t>Анастасия Смородина моб.8-920-158-88-85, 8 (4822) 41 50 25</t>
  </si>
  <si>
    <t>ООО "КОНЦЕПТ"</t>
  </si>
  <si>
    <t>Александр</t>
  </si>
  <si>
    <t>8-926-876-876-8</t>
  </si>
  <si>
    <t>Наталья</t>
  </si>
  <si>
    <t>84957873666 доб. 104</t>
  </si>
  <si>
    <t>Юрий Куркин 8(915)001-01-14</t>
  </si>
  <si>
    <t>8(495) 226-34-23</t>
  </si>
  <si>
    <t>Гацин Михаил Адольфович</t>
  </si>
  <si>
    <t>(4822) 66-62-40, 66-62-41</t>
  </si>
  <si>
    <t>Фролова Юлия 8-903-232-32-92</t>
  </si>
  <si>
    <t>(495) 565-39-94</t>
  </si>
  <si>
    <t>ООО "МЕРКУРИЙ-СТРОЙ"</t>
  </si>
  <si>
    <t>Евгений 8-903-729-99-03</t>
  </si>
  <si>
    <t>Борисовский Антон 8-903-108-19-38</t>
  </si>
  <si>
    <t>(495) 795-06-90, доб.10064</t>
  </si>
  <si>
    <t>Горелов Андрей Александрович (915)777-80-50</t>
  </si>
  <si>
    <t>(49248)2-31-00 Кузнецов Сергей Сергеевич 8-915-792-37-34</t>
  </si>
  <si>
    <t>ООО "Московская Бетонная Компания"</t>
  </si>
  <si>
    <t>Алексей 8-925-008-20-32</t>
  </si>
  <si>
    <t>Александр Муха</t>
  </si>
  <si>
    <t>8-916-349-24-26</t>
  </si>
  <si>
    <t>8-495-921-92-04</t>
  </si>
  <si>
    <t>8-495-921-92-04</t>
  </si>
  <si>
    <t>ООО "Окнострой"</t>
  </si>
  <si>
    <t>8-904-018-55-18 Котельникова Ольга</t>
  </si>
  <si>
    <t>Вячеслав Добрин 920-154-3338, 904-017-4784</t>
  </si>
  <si>
    <t>ООО "Оптовая компания Верхневолжский продторг"</t>
  </si>
  <si>
    <t>Шульга Андрей Сергеевич</t>
  </si>
  <si>
    <t>8(4822)74-39-00</t>
  </si>
  <si>
    <t>(499) 457-35-85, (499) 457-20-05</t>
  </si>
  <si>
    <t>(499) 457-35-85, (499) 457-20-05</t>
  </si>
  <si>
    <t>ООО "ПК Олмакс"</t>
  </si>
  <si>
    <t>Денис 8 925 222 85 87, 8 495 234 2442</t>
  </si>
  <si>
    <t>Денис 8 925 222 85 87, 8 495 234 2442</t>
  </si>
  <si>
    <t>Мельникова Елена 8-965-277-93-35</t>
  </si>
  <si>
    <t>8-495-504-25-06 доб.149</t>
  </si>
  <si>
    <t>ООО "ПМ-СЕРВИС"</t>
  </si>
  <si>
    <t>Александра</t>
  </si>
  <si>
    <t>8-4822-60-06-56</t>
  </si>
  <si>
    <t>Лобачев Юрий                                 Мобильный: 8(926)787-63-65
Мобильный:8(903)553-33-83</t>
  </si>
  <si>
    <t>Лобачев Юрий                                 8(926)787-63-65
8(903)553-33-83</t>
  </si>
  <si>
    <t>Евгений 8-903-202-90-87</t>
  </si>
  <si>
    <t>Туркин Станислав   моб: +7(916)334-48-57</t>
  </si>
  <si>
    <t>Туркин Станислав   моб: +7(916)334-48-57</t>
  </si>
  <si>
    <t>ООО "Руссфом"</t>
  </si>
  <si>
    <t>Виталий</t>
  </si>
  <si>
    <t>8-495-573-34-49</t>
  </si>
  <si>
    <t>ООО "Рустара"</t>
  </si>
  <si>
    <t>Павел Ильин</t>
  </si>
  <si>
    <t>8(903)266-22-44</t>
  </si>
  <si>
    <t>8 (495) 649-40-07; 8 (495) 
649-40-08</t>
  </si>
  <si>
    <t>Полунина Мария  8(495)645-00-00, доб:1452</t>
  </si>
  <si>
    <t>8(495)645-00-00, доб:1452</t>
  </si>
  <si>
    <t>ООО "Сибиком"</t>
  </si>
  <si>
    <t>8(4822)48-10-35</t>
  </si>
  <si>
    <t>ООО "СК Астория"</t>
  </si>
  <si>
    <t>8-9654451527 Олег</t>
  </si>
  <si>
    <t>8495 105 98 88</t>
  </si>
  <si>
    <t>ООО "СК Индако"</t>
  </si>
  <si>
    <t>7(909)636-7788 Корсаков Александр Владимирович</t>
  </si>
  <si>
    <t>8(495) 665-0788</t>
  </si>
  <si>
    <t>Кайгородова Вера</t>
  </si>
  <si>
    <t>тел: 7-495-780-45-33 доб.113 моб. 8-926-056-23-48</t>
  </si>
  <si>
    <t>ООО "СПЕЦГАЗСНАБ"</t>
  </si>
  <si>
    <t>Андрей 8 (965) 284-04-04</t>
  </si>
  <si>
    <t>Андрей 8 (965) 284-04-04</t>
  </si>
  <si>
    <t>Стародубов Денис Олегович</t>
  </si>
  <si>
    <t>(4822) 75-21-69
моб. 8-920-685-18-36</t>
  </si>
  <si>
    <t>Дмитрий 8(915)738-75-25</t>
  </si>
  <si>
    <t>тел./факс: (48251) 9-66-39, 5-59-57</t>
  </si>
  <si>
    <t>Сергей 8 495 788 44 59 Игорь 8-909-626-70-73</t>
  </si>
  <si>
    <t>ООО "Строительная инициатива"</t>
  </si>
  <si>
    <t>Воробьёв Алексей Евгеньевич 8-908-292-08-31</t>
  </si>
  <si>
    <t>88162500145, 88162500144</t>
  </si>
  <si>
    <t>ООО "СТРОЙ-СНАБ-ЦЕНТР"</t>
  </si>
  <si>
    <t>Юрий</t>
  </si>
  <si>
    <t>8-915-001-01-14</t>
  </si>
  <si>
    <t>Екатерина 8-929-964-84-73 Владимир Евгеньевич 8-925-775-00-71</t>
  </si>
  <si>
    <t>Екатерина 8-929-964-84-73 Владимир Евгеньевич 8-925-775-00-71</t>
  </si>
  <si>
    <t>Галина</t>
  </si>
  <si>
    <t>(4822) 42-30-07, 42-45-38</t>
  </si>
  <si>
    <t>Светлана</t>
  </si>
  <si>
    <t>8-917-575-23-19</t>
  </si>
  <si>
    <t>Андрей 8 985 728 55 16</t>
  </si>
  <si>
    <t>Андрей 8 985 728 55 16</t>
  </si>
  <si>
    <t>ООО "СТС"</t>
  </si>
  <si>
    <t>Байков Михаил 89315037060</t>
  </si>
  <si>
    <t>прораб Артём 8-926-716-21-83</t>
  </si>
  <si>
    <t>Стулова Марина Леонидовна
8-903-778-97-06 моб.
495 660-22-82 оф д.120</t>
  </si>
  <si>
    <t>Стулова Марина Леонидовна
8-903-778-97-06 моб.
495 660-22-82 оф д.120</t>
  </si>
  <si>
    <t>Алексей Валерьевич</t>
  </si>
  <si>
    <t>8-904-020-75-90</t>
  </si>
  <si>
    <t>ООО "ТД "Консолит"</t>
  </si>
  <si>
    <t>Павел</t>
  </si>
  <si>
    <t>8-495-232-28-80</t>
  </si>
  <si>
    <t>Ольга Худинян</t>
  </si>
  <si>
    <t>8 (965) 089-99-37</t>
  </si>
  <si>
    <t>Дорошенко Ирина 8-926-530-04-75</t>
  </si>
  <si>
    <t>8(495) 522-49-47
8(495) 522-47-34</t>
  </si>
  <si>
    <t>Андрей Староверов</t>
  </si>
  <si>
    <t>8 495 984 02-29</t>
  </si>
  <si>
    <t>Фомичев Егор +7 (495) 789-48-27</t>
  </si>
  <si>
    <t>Фомичев Егор +7 (495) 789-48-27</t>
  </si>
  <si>
    <t>Екатерина 89250808032</t>
  </si>
  <si>
    <t>Екатерина 89250808032</t>
  </si>
  <si>
    <t>Галина Сабурова 89206946763</t>
  </si>
  <si>
    <t>Галина Сабурова 89206946763</t>
  </si>
  <si>
    <t>Галина Бабич 89096308253</t>
  </si>
  <si>
    <t>Устинов Сергей Владимирович 8-910-533-76-08</t>
  </si>
  <si>
    <t>7(4822) 33-68-42, 33-68-41, 33-68-40, доб.109</t>
  </si>
  <si>
    <t>ООО "Форум Тверь"</t>
  </si>
  <si>
    <t>Юлия</t>
  </si>
  <si>
    <t>8(4822) 32-36-45</t>
  </si>
  <si>
    <t>Елена 8 985 910 52 22 бух Татьяна 89160812847 Александр 89166542961</t>
  </si>
  <si>
    <t>8 (495) 669-66-71, 8 985 910 52 22</t>
  </si>
  <si>
    <t>Максим Суворов</t>
  </si>
  <si>
    <t>8 916 900 22 63 (495)221-35-39</t>
  </si>
  <si>
    <t>ООО "Эвита"</t>
  </si>
  <si>
    <t>Никита</t>
  </si>
  <si>
    <t>8 (495) 98-98-419</t>
  </si>
  <si>
    <t>ООО "Экосити"</t>
  </si>
  <si>
    <t>8(8162)64-00-10 Генеральный директор 89116005759 Юрий</t>
  </si>
  <si>
    <t>Соколова Любовь +7 (916) 828-33-82</t>
  </si>
  <si>
    <t>8 (495) 620-08-99</t>
  </si>
  <si>
    <t>Дугушкина Елена Геннадьевна 916-026-26-15</t>
  </si>
  <si>
    <t>(495)9335370 доб.101</t>
  </si>
  <si>
    <t>ООО "Этрол"</t>
  </si>
  <si>
    <t>Игорь</t>
  </si>
  <si>
    <t>8-495-724-95-70</t>
  </si>
  <si>
    <t>(4822) 48-30-48</t>
  </si>
  <si>
    <t>Плеханова Татьяна</t>
  </si>
  <si>
    <t>(812) 559-90-13 8911-047-47-61</t>
  </si>
  <si>
    <t>Старкин Дмитрий Николаевич 8(923) 242-30-39</t>
  </si>
  <si>
    <t>8(983) 131-30-39
 8(383) 203-27-09</t>
  </si>
  <si>
    <t>ООО ТК "Атлант"</t>
  </si>
  <si>
    <t>менеджер Андрей 89857285516</t>
  </si>
  <si>
    <t>менеджер Андрей 89857285516</t>
  </si>
  <si>
    <t>Солнечногорская районная общественная организация инвалидов войны в Афганистане</t>
  </si>
  <si>
    <t>Фатеева Вера тел/факс: (495)380-32-79
моб: 8-905-554-93-54</t>
  </si>
  <si>
    <t>Фатеева Вера тел/факс: (495)380-32-79
моб: 8-905-554-93-54</t>
  </si>
  <si>
    <t>ООО "СтройХит"</t>
  </si>
  <si>
    <t>Алексей, Роман</t>
  </si>
  <si>
    <t>8(495)7737098,8(495)7481789, 8(495)6496560</t>
  </si>
  <si>
    <t>ТЦ Лента г.Железнодорожный</t>
  </si>
  <si>
    <t>ТЦ Лента г.Великий Новгород</t>
  </si>
  <si>
    <t>ТЦ Леруа Мерлен свх. Ленина</t>
  </si>
  <si>
    <t>ТЦ "Леруа Мерлен" р.п. Ржавки мкр-н №2</t>
  </si>
  <si>
    <t>ТЦ Лента с.Тарасовка</t>
  </si>
  <si>
    <t>Железнодорожный</t>
  </si>
  <si>
    <t>Совхоз Ленина</t>
  </si>
  <si>
    <t>Фасонные изделия для сэндвич панелейyjghj</t>
  </si>
  <si>
    <t>дверь металлическая противопожарнаяrtjhty</t>
  </si>
  <si>
    <t>????? Откуда берется?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</si>
</sst>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&quot;на &quot;dd/mm/yyyy"/>
    <numFmt numFmtId="175" formatCode="&quot;Объект: &quot;@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1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3" fontId="9" fillId="0" borderId="0" xfId="0" applyNumberFormat="1" applyFont="1" applyBorder="1" applyAlignment="1">
      <alignment horizontal="center" vertical="center"/>
    </xf>
    <xf numFmtId="0" fontId="1" fillId="0" borderId="0" xfId="0" applyFont="1"/>
    <xf numFmtId="175" fontId="6" fillId="2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74"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  <dxf>
      <fill>
        <patternFill patternType="solid">
          <fgColor rgb="FFD9EAD3"/>
          <bgColor rgb="FFD9EAD3"/>
        </patternFill>
      </fill>
      <border>
        <left/>
        <right/>
        <top/>
        <bottom/>
      </border>
    </dxf>
    <dxf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ill>
        <patternFill patternType="solid">
          <fgColor rgb="FFF1C232"/>
          <bgColor rgb="FFF1C232"/>
        </patternFill>
      </fill>
      <border>
        <left/>
        <right/>
        <top/>
        <bottom/>
      </border>
    </dxf>
    <dxf>
      <fill>
        <patternFill patternType="solid">
          <fgColor rgb="FFFFE599"/>
          <bgColor rgb="FFFFE599"/>
        </patternFill>
      </fill>
      <border>
        <left/>
        <right/>
        <top/>
        <bottom/>
      </border>
    </dxf>
    <dxf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152400</xdr:colOff>
      <xdr:row>2</xdr:row>
      <xdr:rowOff>0</xdr:rowOff>
    </xdr:to>
    <xdr:sp macro="" textlink="">
      <xdr:nvSpPr>
        <xdr:cNvPr id="3099" name="Rectangle 3" hidden="1"/>
        <xdr:cNvSpPr>
          <a:spLocks noSelect="1" noChangeArrowheads="1"/>
        </xdr:cNvSpPr>
      </xdr:nvSpPr>
      <xdr:spPr bwMode="auto">
        <a:xfrm>
          <a:off x="0" y="0"/>
          <a:ext cx="4276725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xSplit="1" ySplit="2" topLeftCell="B51" activePane="bottomRight" state="frozen"/>
      <selection pane="topRight" activeCell="D1" sqref="D1"/>
      <selection pane="bottomLeft" activeCell="A4" sqref="A4"/>
      <selection pane="bottomRight" activeCell="D53" sqref="D53"/>
    </sheetView>
  </sheetViews>
  <sheetFormatPr defaultColWidth="14.42578125" defaultRowHeight="15.75" customHeight="1" x14ac:dyDescent="0.2"/>
  <cols>
    <col min="1" max="1" width="23.85546875" customWidth="1"/>
    <col min="2" max="2" width="11.7109375" customWidth="1"/>
    <col min="3" max="3" width="7.7109375" customWidth="1"/>
    <col min="4" max="4" width="18.5703125" customWidth="1"/>
    <col min="7" max="7" width="14.85546875" customWidth="1"/>
  </cols>
  <sheetData>
    <row r="1" spans="1:8" ht="51.75" customHeight="1" x14ac:dyDescent="0.2">
      <c r="A1" s="39" t="s">
        <v>0</v>
      </c>
      <c r="B1" s="39" t="s">
        <v>9</v>
      </c>
      <c r="C1" s="39" t="s">
        <v>10</v>
      </c>
      <c r="D1" s="39" t="s">
        <v>19</v>
      </c>
      <c r="E1" s="39" t="s">
        <v>20</v>
      </c>
      <c r="F1" s="37" t="s">
        <v>34</v>
      </c>
      <c r="G1" s="37" t="s">
        <v>35</v>
      </c>
      <c r="H1" s="39" t="s">
        <v>36</v>
      </c>
    </row>
    <row r="2" spans="1:8" ht="20.25" customHeight="1" x14ac:dyDescent="0.2">
      <c r="A2" s="40"/>
      <c r="B2" s="40"/>
      <c r="C2" s="40"/>
      <c r="D2" s="40"/>
      <c r="E2" s="40"/>
      <c r="F2" s="38"/>
      <c r="G2" s="40"/>
      <c r="H2" s="40"/>
    </row>
    <row r="3" spans="1:8" ht="37.5" customHeight="1" x14ac:dyDescent="0.2">
      <c r="A3" s="8" t="s">
        <v>44</v>
      </c>
      <c r="B3" s="1">
        <v>100</v>
      </c>
      <c r="C3" s="1" t="s">
        <v>45</v>
      </c>
      <c r="D3" s="12" t="s">
        <v>46</v>
      </c>
      <c r="E3" s="1" t="s">
        <v>47</v>
      </c>
      <c r="F3" s="16">
        <v>42030</v>
      </c>
      <c r="G3" s="12" t="s">
        <v>48</v>
      </c>
      <c r="H3" s="7"/>
    </row>
    <row r="4" spans="1:8" ht="37.5" customHeight="1" x14ac:dyDescent="0.2">
      <c r="A4" s="8" t="s">
        <v>49</v>
      </c>
      <c r="B4" s="1">
        <v>1</v>
      </c>
      <c r="C4" s="1" t="s">
        <v>50</v>
      </c>
      <c r="D4" s="12" t="s">
        <v>51</v>
      </c>
      <c r="E4" s="1" t="s">
        <v>52</v>
      </c>
      <c r="F4" s="16">
        <v>42030</v>
      </c>
      <c r="G4" s="12" t="s">
        <v>53</v>
      </c>
      <c r="H4" s="7"/>
    </row>
    <row r="5" spans="1:8" ht="37.5" customHeight="1" x14ac:dyDescent="0.2">
      <c r="A5" s="8" t="s">
        <v>54</v>
      </c>
      <c r="B5" s="1">
        <v>10</v>
      </c>
      <c r="C5" s="1" t="s">
        <v>55</v>
      </c>
      <c r="D5" s="12" t="s">
        <v>56</v>
      </c>
      <c r="E5" s="1" t="s">
        <v>57</v>
      </c>
      <c r="F5" s="16">
        <v>42030</v>
      </c>
      <c r="G5" s="12" t="s">
        <v>58</v>
      </c>
      <c r="H5" s="1"/>
    </row>
    <row r="6" spans="1:8" ht="37.5" customHeight="1" x14ac:dyDescent="0.2">
      <c r="A6" s="8" t="s">
        <v>59</v>
      </c>
      <c r="B6" s="1">
        <v>2</v>
      </c>
      <c r="C6" s="1" t="s">
        <v>60</v>
      </c>
      <c r="D6" s="12" t="s">
        <v>61</v>
      </c>
      <c r="E6" s="1" t="s">
        <v>62</v>
      </c>
      <c r="F6" s="16">
        <v>42030</v>
      </c>
      <c r="G6" s="12" t="s">
        <v>63</v>
      </c>
      <c r="H6" s="7"/>
    </row>
    <row r="7" spans="1:8" ht="37.5" customHeight="1" x14ac:dyDescent="0.2">
      <c r="A7" s="8" t="s">
        <v>64</v>
      </c>
      <c r="B7" s="1">
        <v>10</v>
      </c>
      <c r="C7" s="1" t="s">
        <v>65</v>
      </c>
      <c r="D7" s="12" t="s">
        <v>66</v>
      </c>
      <c r="E7" s="1" t="s">
        <v>67</v>
      </c>
      <c r="F7" s="16">
        <v>42030</v>
      </c>
      <c r="G7" s="12" t="s">
        <v>68</v>
      </c>
      <c r="H7" s="7"/>
    </row>
    <row r="8" spans="1:8" ht="37.5" customHeight="1" x14ac:dyDescent="0.2">
      <c r="A8" s="8" t="s">
        <v>69</v>
      </c>
      <c r="B8" s="1">
        <v>20</v>
      </c>
      <c r="C8" s="1" t="s">
        <v>70</v>
      </c>
      <c r="D8" s="1" t="s">
        <v>71</v>
      </c>
      <c r="E8" s="1" t="s">
        <v>72</v>
      </c>
      <c r="F8" s="9">
        <v>42026</v>
      </c>
      <c r="G8" s="1" t="s">
        <v>73</v>
      </c>
      <c r="H8" s="7"/>
    </row>
    <row r="9" spans="1:8" ht="37.5" customHeight="1" x14ac:dyDescent="0.2">
      <c r="A9" s="8" t="s">
        <v>74</v>
      </c>
      <c r="B9" s="1"/>
      <c r="C9" s="1"/>
      <c r="D9" s="1" t="s">
        <v>75</v>
      </c>
      <c r="E9" s="1" t="s">
        <v>76</v>
      </c>
      <c r="F9" s="9">
        <v>42027</v>
      </c>
      <c r="G9" s="12" t="s">
        <v>77</v>
      </c>
      <c r="H9" s="7"/>
    </row>
    <row r="10" spans="1:8" ht="37.5" customHeight="1" x14ac:dyDescent="0.2">
      <c r="A10" s="8" t="s">
        <v>78</v>
      </c>
      <c r="B10" s="7"/>
      <c r="C10" s="7"/>
      <c r="D10" s="1" t="s">
        <v>79</v>
      </c>
      <c r="E10" s="1" t="s">
        <v>80</v>
      </c>
      <c r="F10" s="9">
        <v>42027</v>
      </c>
      <c r="G10" s="12" t="s">
        <v>81</v>
      </c>
      <c r="H10" s="14" t="s">
        <v>82</v>
      </c>
    </row>
    <row r="11" spans="1:8" ht="37.5" customHeight="1" x14ac:dyDescent="0.2">
      <c r="A11" s="8" t="s">
        <v>83</v>
      </c>
      <c r="B11" s="1">
        <v>230.1</v>
      </c>
      <c r="C11" s="1" t="s">
        <v>84</v>
      </c>
      <c r="D11" s="1" t="s">
        <v>85</v>
      </c>
      <c r="E11" s="1" t="s">
        <v>86</v>
      </c>
      <c r="F11" s="9">
        <v>42032</v>
      </c>
      <c r="G11" s="12" t="s">
        <v>87</v>
      </c>
      <c r="H11" s="14" t="s">
        <v>88</v>
      </c>
    </row>
    <row r="12" spans="1:8" ht="37.5" customHeight="1" x14ac:dyDescent="0.2">
      <c r="A12" s="8" t="s">
        <v>89</v>
      </c>
      <c r="B12" s="1">
        <v>23.2</v>
      </c>
      <c r="C12" s="1" t="s">
        <v>90</v>
      </c>
      <c r="D12" s="1" t="s">
        <v>91</v>
      </c>
      <c r="E12" s="1" t="s">
        <v>92</v>
      </c>
      <c r="F12" s="9">
        <v>42033</v>
      </c>
      <c r="G12" s="12" t="s">
        <v>93</v>
      </c>
      <c r="H12" s="1"/>
    </row>
    <row r="13" spans="1:8" ht="37.5" customHeight="1" x14ac:dyDescent="0.2">
      <c r="A13" s="8" t="s">
        <v>94</v>
      </c>
      <c r="B13" s="1">
        <v>111.54</v>
      </c>
      <c r="C13" s="1" t="s">
        <v>95</v>
      </c>
      <c r="D13" s="1" t="s">
        <v>96</v>
      </c>
      <c r="E13" s="1" t="s">
        <v>97</v>
      </c>
      <c r="F13" s="9">
        <v>42032</v>
      </c>
      <c r="G13" s="12" t="s">
        <v>98</v>
      </c>
      <c r="H13" s="14" t="s">
        <v>99</v>
      </c>
    </row>
    <row r="14" spans="1:8" ht="37.5" customHeight="1" x14ac:dyDescent="0.2">
      <c r="A14" s="8" t="s">
        <v>100</v>
      </c>
      <c r="B14" s="1">
        <v>355</v>
      </c>
      <c r="C14" s="1" t="s">
        <v>101</v>
      </c>
      <c r="D14" s="1" t="s">
        <v>102</v>
      </c>
      <c r="E14" s="1" t="s">
        <v>103</v>
      </c>
      <c r="F14" s="9">
        <v>42034</v>
      </c>
      <c r="G14" s="12" t="s">
        <v>104</v>
      </c>
      <c r="H14" s="14" t="s">
        <v>105</v>
      </c>
    </row>
    <row r="15" spans="1:8" ht="37.5" customHeight="1" x14ac:dyDescent="0.2">
      <c r="A15" s="8" t="s">
        <v>106</v>
      </c>
      <c r="B15" s="1">
        <v>73</v>
      </c>
      <c r="C15" s="1" t="s">
        <v>107</v>
      </c>
      <c r="D15" s="1" t="s">
        <v>108</v>
      </c>
      <c r="E15" s="1" t="s">
        <v>109</v>
      </c>
      <c r="F15" s="9">
        <v>42039</v>
      </c>
      <c r="G15" s="12" t="s">
        <v>110</v>
      </c>
      <c r="H15" s="11" t="s">
        <v>111</v>
      </c>
    </row>
    <row r="16" spans="1:8" ht="37.5" customHeight="1" x14ac:dyDescent="0.2">
      <c r="A16" s="8" t="s">
        <v>112</v>
      </c>
      <c r="B16" s="1">
        <v>1</v>
      </c>
      <c r="C16" s="1" t="s">
        <v>113</v>
      </c>
      <c r="D16" s="1" t="s">
        <v>114</v>
      </c>
      <c r="E16" s="1" t="s">
        <v>115</v>
      </c>
      <c r="F16" s="9">
        <v>42025</v>
      </c>
      <c r="G16" s="1" t="s">
        <v>116</v>
      </c>
      <c r="H16" s="1"/>
    </row>
    <row r="17" spans="1:8" ht="37.5" customHeight="1" x14ac:dyDescent="0.2">
      <c r="A17" s="8" t="s">
        <v>117</v>
      </c>
      <c r="B17" s="1" t="s">
        <v>118</v>
      </c>
      <c r="C17" s="1" t="s">
        <v>119</v>
      </c>
      <c r="D17" s="1" t="s">
        <v>120</v>
      </c>
      <c r="E17" s="1" t="s">
        <v>121</v>
      </c>
      <c r="F17" s="1" t="s">
        <v>122</v>
      </c>
      <c r="G17" s="1" t="s">
        <v>123</v>
      </c>
      <c r="H17" s="11" t="s">
        <v>124</v>
      </c>
    </row>
    <row r="18" spans="1:8" ht="37.5" customHeight="1" x14ac:dyDescent="0.2">
      <c r="A18" s="8" t="s">
        <v>125</v>
      </c>
      <c r="B18" s="1">
        <v>3</v>
      </c>
      <c r="C18" s="1" t="s">
        <v>126</v>
      </c>
      <c r="D18" s="1"/>
      <c r="E18" s="1"/>
      <c r="F18" s="9">
        <v>42024</v>
      </c>
      <c r="G18" s="1" t="s">
        <v>127</v>
      </c>
      <c r="H18" s="1"/>
    </row>
    <row r="19" spans="1:8" ht="37.5" customHeight="1" x14ac:dyDescent="0.2">
      <c r="A19" s="8" t="s">
        <v>128</v>
      </c>
      <c r="B19" s="1">
        <v>20</v>
      </c>
      <c r="C19" s="1" t="s">
        <v>129</v>
      </c>
      <c r="D19" s="1" t="s">
        <v>130</v>
      </c>
      <c r="E19" s="1" t="s">
        <v>131</v>
      </c>
      <c r="F19" s="9">
        <v>42032</v>
      </c>
      <c r="G19" s="1" t="s">
        <v>132</v>
      </c>
      <c r="H19" s="1"/>
    </row>
    <row r="20" spans="1:8" ht="37.5" customHeight="1" x14ac:dyDescent="0.2">
      <c r="A20" s="8" t="s">
        <v>133</v>
      </c>
      <c r="B20" s="1">
        <v>20</v>
      </c>
      <c r="C20" s="1" t="s">
        <v>134</v>
      </c>
      <c r="D20" s="1" t="s">
        <v>135</v>
      </c>
      <c r="E20" s="1" t="s">
        <v>136</v>
      </c>
      <c r="F20" s="9">
        <v>42031</v>
      </c>
      <c r="G20" s="1" t="s">
        <v>137</v>
      </c>
      <c r="H20" s="1"/>
    </row>
    <row r="21" spans="1:8" ht="37.5" customHeight="1" x14ac:dyDescent="0.2">
      <c r="A21" s="8" t="s">
        <v>138</v>
      </c>
      <c r="B21" s="1">
        <v>2</v>
      </c>
      <c r="C21" s="1" t="s">
        <v>139</v>
      </c>
      <c r="D21" s="1" t="s">
        <v>140</v>
      </c>
      <c r="E21" s="1" t="s">
        <v>141</v>
      </c>
      <c r="F21" s="9">
        <v>42031</v>
      </c>
      <c r="G21" s="1" t="s">
        <v>142</v>
      </c>
      <c r="H21" s="7"/>
    </row>
    <row r="22" spans="1:8" ht="37.5" customHeight="1" x14ac:dyDescent="0.2">
      <c r="A22" s="8" t="s">
        <v>143</v>
      </c>
      <c r="B22" s="7"/>
      <c r="C22" s="7"/>
      <c r="D22" s="1" t="s">
        <v>144</v>
      </c>
      <c r="E22" s="1" t="s">
        <v>145</v>
      </c>
      <c r="F22" s="9">
        <v>42039</v>
      </c>
      <c r="G22" s="1" t="s">
        <v>146</v>
      </c>
      <c r="H22" s="7"/>
    </row>
    <row r="23" spans="1:8" ht="37.5" customHeight="1" x14ac:dyDescent="0.2">
      <c r="A23" s="8" t="s">
        <v>147</v>
      </c>
      <c r="B23" s="7"/>
      <c r="C23" s="7"/>
      <c r="D23" s="1" t="s">
        <v>148</v>
      </c>
      <c r="E23" s="1" t="s">
        <v>149</v>
      </c>
      <c r="F23" s="9">
        <v>42031</v>
      </c>
      <c r="G23" s="1" t="s">
        <v>150</v>
      </c>
      <c r="H23" s="7"/>
    </row>
    <row r="24" spans="1:8" ht="37.5" customHeight="1" x14ac:dyDescent="0.2">
      <c r="A24" s="8" t="s">
        <v>151</v>
      </c>
      <c r="B24" s="1">
        <v>3317</v>
      </c>
      <c r="C24" s="1" t="s">
        <v>152</v>
      </c>
      <c r="D24" s="1" t="s">
        <v>153</v>
      </c>
      <c r="E24" s="1" t="s">
        <v>154</v>
      </c>
      <c r="F24" s="9"/>
      <c r="G24" s="1" t="s">
        <v>155</v>
      </c>
      <c r="H24" s="7"/>
    </row>
    <row r="25" spans="1:8" ht="37.5" customHeight="1" x14ac:dyDescent="0.2">
      <c r="A25" s="8" t="s">
        <v>156</v>
      </c>
      <c r="B25" s="1">
        <v>35</v>
      </c>
      <c r="C25" s="1" t="s">
        <v>157</v>
      </c>
      <c r="D25" s="1" t="s">
        <v>158</v>
      </c>
      <c r="E25" s="1" t="s">
        <v>159</v>
      </c>
      <c r="F25" s="9">
        <v>42024</v>
      </c>
      <c r="G25" s="1" t="s">
        <v>160</v>
      </c>
      <c r="H25" s="1" t="s">
        <v>161</v>
      </c>
    </row>
    <row r="26" spans="1:8" ht="37.5" customHeight="1" x14ac:dyDescent="0.2">
      <c r="A26" s="8" t="s">
        <v>162</v>
      </c>
      <c r="B26" s="1">
        <v>50.1</v>
      </c>
      <c r="C26" s="1" t="s">
        <v>163</v>
      </c>
      <c r="D26" s="1" t="s">
        <v>164</v>
      </c>
      <c r="E26" s="1" t="s">
        <v>165</v>
      </c>
      <c r="F26" s="9">
        <v>42025</v>
      </c>
      <c r="G26" s="1" t="s">
        <v>166</v>
      </c>
      <c r="H26" s="1"/>
    </row>
    <row r="27" spans="1:8" ht="37.5" customHeight="1" x14ac:dyDescent="0.2">
      <c r="A27" s="8" t="s">
        <v>167</v>
      </c>
      <c r="B27" s="1">
        <v>155.5</v>
      </c>
      <c r="C27" s="1" t="s">
        <v>168</v>
      </c>
      <c r="D27" s="1" t="s">
        <v>169</v>
      </c>
      <c r="E27" s="1" t="s">
        <v>170</v>
      </c>
      <c r="F27" s="9">
        <v>42024</v>
      </c>
      <c r="G27" s="1" t="s">
        <v>171</v>
      </c>
      <c r="H27" s="1"/>
    </row>
    <row r="28" spans="1:8" ht="37.5" customHeight="1" x14ac:dyDescent="0.2">
      <c r="A28" s="8" t="s">
        <v>172</v>
      </c>
      <c r="B28" s="1">
        <v>317</v>
      </c>
      <c r="C28" s="1" t="s">
        <v>173</v>
      </c>
      <c r="D28" s="1" t="s">
        <v>174</v>
      </c>
      <c r="E28" s="1" t="s">
        <v>175</v>
      </c>
      <c r="F28" s="9">
        <v>42026</v>
      </c>
      <c r="G28" s="1" t="s">
        <v>176</v>
      </c>
      <c r="H28" s="1"/>
    </row>
    <row r="29" spans="1:8" ht="37.5" customHeight="1" x14ac:dyDescent="0.2">
      <c r="A29" s="8" t="s">
        <v>177</v>
      </c>
      <c r="B29" s="1">
        <v>221.5</v>
      </c>
      <c r="C29" s="1" t="s">
        <v>178</v>
      </c>
      <c r="D29" s="1" t="s">
        <v>179</v>
      </c>
      <c r="E29" s="1" t="s">
        <v>180</v>
      </c>
      <c r="F29" s="9">
        <v>42027</v>
      </c>
      <c r="G29" s="1" t="s">
        <v>181</v>
      </c>
      <c r="H29" s="1"/>
    </row>
    <row r="30" spans="1:8" ht="37.5" customHeight="1" x14ac:dyDescent="0.2">
      <c r="A30" s="8" t="s">
        <v>182</v>
      </c>
      <c r="B30" s="1">
        <v>41.3</v>
      </c>
      <c r="C30" s="1" t="s">
        <v>183</v>
      </c>
      <c r="D30" s="1" t="s">
        <v>184</v>
      </c>
      <c r="E30" s="1" t="s">
        <v>185</v>
      </c>
      <c r="F30" s="9">
        <v>42028</v>
      </c>
      <c r="G30" s="1" t="s">
        <v>190</v>
      </c>
      <c r="H30" s="1"/>
    </row>
    <row r="31" spans="1:8" ht="37.5" customHeight="1" x14ac:dyDescent="0.2">
      <c r="A31" s="8" t="s">
        <v>192</v>
      </c>
      <c r="B31" s="1" t="s">
        <v>193</v>
      </c>
      <c r="C31" s="1" t="s">
        <v>195</v>
      </c>
      <c r="D31" s="1" t="s">
        <v>199</v>
      </c>
      <c r="E31" s="1" t="s">
        <v>200</v>
      </c>
      <c r="F31" s="9">
        <v>42033</v>
      </c>
      <c r="G31" s="1" t="s">
        <v>204</v>
      </c>
      <c r="H31" s="7"/>
    </row>
    <row r="32" spans="1:8" ht="37.5" customHeight="1" x14ac:dyDescent="0.2">
      <c r="A32" s="8" t="s">
        <v>205</v>
      </c>
      <c r="B32" s="1">
        <v>60</v>
      </c>
      <c r="C32" s="1" t="s">
        <v>206</v>
      </c>
      <c r="D32" s="1"/>
      <c r="E32" s="1"/>
      <c r="F32" s="9"/>
      <c r="G32" s="1" t="s">
        <v>212</v>
      </c>
      <c r="H32" s="7"/>
    </row>
    <row r="33" spans="1:8" ht="37.5" customHeight="1" x14ac:dyDescent="0.2">
      <c r="A33" s="8" t="s">
        <v>213</v>
      </c>
      <c r="B33" s="1">
        <v>500</v>
      </c>
      <c r="C33" s="1" t="s">
        <v>215</v>
      </c>
      <c r="D33" s="1" t="s">
        <v>217</v>
      </c>
      <c r="E33" s="1" t="s">
        <v>218</v>
      </c>
      <c r="F33" s="9">
        <v>42033</v>
      </c>
      <c r="G33" s="1" t="s">
        <v>221</v>
      </c>
      <c r="H33" s="7"/>
    </row>
    <row r="34" spans="1:8" ht="37.5" customHeight="1" x14ac:dyDescent="0.2">
      <c r="A34" s="8" t="s">
        <v>223</v>
      </c>
      <c r="B34" s="1">
        <v>50</v>
      </c>
      <c r="C34" s="1" t="s">
        <v>224</v>
      </c>
      <c r="D34" s="1" t="s">
        <v>227</v>
      </c>
      <c r="E34" s="1"/>
      <c r="F34" s="9">
        <v>42031</v>
      </c>
      <c r="G34" s="1" t="s">
        <v>230</v>
      </c>
      <c r="H34" s="10" t="s">
        <v>231</v>
      </c>
    </row>
    <row r="35" spans="1:8" ht="37.5" customHeight="1" x14ac:dyDescent="0.2">
      <c r="A35" s="8" t="s">
        <v>234</v>
      </c>
      <c r="B35" s="1">
        <v>500</v>
      </c>
      <c r="C35" s="1" t="s">
        <v>235</v>
      </c>
      <c r="D35" s="1" t="s">
        <v>238</v>
      </c>
      <c r="E35" s="1" t="s">
        <v>239</v>
      </c>
      <c r="F35" s="9">
        <v>42033</v>
      </c>
      <c r="G35" s="1" t="s">
        <v>243</v>
      </c>
      <c r="H35" s="7"/>
    </row>
    <row r="36" spans="1:8" ht="37.5" customHeight="1" x14ac:dyDescent="0.2">
      <c r="A36" s="8" t="s">
        <v>244</v>
      </c>
      <c r="B36" s="1">
        <v>50</v>
      </c>
      <c r="C36" s="1" t="s">
        <v>247</v>
      </c>
      <c r="D36" s="1" t="s">
        <v>248</v>
      </c>
      <c r="E36" s="1" t="s">
        <v>249</v>
      </c>
      <c r="F36" s="9">
        <v>42033</v>
      </c>
      <c r="G36" s="1" t="s">
        <v>250</v>
      </c>
      <c r="H36" s="7"/>
    </row>
    <row r="37" spans="1:8" ht="37.5" customHeight="1" x14ac:dyDescent="0.2">
      <c r="A37" s="8" t="s">
        <v>251</v>
      </c>
      <c r="B37" s="1">
        <v>3</v>
      </c>
      <c r="C37" s="1" t="s">
        <v>252</v>
      </c>
      <c r="D37" s="1" t="s">
        <v>253</v>
      </c>
      <c r="E37" s="1" t="s">
        <v>255</v>
      </c>
      <c r="F37" s="9">
        <v>42032</v>
      </c>
      <c r="G37" s="1" t="s">
        <v>258</v>
      </c>
      <c r="H37" s="7"/>
    </row>
    <row r="38" spans="1:8" ht="37.5" customHeight="1" x14ac:dyDescent="0.2">
      <c r="A38" s="8" t="s">
        <v>259</v>
      </c>
      <c r="B38" s="1">
        <v>1</v>
      </c>
      <c r="C38" s="1" t="s">
        <v>260</v>
      </c>
      <c r="D38" s="1" t="s">
        <v>263</v>
      </c>
      <c r="E38" s="1" t="s">
        <v>264</v>
      </c>
      <c r="F38" s="9">
        <v>42031</v>
      </c>
      <c r="G38" s="1" t="s">
        <v>267</v>
      </c>
      <c r="H38" s="1"/>
    </row>
    <row r="39" spans="1:8" ht="37.5" customHeight="1" x14ac:dyDescent="0.2">
      <c r="A39" s="8" t="s">
        <v>269</v>
      </c>
      <c r="B39" s="1">
        <v>1</v>
      </c>
      <c r="C39" s="1" t="s">
        <v>272</v>
      </c>
      <c r="D39" s="1" t="s">
        <v>276</v>
      </c>
      <c r="E39" s="1"/>
      <c r="F39" s="9">
        <v>42032</v>
      </c>
      <c r="G39" s="1" t="s">
        <v>280</v>
      </c>
      <c r="H39" s="1"/>
    </row>
    <row r="40" spans="1:8" ht="37.5" customHeight="1" x14ac:dyDescent="0.2">
      <c r="A40" s="8" t="s">
        <v>283</v>
      </c>
      <c r="B40" s="1">
        <v>100</v>
      </c>
      <c r="C40" s="1" t="s">
        <v>284</v>
      </c>
      <c r="D40" s="1" t="s">
        <v>287</v>
      </c>
      <c r="E40" s="1" t="s">
        <v>288</v>
      </c>
      <c r="F40" s="9">
        <v>42034</v>
      </c>
      <c r="G40" s="1" t="s">
        <v>290</v>
      </c>
      <c r="H40" s="7"/>
    </row>
    <row r="41" spans="1:8" ht="37.5" customHeight="1" x14ac:dyDescent="0.2">
      <c r="A41" s="8" t="s">
        <v>292</v>
      </c>
      <c r="B41" s="1">
        <v>50</v>
      </c>
      <c r="C41" s="1" t="s">
        <v>293</v>
      </c>
      <c r="D41" s="1" t="s">
        <v>296</v>
      </c>
      <c r="E41" s="1" t="s">
        <v>297</v>
      </c>
      <c r="F41" s="9">
        <v>42034</v>
      </c>
      <c r="G41" s="1" t="s">
        <v>301</v>
      </c>
      <c r="H41" s="7"/>
    </row>
    <row r="42" spans="1:8" ht="37.5" customHeight="1" x14ac:dyDescent="0.2">
      <c r="A42" s="8" t="s">
        <v>302</v>
      </c>
      <c r="B42" s="1">
        <v>200</v>
      </c>
      <c r="C42" s="1" t="s">
        <v>303</v>
      </c>
      <c r="D42" s="1" t="s">
        <v>307</v>
      </c>
      <c r="E42" s="1" t="s">
        <v>309</v>
      </c>
      <c r="F42" s="9">
        <v>42034</v>
      </c>
      <c r="G42" s="1" t="s">
        <v>311</v>
      </c>
      <c r="H42" s="7"/>
    </row>
    <row r="43" spans="1:8" ht="37.5" customHeight="1" x14ac:dyDescent="0.2">
      <c r="A43" s="8" t="s">
        <v>313</v>
      </c>
      <c r="B43" s="1">
        <v>4</v>
      </c>
      <c r="C43" s="1" t="s">
        <v>314</v>
      </c>
      <c r="D43" s="1" t="s">
        <v>318</v>
      </c>
      <c r="E43" s="1" t="s">
        <v>319</v>
      </c>
      <c r="F43" s="9">
        <v>42034</v>
      </c>
      <c r="G43" s="1" t="s">
        <v>322</v>
      </c>
      <c r="H43" s="7"/>
    </row>
    <row r="44" spans="1:8" ht="37.5" customHeight="1" x14ac:dyDescent="0.2">
      <c r="A44" s="8" t="s">
        <v>323</v>
      </c>
      <c r="B44" s="1">
        <v>5</v>
      </c>
      <c r="C44" s="1" t="s">
        <v>325</v>
      </c>
      <c r="D44" s="1" t="s">
        <v>328</v>
      </c>
      <c r="E44" s="1" t="s">
        <v>329</v>
      </c>
      <c r="F44" s="9">
        <v>42034</v>
      </c>
      <c r="G44" s="1" t="s">
        <v>331</v>
      </c>
      <c r="H44" s="7"/>
    </row>
    <row r="45" spans="1:8" ht="37.5" customHeight="1" x14ac:dyDescent="0.2">
      <c r="A45" s="8" t="s">
        <v>334</v>
      </c>
      <c r="B45" s="1">
        <v>3</v>
      </c>
      <c r="C45" s="1" t="s">
        <v>335</v>
      </c>
      <c r="D45" s="1" t="s">
        <v>338</v>
      </c>
      <c r="E45" s="1" t="s">
        <v>339</v>
      </c>
      <c r="F45" s="9">
        <v>42033</v>
      </c>
      <c r="G45" s="1" t="s">
        <v>340</v>
      </c>
      <c r="H45" s="7"/>
    </row>
    <row r="46" spans="1:8" ht="37.5" customHeight="1" x14ac:dyDescent="0.2">
      <c r="A46" s="17" t="s">
        <v>341</v>
      </c>
      <c r="B46" s="1"/>
      <c r="C46" s="1"/>
      <c r="D46" s="1" t="s">
        <v>342</v>
      </c>
      <c r="E46" s="1" t="s">
        <v>343</v>
      </c>
      <c r="F46" s="9">
        <v>42038</v>
      </c>
      <c r="G46" s="1" t="s">
        <v>344</v>
      </c>
      <c r="H46" s="7"/>
    </row>
    <row r="47" spans="1:8" ht="37.5" customHeight="1" x14ac:dyDescent="0.2">
      <c r="A47" s="8" t="s">
        <v>345</v>
      </c>
      <c r="B47" s="1">
        <v>500</v>
      </c>
      <c r="C47" s="1" t="s">
        <v>346</v>
      </c>
      <c r="D47" s="1" t="s">
        <v>347</v>
      </c>
      <c r="E47" s="1"/>
      <c r="F47" s="9">
        <v>42034</v>
      </c>
      <c r="G47" s="1" t="s">
        <v>348</v>
      </c>
      <c r="H47" s="1"/>
    </row>
    <row r="48" spans="1:8" ht="37.5" customHeight="1" x14ac:dyDescent="0.2">
      <c r="A48" s="8" t="s">
        <v>349</v>
      </c>
      <c r="B48" s="1">
        <v>3</v>
      </c>
      <c r="C48" s="1" t="s">
        <v>350</v>
      </c>
      <c r="D48" s="1" t="s">
        <v>351</v>
      </c>
      <c r="E48" s="1" t="s">
        <v>352</v>
      </c>
      <c r="F48" s="9">
        <v>42034</v>
      </c>
      <c r="G48" s="1" t="s">
        <v>353</v>
      </c>
      <c r="H48" s="7"/>
    </row>
    <row r="49" spans="1:8" ht="37.5" customHeight="1" x14ac:dyDescent="0.2">
      <c r="A49" s="8" t="s">
        <v>354</v>
      </c>
      <c r="B49" s="1"/>
      <c r="C49" s="1"/>
      <c r="D49" s="1" t="s">
        <v>355</v>
      </c>
      <c r="E49" s="1" t="s">
        <v>356</v>
      </c>
      <c r="F49" s="9">
        <v>42039</v>
      </c>
      <c r="G49" s="1" t="s">
        <v>357</v>
      </c>
      <c r="H49" s="7"/>
    </row>
    <row r="50" spans="1:8" ht="37.5" customHeight="1" x14ac:dyDescent="0.2">
      <c r="A50" s="8" t="s">
        <v>358</v>
      </c>
      <c r="B50" s="1">
        <v>2</v>
      </c>
      <c r="C50" s="1" t="s">
        <v>359</v>
      </c>
      <c r="D50" s="1" t="s">
        <v>360</v>
      </c>
      <c r="E50" s="1" t="s">
        <v>361</v>
      </c>
      <c r="F50" s="9">
        <v>42034</v>
      </c>
      <c r="G50" s="1" t="s">
        <v>362</v>
      </c>
      <c r="H50" s="7"/>
    </row>
    <row r="51" spans="1:8" ht="37.5" customHeight="1" x14ac:dyDescent="0.2">
      <c r="A51" s="8" t="s">
        <v>363</v>
      </c>
      <c r="B51" s="1">
        <v>150</v>
      </c>
      <c r="C51" s="1" t="s">
        <v>364</v>
      </c>
      <c r="D51" s="1" t="s">
        <v>365</v>
      </c>
      <c r="E51" s="1" t="s">
        <v>366</v>
      </c>
      <c r="F51" s="9">
        <v>42037</v>
      </c>
      <c r="G51" s="1" t="s">
        <v>367</v>
      </c>
      <c r="H51" s="7"/>
    </row>
    <row r="52" spans="1:8" ht="37.5" customHeight="1" x14ac:dyDescent="0.2">
      <c r="A52" s="8" t="s">
        <v>368</v>
      </c>
      <c r="B52" s="1">
        <v>4</v>
      </c>
      <c r="C52" s="1" t="s">
        <v>369</v>
      </c>
      <c r="D52" s="1" t="s">
        <v>365</v>
      </c>
      <c r="E52" s="1" t="s">
        <v>370</v>
      </c>
      <c r="F52" s="9">
        <v>42037</v>
      </c>
      <c r="G52" s="1" t="s">
        <v>371</v>
      </c>
      <c r="H52" s="7"/>
    </row>
    <row r="53" spans="1:8" ht="37.5" customHeight="1" x14ac:dyDescent="0.2">
      <c r="A53" s="8" t="s">
        <v>372</v>
      </c>
      <c r="B53" s="1">
        <v>316</v>
      </c>
      <c r="C53" s="1" t="s">
        <v>373</v>
      </c>
      <c r="D53" s="7"/>
      <c r="E53" s="7"/>
      <c r="F53" s="7"/>
      <c r="G53" s="1" t="s">
        <v>374</v>
      </c>
      <c r="H53" s="7"/>
    </row>
    <row r="54" spans="1:8" ht="37.5" customHeight="1" x14ac:dyDescent="0.2">
      <c r="A54" s="8" t="s">
        <v>375</v>
      </c>
      <c r="B54" s="1">
        <v>1000</v>
      </c>
      <c r="C54" s="1" t="s">
        <v>376</v>
      </c>
      <c r="D54" s="1" t="s">
        <v>377</v>
      </c>
      <c r="E54" s="1" t="s">
        <v>378</v>
      </c>
      <c r="F54" s="9">
        <v>42039</v>
      </c>
      <c r="G54" s="1" t="s">
        <v>379</v>
      </c>
      <c r="H54" s="7"/>
    </row>
    <row r="55" spans="1:8" ht="37.5" customHeight="1" x14ac:dyDescent="0.2">
      <c r="A55" s="8" t="s">
        <v>380</v>
      </c>
      <c r="B55" s="1">
        <v>2</v>
      </c>
      <c r="C55" s="1" t="s">
        <v>381</v>
      </c>
      <c r="D55" s="1" t="s">
        <v>382</v>
      </c>
      <c r="E55" s="1" t="s">
        <v>383</v>
      </c>
      <c r="F55" s="9">
        <v>42039</v>
      </c>
      <c r="G55" s="1" t="s">
        <v>384</v>
      </c>
      <c r="H55" s="7"/>
    </row>
    <row r="56" spans="1:8" ht="37.5" customHeight="1" x14ac:dyDescent="0.2">
      <c r="A56" s="8" t="s">
        <v>385</v>
      </c>
      <c r="B56" s="7"/>
      <c r="C56" s="7"/>
      <c r="D56" s="7"/>
      <c r="E56" s="7"/>
      <c r="F56" s="24">
        <v>42037</v>
      </c>
      <c r="G56" s="1" t="s">
        <v>386</v>
      </c>
      <c r="H56" s="7"/>
    </row>
  </sheetData>
  <autoFilter ref="A1:H56"/>
  <mergeCells count="8">
    <mergeCell ref="F1:F2"/>
    <mergeCell ref="A1:A2"/>
    <mergeCell ref="B1:B2"/>
    <mergeCell ref="H1:H2"/>
    <mergeCell ref="G1:G2"/>
    <mergeCell ref="C1:C2"/>
    <mergeCell ref="D1:D2"/>
    <mergeCell ref="E1:E2"/>
  </mergeCells>
  <dataValidations count="3">
    <dataValidation type="list" sqref="G3:G56">
      <formula1>"На согласовании,В работе,В оплате,Поставка,Выполнена,Отменена,"</formula1>
    </dataValidation>
    <dataValidation type="list" sqref="C3:C56">
      <formula1>"баллон,бухта,кг,компл.,л,м,м2,м3,м/п,пара,рулон,тн,упак,шт,"</formula1>
    </dataValidation>
    <dataValidation type="date" operator="lessThan" sqref="F3:F56">
      <formula1>42369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0"/>
  <sheetViews>
    <sheetView workbookViewId="0">
      <pane ySplit="2" topLeftCell="A14" activePane="bottomLeft" state="frozen"/>
      <selection pane="bottomLeft" activeCell="A19" sqref="A19"/>
    </sheetView>
  </sheetViews>
  <sheetFormatPr defaultColWidth="14.42578125" defaultRowHeight="15.75" customHeight="1" x14ac:dyDescent="0.2"/>
  <cols>
    <col min="1" max="1" width="23.85546875" customWidth="1"/>
    <col min="2" max="2" width="11.7109375" customWidth="1"/>
    <col min="3" max="3" width="7.7109375" customWidth="1"/>
    <col min="4" max="4" width="18.5703125" customWidth="1"/>
    <col min="7" max="7" width="14.85546875" customWidth="1"/>
  </cols>
  <sheetData>
    <row r="1" spans="1:8" ht="51.75" customHeight="1" x14ac:dyDescent="0.2">
      <c r="A1" s="41" t="s">
        <v>1</v>
      </c>
      <c r="B1" s="41" t="s">
        <v>2</v>
      </c>
      <c r="C1" s="41" t="s">
        <v>3</v>
      </c>
      <c r="D1" s="41" t="s">
        <v>4</v>
      </c>
      <c r="E1" s="41" t="s">
        <v>5</v>
      </c>
      <c r="F1" s="41" t="s">
        <v>6</v>
      </c>
      <c r="G1" s="41" t="s">
        <v>7</v>
      </c>
      <c r="H1" s="41" t="s">
        <v>8</v>
      </c>
    </row>
    <row r="2" spans="1:8" ht="20.25" hidden="1" customHeight="1" x14ac:dyDescent="0.2">
      <c r="A2" s="42"/>
      <c r="B2" s="42"/>
      <c r="C2" s="42"/>
      <c r="D2" s="42"/>
      <c r="E2" s="42"/>
      <c r="F2" s="42"/>
      <c r="G2" s="42"/>
      <c r="H2" s="42"/>
    </row>
    <row r="3" spans="1:8" ht="37.5" hidden="1" customHeight="1" x14ac:dyDescent="0.2">
      <c r="A3" s="27" t="s">
        <v>186</v>
      </c>
      <c r="B3" s="26">
        <v>20</v>
      </c>
      <c r="C3" s="26" t="s">
        <v>187</v>
      </c>
      <c r="D3" s="26" t="s">
        <v>188</v>
      </c>
      <c r="E3" s="26" t="s">
        <v>189</v>
      </c>
      <c r="F3" s="28">
        <v>42030</v>
      </c>
      <c r="G3" s="26" t="s">
        <v>191</v>
      </c>
      <c r="H3" s="26"/>
    </row>
    <row r="4" spans="1:8" ht="37.5" hidden="1" customHeight="1" x14ac:dyDescent="0.2">
      <c r="A4" s="8" t="s">
        <v>194</v>
      </c>
      <c r="B4" s="1">
        <v>2</v>
      </c>
      <c r="C4" s="1" t="s">
        <v>196</v>
      </c>
      <c r="D4" s="1" t="s">
        <v>197</v>
      </c>
      <c r="E4" s="1" t="s">
        <v>198</v>
      </c>
      <c r="F4" s="9">
        <v>42026</v>
      </c>
      <c r="G4" s="1" t="s">
        <v>201</v>
      </c>
      <c r="H4" s="1"/>
    </row>
    <row r="5" spans="1:8" ht="37.5" hidden="1" customHeight="1" x14ac:dyDescent="0.2">
      <c r="A5" s="27" t="s">
        <v>202</v>
      </c>
      <c r="B5" s="26">
        <v>1</v>
      </c>
      <c r="C5" s="26" t="s">
        <v>203</v>
      </c>
      <c r="D5" s="26"/>
      <c r="E5" s="26"/>
      <c r="F5" s="26"/>
      <c r="G5" s="26" t="s">
        <v>207</v>
      </c>
      <c r="H5" s="26"/>
    </row>
    <row r="6" spans="1:8" ht="37.5" hidden="1" customHeight="1" x14ac:dyDescent="0.2">
      <c r="A6" s="8" t="s">
        <v>208</v>
      </c>
      <c r="B6" s="1">
        <v>3</v>
      </c>
      <c r="C6" s="1" t="s">
        <v>209</v>
      </c>
      <c r="D6" s="1" t="s">
        <v>210</v>
      </c>
      <c r="E6" s="1" t="s">
        <v>211</v>
      </c>
      <c r="F6" s="9">
        <v>42027</v>
      </c>
      <c r="G6" s="1" t="s">
        <v>214</v>
      </c>
      <c r="H6" s="7"/>
    </row>
    <row r="7" spans="1:8" ht="37.5" hidden="1" customHeight="1" x14ac:dyDescent="0.2">
      <c r="A7" s="27" t="s">
        <v>216</v>
      </c>
      <c r="B7" s="26"/>
      <c r="C7" s="26"/>
      <c r="D7" s="26" t="s">
        <v>219</v>
      </c>
      <c r="E7" s="26" t="s">
        <v>220</v>
      </c>
      <c r="F7" s="28">
        <v>42032</v>
      </c>
      <c r="G7" s="26" t="s">
        <v>222</v>
      </c>
      <c r="H7" s="26"/>
    </row>
    <row r="8" spans="1:8" ht="37.5" hidden="1" customHeight="1" x14ac:dyDescent="0.2">
      <c r="A8" s="8" t="s">
        <v>225</v>
      </c>
      <c r="B8" s="1">
        <v>6</v>
      </c>
      <c r="C8" s="1" t="s">
        <v>226</v>
      </c>
      <c r="D8" s="1" t="s">
        <v>228</v>
      </c>
      <c r="E8" s="1" t="s">
        <v>229</v>
      </c>
      <c r="F8" s="9">
        <v>42029</v>
      </c>
      <c r="G8" s="1" t="s">
        <v>232</v>
      </c>
      <c r="H8" s="1"/>
    </row>
    <row r="9" spans="1:8" ht="37.5" hidden="1" customHeight="1" x14ac:dyDescent="0.2">
      <c r="A9" s="27" t="s">
        <v>233</v>
      </c>
      <c r="B9" s="26"/>
      <c r="C9" s="26"/>
      <c r="D9" s="26" t="s">
        <v>236</v>
      </c>
      <c r="E9" s="26" t="s">
        <v>237</v>
      </c>
      <c r="F9" s="28">
        <v>42034</v>
      </c>
      <c r="G9" s="26" t="s">
        <v>240</v>
      </c>
      <c r="H9" s="26"/>
    </row>
    <row r="10" spans="1:8" ht="37.5" hidden="1" customHeight="1" x14ac:dyDescent="0.2">
      <c r="A10" s="8" t="s">
        <v>241</v>
      </c>
      <c r="B10" s="1">
        <v>2</v>
      </c>
      <c r="C10" s="1" t="s">
        <v>242</v>
      </c>
      <c r="D10" s="1" t="s">
        <v>245</v>
      </c>
      <c r="E10" s="1" t="s">
        <v>246</v>
      </c>
      <c r="F10" s="9">
        <v>42030</v>
      </c>
      <c r="G10" s="1" t="s">
        <v>254</v>
      </c>
      <c r="H10" s="1"/>
    </row>
    <row r="11" spans="1:8" ht="37.5" hidden="1" customHeight="1" x14ac:dyDescent="0.2">
      <c r="A11" s="27" t="s">
        <v>256</v>
      </c>
      <c r="B11" s="26">
        <v>2</v>
      </c>
      <c r="C11" s="26" t="s">
        <v>257</v>
      </c>
      <c r="D11" s="26" t="s">
        <v>261</v>
      </c>
      <c r="E11" s="26" t="s">
        <v>262</v>
      </c>
      <c r="F11" s="28">
        <v>42033</v>
      </c>
      <c r="G11" s="26" t="s">
        <v>265</v>
      </c>
      <c r="H11" s="26"/>
    </row>
    <row r="12" spans="1:8" ht="37.5" hidden="1" customHeight="1" x14ac:dyDescent="0.2">
      <c r="A12" s="27" t="s">
        <v>266</v>
      </c>
      <c r="B12" s="26">
        <v>3</v>
      </c>
      <c r="C12" s="26" t="s">
        <v>268</v>
      </c>
      <c r="D12" s="26" t="s">
        <v>270</v>
      </c>
      <c r="E12" s="26" t="s">
        <v>271</v>
      </c>
      <c r="F12" s="28">
        <v>42033</v>
      </c>
      <c r="G12" s="26" t="s">
        <v>273</v>
      </c>
      <c r="H12" s="26"/>
    </row>
    <row r="13" spans="1:8" ht="37.5" hidden="1" customHeight="1" x14ac:dyDescent="0.2">
      <c r="A13" s="8" t="s">
        <v>274</v>
      </c>
      <c r="B13" s="1">
        <v>1</v>
      </c>
      <c r="C13" s="1" t="s">
        <v>275</v>
      </c>
      <c r="D13" s="1" t="s">
        <v>277</v>
      </c>
      <c r="E13" s="1" t="s">
        <v>278</v>
      </c>
      <c r="F13" s="9">
        <v>42031</v>
      </c>
      <c r="G13" s="1" t="s">
        <v>279</v>
      </c>
      <c r="H13" s="1"/>
    </row>
    <row r="14" spans="1:8" ht="37.5" hidden="1" customHeight="1" x14ac:dyDescent="0.2">
      <c r="A14" s="27" t="s">
        <v>281</v>
      </c>
      <c r="B14" s="26">
        <v>65</v>
      </c>
      <c r="C14" s="26" t="s">
        <v>282</v>
      </c>
      <c r="D14" s="26" t="s">
        <v>285</v>
      </c>
      <c r="E14" s="26" t="s">
        <v>286</v>
      </c>
      <c r="F14" s="28">
        <v>42040</v>
      </c>
      <c r="G14" s="26" t="s">
        <v>289</v>
      </c>
      <c r="H14" s="26"/>
    </row>
    <row r="15" spans="1:8" ht="37.5" customHeight="1" x14ac:dyDescent="0.2">
      <c r="A15" s="27" t="s">
        <v>614</v>
      </c>
      <c r="B15" s="26">
        <v>1</v>
      </c>
      <c r="C15" s="26" t="s">
        <v>291</v>
      </c>
      <c r="D15" s="26" t="s">
        <v>294</v>
      </c>
      <c r="E15" s="26" t="s">
        <v>295</v>
      </c>
      <c r="F15" s="28">
        <v>42037</v>
      </c>
      <c r="G15" s="26" t="s">
        <v>298</v>
      </c>
      <c r="H15" s="26"/>
    </row>
    <row r="16" spans="1:8" ht="37.5" hidden="1" customHeight="1" x14ac:dyDescent="0.2">
      <c r="A16" s="8" t="s">
        <v>299</v>
      </c>
      <c r="B16" s="1">
        <v>3</v>
      </c>
      <c r="C16" s="1" t="s">
        <v>300</v>
      </c>
      <c r="D16" s="1" t="s">
        <v>304</v>
      </c>
      <c r="E16" s="1" t="s">
        <v>305</v>
      </c>
      <c r="F16" s="9">
        <v>42031</v>
      </c>
      <c r="G16" s="1" t="s">
        <v>306</v>
      </c>
      <c r="H16" s="1"/>
    </row>
    <row r="17" spans="1:8" ht="37.5" hidden="1" customHeight="1" x14ac:dyDescent="0.2">
      <c r="A17" s="8" t="s">
        <v>308</v>
      </c>
      <c r="B17" s="1">
        <v>3</v>
      </c>
      <c r="C17" s="1" t="s">
        <v>310</v>
      </c>
      <c r="D17" s="1" t="s">
        <v>312</v>
      </c>
      <c r="E17" s="7"/>
      <c r="F17" s="9">
        <v>42034</v>
      </c>
      <c r="G17" s="1" t="s">
        <v>315</v>
      </c>
      <c r="H17" s="1" t="s">
        <v>316</v>
      </c>
    </row>
    <row r="18" spans="1:8" ht="37.5" hidden="1" customHeight="1" x14ac:dyDescent="0.2">
      <c r="A18" s="27" t="s">
        <v>317</v>
      </c>
      <c r="B18" s="26"/>
      <c r="C18" s="26"/>
      <c r="D18" s="26" t="s">
        <v>320</v>
      </c>
      <c r="E18" s="26" t="s">
        <v>321</v>
      </c>
      <c r="F18" s="28">
        <v>42040</v>
      </c>
      <c r="G18" s="26" t="s">
        <v>324</v>
      </c>
      <c r="H18" s="26"/>
    </row>
    <row r="19" spans="1:8" ht="37.5" customHeight="1" x14ac:dyDescent="0.2">
      <c r="A19" s="8" t="s">
        <v>613</v>
      </c>
      <c r="B19" s="1">
        <v>100</v>
      </c>
      <c r="C19" s="1" t="s">
        <v>326</v>
      </c>
      <c r="D19" s="1" t="s">
        <v>327</v>
      </c>
      <c r="E19" s="7"/>
      <c r="F19" s="24">
        <v>42037</v>
      </c>
      <c r="G19" s="1" t="s">
        <v>330</v>
      </c>
      <c r="H19" s="7"/>
    </row>
    <row r="20" spans="1:8" ht="37.5" hidden="1" customHeight="1" x14ac:dyDescent="0.2">
      <c r="A20" s="8" t="s">
        <v>332</v>
      </c>
      <c r="B20" s="1">
        <v>62</v>
      </c>
      <c r="C20" s="1" t="s">
        <v>333</v>
      </c>
      <c r="D20" s="1" t="s">
        <v>336</v>
      </c>
      <c r="E20" s="7"/>
      <c r="F20" s="24">
        <v>42038</v>
      </c>
      <c r="G20" s="1" t="s">
        <v>337</v>
      </c>
      <c r="H20" s="7"/>
    </row>
  </sheetData>
  <autoFilter ref="A1:H20">
    <filterColumn colId="5">
      <filters>
        <dateGroupItem year="2015" month="2" day="2" dateTimeGrouping="day"/>
      </filters>
    </filterColumn>
  </autoFilter>
  <mergeCells count="8">
    <mergeCell ref="F1:F2"/>
    <mergeCell ref="H1:H2"/>
    <mergeCell ref="G1:G2"/>
    <mergeCell ref="C1:C2"/>
    <mergeCell ref="A1:A2"/>
    <mergeCell ref="B1:B2"/>
    <mergeCell ref="E1:E2"/>
    <mergeCell ref="D1:D2"/>
  </mergeCells>
  <dataValidations count="3">
    <dataValidation type="list" sqref="G3:G20">
      <formula1>"На согласовании,В работе,В оплате,Поставка,Выполнена,Отменена,"</formula1>
    </dataValidation>
    <dataValidation type="list" sqref="C3:C20">
      <formula1>"баллон,бухта,кг,компл.,л,м,м2,м3,м/п,пара,рулон,тн,упак,шт,"</formula1>
    </dataValidation>
    <dataValidation type="date" operator="lessThan" sqref="F3:F20">
      <formula1>42369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opLeftCell="A95" workbookViewId="0">
      <selection sqref="A1:A2"/>
    </sheetView>
  </sheetViews>
  <sheetFormatPr defaultColWidth="14.42578125" defaultRowHeight="15.75" customHeight="1" x14ac:dyDescent="0.2"/>
  <cols>
    <col min="1" max="1" width="26.5703125" style="23" customWidth="1"/>
    <col min="2" max="2" width="29.140625" style="23" customWidth="1"/>
    <col min="3" max="3" width="24.5703125" style="23" customWidth="1"/>
    <col min="4" max="16384" width="14.42578125" style="23"/>
  </cols>
  <sheetData>
    <row r="1" spans="1:3" ht="20.25" customHeight="1" x14ac:dyDescent="0.2">
      <c r="A1" s="43" t="s">
        <v>11</v>
      </c>
      <c r="B1" s="44"/>
      <c r="C1" s="44"/>
    </row>
    <row r="2" spans="1:3" ht="21" customHeight="1" x14ac:dyDescent="0.2">
      <c r="A2" s="43"/>
      <c r="B2" s="32" t="s">
        <v>12</v>
      </c>
      <c r="C2" s="32" t="s">
        <v>13</v>
      </c>
    </row>
    <row r="3" spans="1:3" ht="30" customHeight="1" x14ac:dyDescent="0.2">
      <c r="A3" s="31" t="str">
        <f>HYPERLINK("http://tver.vostok.ru/","ЗАО ""Восток-Сервис-Тверь""")</f>
        <v>ЗАО "Восток-Сервис-Тверь"</v>
      </c>
      <c r="B3" s="25" t="s">
        <v>15</v>
      </c>
      <c r="C3" s="25" t="s">
        <v>16</v>
      </c>
    </row>
    <row r="4" spans="1:3" ht="30" customHeight="1" x14ac:dyDescent="0.2">
      <c r="A4" s="31" t="str">
        <f>HYPERLINK("http://www.gsi.ru/","ЗАО ""ГЕОСТРОЙИЗЫСКАНИЯ""")</f>
        <v>ЗАО "ГЕОСТРОЙИЗЫСКАНИЯ"</v>
      </c>
      <c r="B4" s="25" t="s">
        <v>17</v>
      </c>
      <c r="C4" s="25" t="s">
        <v>18</v>
      </c>
    </row>
    <row r="5" spans="1:3" ht="30" customHeight="1" x14ac:dyDescent="0.2">
      <c r="A5" s="31" t="str">
        <f>HYPERLINK("http://electro-mpo.ru/","ЗАО ""МПО ЭлектроМонтаж""")</f>
        <v>ЗАО "МПО ЭлектроМонтаж"</v>
      </c>
      <c r="B5" s="25">
        <v>84957953775</v>
      </c>
      <c r="C5" s="25">
        <v>84957953775</v>
      </c>
    </row>
    <row r="6" spans="1:3" ht="30" customHeight="1" x14ac:dyDescent="0.2">
      <c r="A6" s="31" t="str">
        <f>HYPERLINK("http://www.psk-holding.ru/","ЗАО ""ПРОМСТРОЙКОНТРАКТ""")</f>
        <v>ЗАО "ПРОМСТРОЙКОНТРАКТ"</v>
      </c>
      <c r="B6" s="25" t="s">
        <v>21</v>
      </c>
      <c r="C6" s="25" t="s">
        <v>22</v>
      </c>
    </row>
    <row r="7" spans="1:3" ht="30" customHeight="1" x14ac:dyDescent="0.2">
      <c r="A7" s="31" t="str">
        <f>HYPERLINK("http://saturn.net/","ЗАО ""Сатурн-Москва""")</f>
        <v>ЗАО "Сатурн-Москва"</v>
      </c>
      <c r="B7" s="25" t="s">
        <v>23</v>
      </c>
      <c r="C7" s="25" t="s">
        <v>24</v>
      </c>
    </row>
    <row r="8" spans="1:3" ht="30" customHeight="1" x14ac:dyDescent="0.2">
      <c r="A8" s="25" t="s">
        <v>25</v>
      </c>
      <c r="B8" s="25" t="s">
        <v>26</v>
      </c>
      <c r="C8" s="25"/>
    </row>
    <row r="9" spans="1:3" ht="30" customHeight="1" x14ac:dyDescent="0.2">
      <c r="A9" s="25" t="s">
        <v>27</v>
      </c>
      <c r="B9" s="25" t="s">
        <v>28</v>
      </c>
      <c r="C9" s="25"/>
    </row>
    <row r="10" spans="1:3" ht="30" customHeight="1" x14ac:dyDescent="0.2">
      <c r="A10" s="31" t="str">
        <f>HYPERLINK("http://www.teplovodomer.ru/","ЗАО ""Тепловодомер""")</f>
        <v>ЗАО "Тепловодомер"</v>
      </c>
      <c r="B10" s="25" t="s">
        <v>29</v>
      </c>
      <c r="C10" s="25" t="s">
        <v>30</v>
      </c>
    </row>
    <row r="11" spans="1:3" ht="30" customHeight="1" x14ac:dyDescent="0.2">
      <c r="A11" s="25" t="s">
        <v>31</v>
      </c>
      <c r="B11" s="25" t="s">
        <v>32</v>
      </c>
      <c r="C11" s="25" t="s">
        <v>33</v>
      </c>
    </row>
    <row r="12" spans="1:3" ht="30" customHeight="1" x14ac:dyDescent="0.2">
      <c r="A12" s="25" t="s">
        <v>387</v>
      </c>
      <c r="B12" s="25" t="s">
        <v>388</v>
      </c>
      <c r="C12" s="25" t="s">
        <v>389</v>
      </c>
    </row>
    <row r="13" spans="1:3" ht="30" customHeight="1" x14ac:dyDescent="0.2">
      <c r="A13" s="31" t="str">
        <f>HYPERLINK("http://rossantech.ru/shop/category.html","ИП Гончаров Д.В")</f>
        <v>ИП Гончаров Д.В</v>
      </c>
      <c r="B13" s="25"/>
      <c r="C13" s="25" t="s">
        <v>390</v>
      </c>
    </row>
    <row r="14" spans="1:3" ht="30" customHeight="1" x14ac:dyDescent="0.2">
      <c r="A14" s="31" t="str">
        <f>HYPERLINK("http://heatteplo.ru/","ИП Егошин Алексей Борисович")</f>
        <v>ИП Егошин Алексей Борисович</v>
      </c>
      <c r="B14" s="25" t="s">
        <v>391</v>
      </c>
      <c r="C14" s="25" t="s">
        <v>392</v>
      </c>
    </row>
    <row r="15" spans="1:3" ht="30" customHeight="1" x14ac:dyDescent="0.2">
      <c r="A15" s="25" t="s">
        <v>393</v>
      </c>
      <c r="B15" s="25"/>
      <c r="C15" s="25"/>
    </row>
    <row r="16" spans="1:3" ht="30" customHeight="1" x14ac:dyDescent="0.2">
      <c r="A16" s="31" t="str">
        <f>HYPERLINK("http://arielmetal.ru/","ОАО ""АРИЭЛЬ МЕТАЛЛ""")</f>
        <v>ОАО "АРИЭЛЬ МЕТАЛЛ"</v>
      </c>
      <c r="B16" s="25" t="s">
        <v>394</v>
      </c>
      <c r="C16" s="25" t="s">
        <v>395</v>
      </c>
    </row>
    <row r="17" spans="1:3" ht="30" customHeight="1" x14ac:dyDescent="0.2">
      <c r="A17" s="31" t="str">
        <f>HYPERLINK("http://evraz.com/","ОАО «ЕВРАЗ Металл Инпром»")</f>
        <v>ОАО «ЕВРАЗ Металл Инпром»</v>
      </c>
      <c r="B17" s="25" t="s">
        <v>396</v>
      </c>
      <c r="C17" s="25" t="s">
        <v>397</v>
      </c>
    </row>
    <row r="18" spans="1:3" ht="30" customHeight="1" x14ac:dyDescent="0.2">
      <c r="A18" s="25" t="s">
        <v>398</v>
      </c>
      <c r="B18" s="25" t="s">
        <v>399</v>
      </c>
      <c r="C18" s="25">
        <v>84822396225</v>
      </c>
    </row>
    <row r="19" spans="1:3" ht="30" customHeight="1" x14ac:dyDescent="0.2">
      <c r="A19" s="31" t="str">
        <f>HYPERLINK("http://avangard-perchatka.ru/","ООО ""Авангард""")</f>
        <v>ООО "Авангард"</v>
      </c>
      <c r="B19" s="25" t="s">
        <v>400</v>
      </c>
      <c r="C19" s="25" t="s">
        <v>401</v>
      </c>
    </row>
    <row r="20" spans="1:3" ht="30" customHeight="1" x14ac:dyDescent="0.2">
      <c r="A20" s="25" t="s">
        <v>402</v>
      </c>
      <c r="B20" s="25" t="s">
        <v>403</v>
      </c>
      <c r="C20" s="25" t="s">
        <v>404</v>
      </c>
    </row>
    <row r="21" spans="1:3" ht="30" customHeight="1" x14ac:dyDescent="0.2">
      <c r="A21" s="31" t="str">
        <f>HYPERLINK("http://www.krepco.ru/","ООО ""Альянс Маркет Групп""")</f>
        <v>ООО "Альянс Маркет Групп"</v>
      </c>
      <c r="B21" s="25" t="s">
        <v>405</v>
      </c>
      <c r="C21" s="33" t="s">
        <v>406</v>
      </c>
    </row>
    <row r="22" spans="1:3" ht="30" customHeight="1" x14ac:dyDescent="0.2">
      <c r="A22" s="25" t="s">
        <v>407</v>
      </c>
      <c r="B22" s="25">
        <v>84952275140</v>
      </c>
      <c r="C22" s="25">
        <v>89169667806</v>
      </c>
    </row>
    <row r="23" spans="1:3" ht="30" customHeight="1" x14ac:dyDescent="0.2">
      <c r="A23" s="31" t="str">
        <f>HYPERLINK("http://www.stropu.ru/","ООО ""Аргос""")</f>
        <v>ООО "Аргос"</v>
      </c>
      <c r="B23" s="25" t="s">
        <v>408</v>
      </c>
      <c r="C23" s="25" t="s">
        <v>409</v>
      </c>
    </row>
    <row r="24" spans="1:3" ht="30" customHeight="1" x14ac:dyDescent="0.2">
      <c r="A24" s="25" t="s">
        <v>410</v>
      </c>
      <c r="B24" s="25"/>
      <c r="C24" s="25" t="s">
        <v>411</v>
      </c>
    </row>
    <row r="25" spans="1:3" ht="30" customHeight="1" x14ac:dyDescent="0.2">
      <c r="A25" s="31" t="str">
        <f>HYPERLINK("http://beton222.ru/factories/beton223/","ООО ""Бетонный завод 223""")</f>
        <v>ООО "Бетонный завод 223"</v>
      </c>
      <c r="B25" s="25" t="s">
        <v>412</v>
      </c>
      <c r="C25" s="25"/>
    </row>
    <row r="26" spans="1:3" ht="30" customHeight="1" x14ac:dyDescent="0.2">
      <c r="A26" s="31" t="str">
        <f>HYPERLINK("http://keramofasad.ru/","ООО ""БИКерамика""")</f>
        <v>ООО "БИКерамика"</v>
      </c>
      <c r="B26" s="25" t="s">
        <v>413</v>
      </c>
      <c r="C26" s="25">
        <v>89154082350</v>
      </c>
    </row>
    <row r="27" spans="1:3" ht="30" customHeight="1" x14ac:dyDescent="0.2">
      <c r="A27" s="31" t="str">
        <f>HYPERLINK("http://helyx.ru/","ООО ""БиоПласт""")</f>
        <v>ООО "БиоПласт"</v>
      </c>
      <c r="B27" s="25" t="s">
        <v>414</v>
      </c>
      <c r="C27" s="25" t="s">
        <v>415</v>
      </c>
    </row>
    <row r="28" spans="1:3" ht="30" customHeight="1" x14ac:dyDescent="0.2">
      <c r="A28" s="25" t="s">
        <v>416</v>
      </c>
      <c r="B28" s="25" t="s">
        <v>417</v>
      </c>
      <c r="C28" s="25" t="s">
        <v>418</v>
      </c>
    </row>
    <row r="29" spans="1:3" ht="30" customHeight="1" x14ac:dyDescent="0.2">
      <c r="A29" s="25" t="s">
        <v>419</v>
      </c>
      <c r="B29" s="25" t="s">
        <v>420</v>
      </c>
      <c r="C29" s="25" t="s">
        <v>421</v>
      </c>
    </row>
    <row r="30" spans="1:3" ht="30" customHeight="1" x14ac:dyDescent="0.2">
      <c r="A30" s="31" t="str">
        <f>HYPERLINK("http://tver-instrum.ru/","ООО ""ВЕСТА""")</f>
        <v>ООО "ВЕСТА"</v>
      </c>
      <c r="B30" s="33" t="s">
        <v>422</v>
      </c>
      <c r="C30" s="25">
        <v>84822507327</v>
      </c>
    </row>
    <row r="31" spans="1:3" ht="30" customHeight="1" x14ac:dyDescent="0.2">
      <c r="A31" s="31" t="str">
        <f>HYPERLINK("http://vseinstrumenti.ru/","ООО ""Все инструменты.ру""")</f>
        <v>ООО "Все инструменты.ру"</v>
      </c>
      <c r="B31" s="25" t="s">
        <v>423</v>
      </c>
      <c r="C31" s="25" t="s">
        <v>424</v>
      </c>
    </row>
    <row r="32" spans="1:3" ht="30" customHeight="1" x14ac:dyDescent="0.2">
      <c r="A32" s="25" t="s">
        <v>425</v>
      </c>
      <c r="B32" s="25" t="s">
        <v>426</v>
      </c>
      <c r="C32" s="25" t="s">
        <v>427</v>
      </c>
    </row>
    <row r="33" spans="1:3" ht="30" customHeight="1" x14ac:dyDescent="0.2">
      <c r="A33" s="25" t="s">
        <v>428</v>
      </c>
      <c r="B33" s="25" t="s">
        <v>429</v>
      </c>
      <c r="C33" s="25" t="s">
        <v>430</v>
      </c>
    </row>
    <row r="34" spans="1:3" ht="30" customHeight="1" x14ac:dyDescent="0.2">
      <c r="A34" s="31" t="str">
        <f>HYPERLINK("http://galichi.ru/","ООО ""ГАЛИЧИ""")</f>
        <v>ООО "ГАЛИЧИ"</v>
      </c>
      <c r="B34" s="25" t="s">
        <v>431</v>
      </c>
      <c r="C34" s="25" t="s">
        <v>432</v>
      </c>
    </row>
    <row r="35" spans="1:3" ht="30" customHeight="1" x14ac:dyDescent="0.2">
      <c r="A35" s="31" t="str">
        <f>HYPERLINK("http://www.gidrogroup.ru/","ООО ""ГидроГрупп"" ТД""")</f>
        <v>ООО "ГидроГрупп" ТД"</v>
      </c>
      <c r="B35" s="25" t="s">
        <v>433</v>
      </c>
      <c r="C35" s="25" t="s">
        <v>434</v>
      </c>
    </row>
    <row r="36" spans="1:3" ht="30" customHeight="1" x14ac:dyDescent="0.2">
      <c r="A36" s="31" t="str">
        <f>HYPERLINK("http://www.interma.ru/","ООО ""ГК Интерма""")</f>
        <v>ООО "ГК Интерма"</v>
      </c>
      <c r="B36" s="25" t="s">
        <v>435</v>
      </c>
      <c r="C36" s="25" t="s">
        <v>436</v>
      </c>
    </row>
    <row r="37" spans="1:3" ht="30" customHeight="1" x14ac:dyDescent="0.2">
      <c r="A37" s="25" t="s">
        <v>437</v>
      </c>
      <c r="B37" s="25" t="s">
        <v>438</v>
      </c>
      <c r="C37" s="25" t="s">
        <v>439</v>
      </c>
    </row>
    <row r="38" spans="1:3" ht="30" customHeight="1" x14ac:dyDescent="0.2">
      <c r="A38" s="25" t="s">
        <v>440</v>
      </c>
      <c r="B38" s="25" t="s">
        <v>441</v>
      </c>
      <c r="C38" s="25" t="s">
        <v>442</v>
      </c>
    </row>
    <row r="39" spans="1:3" ht="30" customHeight="1" x14ac:dyDescent="0.2">
      <c r="A39" s="25" t="s">
        <v>443</v>
      </c>
      <c r="B39" s="25" t="s">
        <v>444</v>
      </c>
      <c r="C39" s="25" t="s">
        <v>445</v>
      </c>
    </row>
    <row r="40" spans="1:3" ht="30" customHeight="1" x14ac:dyDescent="0.2">
      <c r="A40" s="31" t="str">
        <f>HYPERLINK("http://zmk-element.ru/","ООО ""ЗМК Элемент""")</f>
        <v>ООО "ЗМК Элемент"</v>
      </c>
      <c r="B40" s="25" t="s">
        <v>446</v>
      </c>
      <c r="C40" s="25" t="s">
        <v>447</v>
      </c>
    </row>
    <row r="41" spans="1:3" ht="30" customHeight="1" x14ac:dyDescent="0.2">
      <c r="A41" s="25" t="s">
        <v>448</v>
      </c>
      <c r="B41" s="25" t="s">
        <v>449</v>
      </c>
      <c r="C41" s="25" t="s">
        <v>450</v>
      </c>
    </row>
    <row r="42" spans="1:3" ht="30" customHeight="1" x14ac:dyDescent="0.2">
      <c r="A42" s="31" t="str">
        <f>HYPERLINK("metallprofil.ru","ООО ""Компания Металл Профиль""")</f>
        <v>ООО "Компания Металл Профиль"</v>
      </c>
      <c r="B42" s="25" t="s">
        <v>451</v>
      </c>
      <c r="C42" s="25" t="s">
        <v>452</v>
      </c>
    </row>
    <row r="43" spans="1:3" ht="30" customHeight="1" x14ac:dyDescent="0.2">
      <c r="A43" s="25" t="s">
        <v>453</v>
      </c>
      <c r="B43" s="25" t="s">
        <v>454</v>
      </c>
      <c r="C43" s="25" t="s">
        <v>455</v>
      </c>
    </row>
    <row r="44" spans="1:3" ht="30" customHeight="1" x14ac:dyDescent="0.2">
      <c r="A44" s="31" t="str">
        <f>HYPERLINK("http://www.rdstroy.ru/","ООО ""Компания СТ""")</f>
        <v>ООО "Компания СТ"</v>
      </c>
      <c r="B44" s="25" t="s">
        <v>456</v>
      </c>
      <c r="C44" s="25" t="s">
        <v>457</v>
      </c>
    </row>
    <row r="45" spans="1:3" ht="30" customHeight="1" x14ac:dyDescent="0.2">
      <c r="A45" s="25" t="s">
        <v>458</v>
      </c>
      <c r="B45" s="25" t="s">
        <v>459</v>
      </c>
      <c r="C45" s="25" t="s">
        <v>460</v>
      </c>
    </row>
    <row r="46" spans="1:3" ht="30" customHeight="1" x14ac:dyDescent="0.2">
      <c r="A46" s="31" t="str">
        <f>HYPERLINK("http://www.komus.ru/","ООО ""Комус-Р2""")</f>
        <v>ООО "Комус-Р2"</v>
      </c>
      <c r="B46" s="25" t="s">
        <v>461</v>
      </c>
      <c r="C46" s="25" t="s">
        <v>462</v>
      </c>
    </row>
    <row r="47" spans="1:3" ht="30" customHeight="1" x14ac:dyDescent="0.2">
      <c r="A47" s="25" t="s">
        <v>463</v>
      </c>
      <c r="B47" s="25" t="s">
        <v>464</v>
      </c>
      <c r="C47" s="25" t="s">
        <v>465</v>
      </c>
    </row>
    <row r="48" spans="1:3" ht="30" customHeight="1" x14ac:dyDescent="0.2">
      <c r="A48" s="31" t="str">
        <f>HYPERLINK("http://www.biotoilet.ru/","ООО ""Лекс Эколоджи""")</f>
        <v>ООО "Лекс Эколоджи"</v>
      </c>
      <c r="B48" s="25" t="s">
        <v>466</v>
      </c>
      <c r="C48" s="25" t="s">
        <v>467</v>
      </c>
    </row>
    <row r="49" spans="1:3" ht="30" customHeight="1" x14ac:dyDescent="0.2">
      <c r="A49" s="31" t="str">
        <f>HYPERLINK("http://metizi-group.ru/","ООО ""М-ГРУПП""")</f>
        <v>ООО "М-ГРУПП"</v>
      </c>
      <c r="B49" s="25" t="s">
        <v>468</v>
      </c>
      <c r="C49" s="25" t="s">
        <v>469</v>
      </c>
    </row>
    <row r="50" spans="1:3" ht="30" customHeight="1" x14ac:dyDescent="0.2">
      <c r="A50" s="31" t="str">
        <f>HYPERLINK("http://www.magma-es.ru/","ООО ""Магма-ЭС""")</f>
        <v>ООО "Магма-ЭС"</v>
      </c>
      <c r="B50" s="25" t="s">
        <v>470</v>
      </c>
      <c r="C50" s="25" t="s">
        <v>471</v>
      </c>
    </row>
    <row r="51" spans="1:3" ht="30" customHeight="1" x14ac:dyDescent="0.2">
      <c r="A51" s="31" t="str">
        <f>HYPERLINK("maestrog.ru","ООО ""Маэстро групп""")</f>
        <v>ООО "Маэстро групп"</v>
      </c>
      <c r="B51" s="25" t="s">
        <v>472</v>
      </c>
      <c r="C51" s="25" t="s">
        <v>473</v>
      </c>
    </row>
    <row r="52" spans="1:3" ht="30" customHeight="1" x14ac:dyDescent="0.2">
      <c r="A52" s="25" t="s">
        <v>474</v>
      </c>
      <c r="B52" s="25" t="s">
        <v>475</v>
      </c>
      <c r="C52" s="25"/>
    </row>
    <row r="53" spans="1:3" ht="30" customHeight="1" x14ac:dyDescent="0.2">
      <c r="A53" s="31" t="str">
        <f>HYPERLINK("http://mechelservice.ru/","ООО ""Мечел-Сервис"" ")</f>
        <v xml:space="preserve">ООО "Мечел-Сервис" </v>
      </c>
      <c r="B53" s="25" t="s">
        <v>476</v>
      </c>
      <c r="C53" s="25" t="s">
        <v>477</v>
      </c>
    </row>
    <row r="54" spans="1:3" ht="30" customHeight="1" x14ac:dyDescent="0.2">
      <c r="A54" s="31" t="str">
        <f>HYPERLINK("http://modul-ltd.ru/","ООО ""Модуль-ЛТД""")</f>
        <v>ООО "Модуль-ЛТД"</v>
      </c>
      <c r="B54" s="34" t="s">
        <v>478</v>
      </c>
      <c r="C54" s="34" t="s">
        <v>479</v>
      </c>
    </row>
    <row r="55" spans="1:3" ht="30" customHeight="1" x14ac:dyDescent="0.2">
      <c r="A55" s="25" t="s">
        <v>480</v>
      </c>
      <c r="B55" s="25" t="s">
        <v>481</v>
      </c>
      <c r="C55" s="25"/>
    </row>
    <row r="56" spans="1:3" ht="30" customHeight="1" x14ac:dyDescent="0.2">
      <c r="A56" s="31" t="str">
        <f>HYPERLINK("http://ms-gp.ru/","ООО ""МС-Групп""")</f>
        <v>ООО "МС-Групп"</v>
      </c>
      <c r="B56" s="25" t="s">
        <v>482</v>
      </c>
      <c r="C56" s="25" t="s">
        <v>483</v>
      </c>
    </row>
    <row r="57" spans="1:3" ht="30" customHeight="1" x14ac:dyDescent="0.2">
      <c r="A57" s="31" t="str">
        <f>HYPERLINK("wikimart.ru","ООО ""МТК-Радио""")</f>
        <v>ООО "МТК-Радио"</v>
      </c>
      <c r="B57" s="25" t="s">
        <v>484</v>
      </c>
      <c r="C57" s="25" t="s">
        <v>485</v>
      </c>
    </row>
    <row r="58" spans="1:3" ht="30" customHeight="1" x14ac:dyDescent="0.2">
      <c r="A58" s="25" t="s">
        <v>486</v>
      </c>
      <c r="B58" s="25" t="s">
        <v>487</v>
      </c>
      <c r="C58" s="25" t="s">
        <v>488</v>
      </c>
    </row>
    <row r="59" spans="1:3" ht="30" customHeight="1" x14ac:dyDescent="0.2">
      <c r="A59" s="25" t="s">
        <v>489</v>
      </c>
      <c r="B59" s="25" t="s">
        <v>490</v>
      </c>
      <c r="C59" s="25" t="s">
        <v>491</v>
      </c>
    </row>
    <row r="60" spans="1:3" ht="30" customHeight="1" x14ac:dyDescent="0.2">
      <c r="A60" s="31" t="str">
        <f>HYPERLINK("http://vert-m.ru/","ООО ""ПК Верт""")</f>
        <v>ООО "ПК Верт"</v>
      </c>
      <c r="B60" s="25" t="s">
        <v>492</v>
      </c>
      <c r="C60" s="25" t="s">
        <v>493</v>
      </c>
    </row>
    <row r="61" spans="1:3" ht="30" customHeight="1" x14ac:dyDescent="0.2">
      <c r="A61" s="33" t="s">
        <v>494</v>
      </c>
      <c r="B61" s="25" t="s">
        <v>495</v>
      </c>
      <c r="C61" s="25" t="s">
        <v>496</v>
      </c>
    </row>
    <row r="62" spans="1:3" ht="30" customHeight="1" x14ac:dyDescent="0.2">
      <c r="A62" s="31" t="str">
        <f>HYPERLINK("http://dipos.ru/","ООО ""ПКФ ""ДиПОС""")</f>
        <v>ООО "ПКФ "ДиПОС"</v>
      </c>
      <c r="B62" s="25" t="s">
        <v>497</v>
      </c>
      <c r="C62" s="25" t="s">
        <v>498</v>
      </c>
    </row>
    <row r="63" spans="1:3" ht="30" customHeight="1" x14ac:dyDescent="0.2">
      <c r="A63" s="25" t="s">
        <v>499</v>
      </c>
      <c r="B63" s="25" t="s">
        <v>500</v>
      </c>
      <c r="C63" s="25" t="s">
        <v>501</v>
      </c>
    </row>
    <row r="64" spans="1:3" ht="30" customHeight="1" x14ac:dyDescent="0.2">
      <c r="A64" s="31" t="str">
        <f>HYPERLINK("http://www.metst.ru/","ООО ""ПП МетСтрой""")</f>
        <v>ООО "ПП МетСтрой"</v>
      </c>
      <c r="B64" s="25" t="s">
        <v>502</v>
      </c>
      <c r="C64" s="25" t="s">
        <v>503</v>
      </c>
    </row>
    <row r="65" spans="1:3" ht="30" customHeight="1" x14ac:dyDescent="0.2">
      <c r="A65" s="31" t="str">
        <f>HYPERLINK("http://www.ateri.ru/","ООО ""РБС ГРУПП""")</f>
        <v>ООО "РБС ГРУПП"</v>
      </c>
      <c r="B65" s="25" t="s">
        <v>504</v>
      </c>
      <c r="C65" s="25"/>
    </row>
    <row r="66" spans="1:3" ht="30" customHeight="1" x14ac:dyDescent="0.2">
      <c r="A66" s="31" t="str">
        <f>HYPERLINK("http://www.ros-e-s.ru/","ООО ""РосЭнергоСнаб""")</f>
        <v>ООО "РосЭнергоСнаб"</v>
      </c>
      <c r="B66" s="25" t="s">
        <v>505</v>
      </c>
      <c r="C66" s="25" t="s">
        <v>506</v>
      </c>
    </row>
    <row r="67" spans="1:3" ht="30" customHeight="1" x14ac:dyDescent="0.2">
      <c r="A67" s="25" t="s">
        <v>507</v>
      </c>
      <c r="B67" s="25" t="s">
        <v>508</v>
      </c>
      <c r="C67" s="25" t="s">
        <v>509</v>
      </c>
    </row>
    <row r="68" spans="1:3" ht="30" customHeight="1" x14ac:dyDescent="0.2">
      <c r="A68" s="25" t="s">
        <v>510</v>
      </c>
      <c r="B68" s="25" t="s">
        <v>511</v>
      </c>
      <c r="C68" s="25" t="s">
        <v>512</v>
      </c>
    </row>
    <row r="69" spans="1:3" ht="30" customHeight="1" x14ac:dyDescent="0.2">
      <c r="A69" s="31" t="str">
        <f>HYPERLINK("http://www.sungate-pro.ru/","ООО ""Сангейт-про""")</f>
        <v>ООО "Сангейт-про"</v>
      </c>
      <c r="B69" s="25"/>
      <c r="C69" s="25" t="s">
        <v>513</v>
      </c>
    </row>
    <row r="70" spans="1:3" ht="30" customHeight="1" x14ac:dyDescent="0.2">
      <c r="A70" s="31" t="str">
        <f>HYPERLINK("http://www.santech.ru/","ООО ""Сантехкомплект""")</f>
        <v>ООО "Сантехкомплект"</v>
      </c>
      <c r="B70" s="25" t="s">
        <v>514</v>
      </c>
      <c r="C70" s="25" t="s">
        <v>515</v>
      </c>
    </row>
    <row r="71" spans="1:3" ht="30" customHeight="1" x14ac:dyDescent="0.2">
      <c r="A71" s="25" t="s">
        <v>516</v>
      </c>
      <c r="B71" s="25"/>
      <c r="C71" s="25" t="s">
        <v>517</v>
      </c>
    </row>
    <row r="72" spans="1:3" ht="30" customHeight="1" x14ac:dyDescent="0.2">
      <c r="A72" s="25" t="s">
        <v>518</v>
      </c>
      <c r="B72" s="25" t="s">
        <v>519</v>
      </c>
      <c r="C72" s="25" t="s">
        <v>520</v>
      </c>
    </row>
    <row r="73" spans="1:3" ht="30" customHeight="1" x14ac:dyDescent="0.2">
      <c r="A73" s="25" t="s">
        <v>521</v>
      </c>
      <c r="B73" s="25" t="s">
        <v>522</v>
      </c>
      <c r="C73" s="25" t="s">
        <v>523</v>
      </c>
    </row>
    <row r="74" spans="1:3" ht="30" customHeight="1" x14ac:dyDescent="0.2">
      <c r="A74" s="31" t="str">
        <f>HYPERLINK("sgrupp.ru","ООО ""Складской Комплекс СтройГрупп""")</f>
        <v>ООО "Складской Комплекс СтройГрупп"</v>
      </c>
      <c r="B74" s="25" t="s">
        <v>524</v>
      </c>
      <c r="C74" s="25" t="s">
        <v>525</v>
      </c>
    </row>
    <row r="75" spans="1:3" ht="30" customHeight="1" x14ac:dyDescent="0.2">
      <c r="A75" s="25" t="s">
        <v>526</v>
      </c>
      <c r="B75" s="25" t="s">
        <v>527</v>
      </c>
      <c r="C75" s="25" t="s">
        <v>528</v>
      </c>
    </row>
    <row r="76" spans="1:3" ht="30" customHeight="1" x14ac:dyDescent="0.2">
      <c r="A76" s="31" t="str">
        <f>HYPERLINK("http://www.kraskatver.ru/","ООО ""СпецКраска""")</f>
        <v>ООО "СпецКраска"</v>
      </c>
      <c r="B76" s="25" t="s">
        <v>529</v>
      </c>
      <c r="C76" s="25" t="s">
        <v>530</v>
      </c>
    </row>
    <row r="77" spans="1:3" ht="30" customHeight="1" x14ac:dyDescent="0.2">
      <c r="A77" s="31" t="str">
        <f>HYPERLINK("http://www.spetselement.ru/","ООО ""СпецЭлемент""")</f>
        <v>ООО "СпецЭлемент"</v>
      </c>
      <c r="B77" s="25" t="s">
        <v>531</v>
      </c>
      <c r="C77" s="25" t="s">
        <v>532</v>
      </c>
    </row>
    <row r="78" spans="1:3" ht="30" customHeight="1" x14ac:dyDescent="0.2">
      <c r="A78" s="31" t="str">
        <f>HYPERLINK("http://stankomasch.ru/","ООО ""СТ""")</f>
        <v>ООО "СТ"</v>
      </c>
      <c r="B78" s="25" t="s">
        <v>533</v>
      </c>
      <c r="C78" s="25">
        <v>84957884459</v>
      </c>
    </row>
    <row r="79" spans="1:3" ht="30" customHeight="1" x14ac:dyDescent="0.2">
      <c r="A79" s="25" t="s">
        <v>534</v>
      </c>
      <c r="B79" s="25" t="s">
        <v>535</v>
      </c>
      <c r="C79" s="25" t="s">
        <v>536</v>
      </c>
    </row>
    <row r="80" spans="1:3" ht="30" customHeight="1" x14ac:dyDescent="0.2">
      <c r="A80" s="25" t="s">
        <v>537</v>
      </c>
      <c r="B80" s="25" t="s">
        <v>538</v>
      </c>
      <c r="C80" s="25" t="s">
        <v>539</v>
      </c>
    </row>
    <row r="81" spans="1:3" ht="30" customHeight="1" x14ac:dyDescent="0.2">
      <c r="A81" s="31" t="str">
        <f>HYPERLINK("vip-beton.ru","ООО ""СтройБетон""")</f>
        <v>ООО "СтройБетон"</v>
      </c>
      <c r="B81" s="35" t="s">
        <v>540</v>
      </c>
      <c r="C81" s="35" t="s">
        <v>541</v>
      </c>
    </row>
    <row r="82" spans="1:3" ht="30" customHeight="1" x14ac:dyDescent="0.2">
      <c r="A82" s="31" t="str">
        <f>HYPERLINK("http://www.mirdereva-tver.ru/","ООО ""СТРОЙДРЕВ""")</f>
        <v>ООО "СТРОЙДРЕВ"</v>
      </c>
      <c r="B82" s="25" t="s">
        <v>542</v>
      </c>
      <c r="C82" s="25" t="s">
        <v>543</v>
      </c>
    </row>
    <row r="83" spans="1:3" ht="30" customHeight="1" x14ac:dyDescent="0.2">
      <c r="A83" s="31" t="str">
        <f>HYPERLINK("http://ckhb.ru/","ООО ""СтройКомплекс НВ""")</f>
        <v>ООО "СтройКомплекс НВ"</v>
      </c>
      <c r="B83" s="25" t="s">
        <v>544</v>
      </c>
      <c r="C83" s="25" t="s">
        <v>545</v>
      </c>
    </row>
    <row r="84" spans="1:3" ht="30" customHeight="1" x14ac:dyDescent="0.2">
      <c r="A84" s="31" t="str">
        <f>HYPERLINK("http://ggcompany.ru/","ООО ""СтройСнабСбыт""")</f>
        <v>ООО "СтройСнабСбыт"</v>
      </c>
      <c r="B84" s="25" t="s">
        <v>546</v>
      </c>
      <c r="C84" s="25" t="s">
        <v>547</v>
      </c>
    </row>
    <row r="85" spans="1:3" ht="30" customHeight="1" x14ac:dyDescent="0.2">
      <c r="A85" s="25" t="s">
        <v>548</v>
      </c>
      <c r="B85" s="25" t="s">
        <v>549</v>
      </c>
      <c r="C85" s="25" t="s">
        <v>550</v>
      </c>
    </row>
    <row r="86" spans="1:3" ht="30" customHeight="1" x14ac:dyDescent="0.2">
      <c r="A86" s="31" t="str">
        <f>HYPERLINK("http://www.taurus-grupp.ru/","ООО ""Таурус""")</f>
        <v>ООО "Таурус"</v>
      </c>
      <c r="B86" s="36" t="s">
        <v>551</v>
      </c>
      <c r="C86" s="25" t="s">
        <v>552</v>
      </c>
    </row>
    <row r="87" spans="1:3" ht="30" customHeight="1" x14ac:dyDescent="0.2">
      <c r="A87" s="31" t="str">
        <f>HYPERLINK("http://www.tver-cnc.ru/","ООО ""Тверь СИ ЭН СИ""")</f>
        <v>ООО "Тверь СИ ЭН СИ"</v>
      </c>
      <c r="B87" s="25" t="s">
        <v>553</v>
      </c>
      <c r="C87" s="25" t="s">
        <v>554</v>
      </c>
    </row>
    <row r="88" spans="1:3" ht="30" customHeight="1" x14ac:dyDescent="0.2">
      <c r="A88" s="25" t="s">
        <v>555</v>
      </c>
      <c r="B88" s="25" t="s">
        <v>556</v>
      </c>
      <c r="C88" s="25" t="s">
        <v>557</v>
      </c>
    </row>
    <row r="89" spans="1:3" ht="30" customHeight="1" x14ac:dyDescent="0.2">
      <c r="A89" s="31" t="str">
        <f>HYPERLINK("pro-potolki.ru","ООО ""ТД ""Элегия""")</f>
        <v>ООО "ТД "Элегия"</v>
      </c>
      <c r="B89" s="25" t="s">
        <v>558</v>
      </c>
      <c r="C89" s="25" t="s">
        <v>559</v>
      </c>
    </row>
    <row r="90" spans="1:3" ht="30" customHeight="1" x14ac:dyDescent="0.2">
      <c r="A90" s="31" t="str">
        <f>HYPERLINK("http://termorock.ru/","ООО ""Термостек""")</f>
        <v>ООО "Термостек"</v>
      </c>
      <c r="B90" s="25" t="s">
        <v>560</v>
      </c>
      <c r="C90" s="25" t="s">
        <v>561</v>
      </c>
    </row>
    <row r="91" spans="1:3" ht="30" customHeight="1" x14ac:dyDescent="0.2">
      <c r="A91" s="31" t="str">
        <f>HYPERLINK("http://finit.ru/","ООО ""ТК Финит""")</f>
        <v>ООО "ТК Финит"</v>
      </c>
      <c r="B91" s="25" t="s">
        <v>562</v>
      </c>
      <c r="C91" s="25" t="s">
        <v>563</v>
      </c>
    </row>
    <row r="92" spans="1:3" ht="30" customHeight="1" x14ac:dyDescent="0.2">
      <c r="A92" s="31" t="str">
        <f>HYPERLINK("http://uniwaytech.ru/","ООО ""Торговый дом ""Юнивэй техникс""")</f>
        <v>ООО "Торговый дом "Юнивэй техникс"</v>
      </c>
      <c r="B92" s="25" t="s">
        <v>564</v>
      </c>
      <c r="C92" s="25" t="s">
        <v>565</v>
      </c>
    </row>
    <row r="93" spans="1:3" ht="30" customHeight="1" x14ac:dyDescent="0.2">
      <c r="A93" s="31" t="str">
        <f>HYPERLINK("isnab.ru","ООО ""ТПК Стройснаб""")</f>
        <v>ООО "ТПК Стройснаб"</v>
      </c>
      <c r="B93" s="25" t="s">
        <v>566</v>
      </c>
      <c r="C93" s="25" t="s">
        <v>567</v>
      </c>
    </row>
    <row r="94" spans="1:3" ht="30" customHeight="1" x14ac:dyDescent="0.2">
      <c r="A94" s="31" t="str">
        <f>HYPERLINK("http://triton-mebel.ru/","ООО ""Тритон-Офис""")</f>
        <v>ООО "Тритон-Офис"</v>
      </c>
      <c r="B94" s="25" t="s">
        <v>568</v>
      </c>
      <c r="C94" s="25" t="s">
        <v>569</v>
      </c>
    </row>
    <row r="95" spans="1:3" ht="30" customHeight="1" x14ac:dyDescent="0.2">
      <c r="A95" s="31" t="str">
        <f>HYPERLINK("http://www.komus.ru/","ООО ""ТЦ Комус""")</f>
        <v>ООО "ТЦ Комус"</v>
      </c>
      <c r="B95" s="25" t="s">
        <v>570</v>
      </c>
      <c r="C95" s="25">
        <v>89096308253</v>
      </c>
    </row>
    <row r="96" spans="1:3" ht="30" customHeight="1" x14ac:dyDescent="0.2">
      <c r="A96" s="31" t="str">
        <f>HYPERLINK("http://tn.ru/","ООО ""УТС ТехноНИКОЛЬ""")</f>
        <v>ООО "УТС ТехноНИКОЛЬ"</v>
      </c>
      <c r="B96" s="25" t="s">
        <v>571</v>
      </c>
      <c r="C96" s="25" t="s">
        <v>572</v>
      </c>
    </row>
    <row r="97" spans="1:3" ht="30" customHeight="1" x14ac:dyDescent="0.2">
      <c r="A97" s="25" t="s">
        <v>573</v>
      </c>
      <c r="B97" s="25" t="s">
        <v>574</v>
      </c>
      <c r="C97" s="25" t="s">
        <v>575</v>
      </c>
    </row>
    <row r="98" spans="1:3" ht="30" customHeight="1" x14ac:dyDescent="0.2">
      <c r="A98" s="31" t="str">
        <f>HYPERLINK("http://fanerastroy.ru","ООО ""Центр строительной комплектации""")</f>
        <v>ООО "Центр строительной комплектации"</v>
      </c>
      <c r="B98" s="25" t="s">
        <v>576</v>
      </c>
      <c r="C98" s="25" t="s">
        <v>577</v>
      </c>
    </row>
    <row r="99" spans="1:3" ht="30" customHeight="1" x14ac:dyDescent="0.2">
      <c r="A99" s="31" t="str">
        <f>HYPERLINK("http://www.zeppelin.ru/","ООО ""Цеппелин Русланд""")</f>
        <v>ООО "Цеппелин Русланд"</v>
      </c>
      <c r="B99" s="25" t="s">
        <v>578</v>
      </c>
      <c r="C99" s="25" t="s">
        <v>579</v>
      </c>
    </row>
    <row r="100" spans="1:3" ht="30" customHeight="1" x14ac:dyDescent="0.2">
      <c r="A100" s="25" t="s">
        <v>580</v>
      </c>
      <c r="B100" s="25" t="s">
        <v>581</v>
      </c>
      <c r="C100" s="25" t="s">
        <v>582</v>
      </c>
    </row>
    <row r="101" spans="1:3" ht="30" customHeight="1" x14ac:dyDescent="0.2">
      <c r="A101" s="25" t="s">
        <v>583</v>
      </c>
      <c r="B101" s="25"/>
      <c r="C101" s="25" t="s">
        <v>584</v>
      </c>
    </row>
    <row r="102" spans="1:3" ht="30" customHeight="1" x14ac:dyDescent="0.2">
      <c r="A102" s="31" t="str">
        <f>HYPERLINK("http://www.russvet.ru/","ООО ""Электроснаб""")</f>
        <v>ООО "Электроснаб"</v>
      </c>
      <c r="B102" s="25" t="s">
        <v>585</v>
      </c>
      <c r="C102" s="25" t="s">
        <v>586</v>
      </c>
    </row>
    <row r="103" spans="1:3" ht="30" customHeight="1" x14ac:dyDescent="0.2">
      <c r="A103" s="31" t="str">
        <f>HYPERLINK("http://www.eks-m.ru/","ООО ""ЭнергоКомплектСервис""")</f>
        <v>ООО "ЭнергоКомплектСервис"</v>
      </c>
      <c r="B103" s="25" t="s">
        <v>587</v>
      </c>
      <c r="C103" s="25" t="s">
        <v>588</v>
      </c>
    </row>
    <row r="104" spans="1:3" ht="30" customHeight="1" x14ac:dyDescent="0.2">
      <c r="A104" s="25" t="s">
        <v>589</v>
      </c>
      <c r="B104" s="25" t="s">
        <v>590</v>
      </c>
      <c r="C104" s="25" t="s">
        <v>591</v>
      </c>
    </row>
    <row r="105" spans="1:3" ht="30" customHeight="1" x14ac:dyDescent="0.2">
      <c r="A105" s="31" t="str">
        <f>HYPERLINK("http://www.ulmart.ru/","ООО ""Юлмарт-РСК""")</f>
        <v>ООО "Юлмарт-РСК"</v>
      </c>
      <c r="B105" s="25"/>
      <c r="C105" s="25" t="s">
        <v>592</v>
      </c>
    </row>
    <row r="106" spans="1:3" ht="30" customHeight="1" x14ac:dyDescent="0.2">
      <c r="A106" s="31" t="str">
        <f>HYPERLINK("http://xn--j1afddb.xn--p1ai/","ООО НПО ""Противопожарные конструкции""")</f>
        <v>ООО НПО "Противопожарные конструкции"</v>
      </c>
      <c r="B106" s="25" t="s">
        <v>593</v>
      </c>
      <c r="C106" s="25" t="s">
        <v>594</v>
      </c>
    </row>
    <row r="107" spans="1:3" ht="30" customHeight="1" x14ac:dyDescent="0.2">
      <c r="A107" s="31" t="str">
        <f>HYPERLINK("http://pelk.ru/","ООО ТД ""ПЭЛК""")</f>
        <v>ООО ТД "ПЭЛК"</v>
      </c>
      <c r="B107" s="25" t="s">
        <v>595</v>
      </c>
      <c r="C107" s="25" t="s">
        <v>596</v>
      </c>
    </row>
    <row r="108" spans="1:3" ht="30" customHeight="1" x14ac:dyDescent="0.2">
      <c r="A108" s="25" t="s">
        <v>597</v>
      </c>
      <c r="B108" s="25" t="s">
        <v>598</v>
      </c>
      <c r="C108" s="25" t="s">
        <v>599</v>
      </c>
    </row>
    <row r="109" spans="1:3" ht="30" customHeight="1" x14ac:dyDescent="0.2">
      <c r="A109" s="25" t="s">
        <v>600</v>
      </c>
      <c r="B109" s="25"/>
      <c r="C109" s="25">
        <v>4997320264</v>
      </c>
    </row>
    <row r="110" spans="1:3" ht="30" customHeight="1" x14ac:dyDescent="0.2">
      <c r="A110" s="31" t="str">
        <f>HYPERLINK("http://www.komplekt01.ru/","ООО ""Комплекс""")</f>
        <v>ООО "Комплекс"</v>
      </c>
      <c r="B110" s="25" t="s">
        <v>601</v>
      </c>
      <c r="C110" s="25" t="s">
        <v>602</v>
      </c>
    </row>
    <row r="111" spans="1:3" ht="30" customHeight="1" x14ac:dyDescent="0.2">
      <c r="A111" s="25" t="s">
        <v>603</v>
      </c>
      <c r="B111" s="25" t="s">
        <v>604</v>
      </c>
      <c r="C111" s="25" t="s">
        <v>605</v>
      </c>
    </row>
  </sheetData>
  <mergeCells count="2">
    <mergeCell ref="A1:A2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K11" sqref="K11"/>
    </sheetView>
  </sheetViews>
  <sheetFormatPr defaultColWidth="14.42578125" defaultRowHeight="15.75" customHeight="1" x14ac:dyDescent="0.2"/>
  <cols>
    <col min="1" max="2" width="5.28515625" customWidth="1"/>
    <col min="3" max="3" width="26.7109375" customWidth="1"/>
    <col min="4" max="4" width="23.85546875" customWidth="1"/>
    <col min="5" max="5" width="30.42578125" customWidth="1"/>
    <col min="6" max="6" width="26.7109375" customWidth="1"/>
    <col min="7" max="7" width="23.7109375" customWidth="1"/>
    <col min="12" max="12" width="38.42578125" bestFit="1" customWidth="1"/>
  </cols>
  <sheetData>
    <row r="1" spans="1:13" ht="12.75" x14ac:dyDescent="0.2">
      <c r="A1" s="46"/>
      <c r="B1" s="40"/>
      <c r="C1" s="40"/>
      <c r="D1" s="40"/>
      <c r="E1" s="40"/>
      <c r="F1" s="40"/>
      <c r="G1" s="40"/>
      <c r="H1" s="40"/>
      <c r="I1" s="2"/>
    </row>
    <row r="2" spans="1:13" ht="18.75" x14ac:dyDescent="0.2">
      <c r="A2" s="3"/>
      <c r="B2" s="53" t="s">
        <v>608</v>
      </c>
      <c r="C2" s="53"/>
      <c r="D2" s="53"/>
      <c r="E2" s="53"/>
      <c r="F2" s="53"/>
      <c r="G2" s="48"/>
      <c r="H2" s="40"/>
      <c r="I2" s="5"/>
      <c r="L2" t="s">
        <v>606</v>
      </c>
      <c r="M2" t="s">
        <v>611</v>
      </c>
    </row>
    <row r="3" spans="1:13" ht="12.75" x14ac:dyDescent="0.2">
      <c r="A3" s="46"/>
      <c r="B3" s="40"/>
      <c r="C3" s="40"/>
      <c r="D3" s="40"/>
      <c r="E3" s="40"/>
      <c r="F3" s="40"/>
      <c r="G3" s="40"/>
      <c r="H3" s="40"/>
      <c r="I3" s="5"/>
      <c r="L3" t="s">
        <v>607</v>
      </c>
    </row>
    <row r="4" spans="1:13" ht="12.75" x14ac:dyDescent="0.2">
      <c r="A4" s="40"/>
      <c r="B4" s="40"/>
      <c r="C4" s="40"/>
      <c r="D4" s="40"/>
      <c r="E4" s="40"/>
      <c r="F4" s="40"/>
      <c r="G4" s="40"/>
      <c r="H4" s="40"/>
      <c r="I4" s="5"/>
      <c r="L4" t="s">
        <v>608</v>
      </c>
      <c r="M4" t="s">
        <v>612</v>
      </c>
    </row>
    <row r="5" spans="1:13" ht="9.75" customHeight="1" x14ac:dyDescent="0.2">
      <c r="A5" s="40"/>
      <c r="B5" s="40"/>
      <c r="C5" s="40"/>
      <c r="D5" s="40"/>
      <c r="E5" s="40"/>
      <c r="F5" s="40"/>
      <c r="G5" s="40"/>
      <c r="H5" s="40"/>
      <c r="I5" s="5"/>
      <c r="L5" t="s">
        <v>609</v>
      </c>
    </row>
    <row r="6" spans="1:13" ht="18.75" x14ac:dyDescent="0.2">
      <c r="A6" s="6"/>
      <c r="B6" s="47" t="s">
        <v>14</v>
      </c>
      <c r="C6" s="40"/>
      <c r="D6" s="40"/>
      <c r="E6" s="40"/>
      <c r="F6" s="40"/>
      <c r="G6" s="40"/>
      <c r="H6" s="40"/>
      <c r="I6" s="6"/>
      <c r="L6" t="s">
        <v>610</v>
      </c>
    </row>
    <row r="7" spans="1:13" ht="10.5" customHeight="1" x14ac:dyDescent="0.2">
      <c r="A7" s="2"/>
      <c r="B7" s="2"/>
      <c r="C7" s="2"/>
      <c r="D7" s="2"/>
      <c r="E7" s="45"/>
      <c r="F7" s="40"/>
      <c r="G7" s="2"/>
      <c r="H7" s="2"/>
      <c r="I7" s="2"/>
    </row>
    <row r="8" spans="1:13" ht="19.5" customHeight="1" x14ac:dyDescent="0.2">
      <c r="A8" s="2"/>
      <c r="B8" s="2"/>
      <c r="C8" s="2"/>
      <c r="D8" s="2"/>
      <c r="E8" s="51">
        <f ca="1">TODAY()</f>
        <v>42037</v>
      </c>
      <c r="G8" s="40"/>
      <c r="H8" s="40"/>
      <c r="I8" s="13"/>
    </row>
    <row r="9" spans="1:13" ht="12.75" x14ac:dyDescent="0.2">
      <c r="A9" s="2"/>
      <c r="B9" s="2"/>
      <c r="C9" s="2"/>
      <c r="D9" s="2"/>
      <c r="E9" s="45"/>
      <c r="F9" s="40"/>
      <c r="G9" s="54" t="s">
        <v>615</v>
      </c>
      <c r="H9" s="2"/>
      <c r="I9" s="2"/>
    </row>
    <row r="10" spans="1:13" ht="47.25" x14ac:dyDescent="0.2">
      <c r="A10" s="49"/>
      <c r="B10" s="22" t="s">
        <v>37</v>
      </c>
      <c r="C10" s="22" t="s">
        <v>38</v>
      </c>
      <c r="D10" s="22" t="s">
        <v>39</v>
      </c>
      <c r="E10" s="22" t="s">
        <v>40</v>
      </c>
      <c r="F10" s="22" t="s">
        <v>41</v>
      </c>
      <c r="G10" s="22" t="s">
        <v>42</v>
      </c>
      <c r="H10" s="22" t="s">
        <v>43</v>
      </c>
      <c r="I10" s="15"/>
      <c r="J10" s="52"/>
    </row>
    <row r="11" spans="1:13" ht="29.25" customHeight="1" x14ac:dyDescent="0.2">
      <c r="A11" s="40"/>
      <c r="B11" s="20">
        <v>1</v>
      </c>
      <c r="C11" s="30" t="str">
        <f t="array" aca="1" ref="C11" ca="1">IFERROR(INDEX(INDIRECT("'"&amp;VLOOKUP($B$2,$L$2:$M$6,2,)&amp;"'!A3:A999"),SMALL(IF(INDIRECT("'"&amp;VLOOKUP($B$2,$L$2:$M$6,2,)&amp;"'!F3:F999")=$E$8,ROW(E$1:E$997)),ROW(C1))),"")&amp;""</f>
        <v>датчик дыма с батарейкой</v>
      </c>
      <c r="D11" s="19" t="str">
        <f t="array" aca="1" ref="D11" ca="1">IFERROR(INDEX(INDIRECT("'"&amp;VLOOKUP($B$2,$L$2:$M$6,2,)&amp;"'!D3:D999"),SMALL(IF(INDIRECT("'"&amp;VLOOKUP($B$2,$L$2:$M$6,2,)&amp;"'!F3:F999")=$E$8,ROW(G$1:G$997)),ROW(E1))),"")&amp;""</f>
        <v>ООО "Комплекс"</v>
      </c>
      <c r="E11" s="30" t="str">
        <f t="array" aca="1" ref="E11" ca="1">IFERROR(INDEX(INDIRECT("'"&amp;VLOOKUP($B$2,$L$2:$M$6,2,)&amp;"'!E3:E999"),SMALL(IF(INDIRECT("'"&amp;VLOOKUP($B$2,$L$2:$M$6,2,)&amp;"'!F3:F999")=$E$8,ROW(G$1:G$997)),ROW(E1))),"")&amp;""</f>
        <v>№УТ-350 от 29.01.15</v>
      </c>
      <c r="F11" s="25" t="str">
        <f ca="1">IFERROR(VLOOKUP(D11,ПОСТАВЩИКИ!A$3:C$111,3,),"")&amp;""</f>
        <v>Фатеева Вера тел/факс: (495)380-32-79
моб: 8-905-554-93-54</v>
      </c>
      <c r="G11" s="20"/>
      <c r="H11" s="21" t="str">
        <f t="array" aca="1" ref="H11" ca="1">IFERROR(INDEX(INDIRECT("'"&amp;VLOOKUP($B$2,$L$2:$M$6,2,)&amp;"'!H3:H999"),SMALL(IF(INDIRECT("'"&amp;VLOOKUP($B$2,$L$2:$M$6,2,)&amp;"'!F3:F999")=$E$8,ROW(G$1:G$997)),ROW(E1))),"")&amp;""</f>
        <v/>
      </c>
      <c r="I11" s="4"/>
    </row>
    <row r="12" spans="1:13" ht="29.25" customHeight="1" x14ac:dyDescent="0.2">
      <c r="A12" s="40"/>
      <c r="B12" s="20">
        <v>2</v>
      </c>
      <c r="C12" s="30" t="str">
        <f t="array" aca="1" ref="C12" ca="1">IFERROR(INDEX(INDIRECT("'"&amp;VLOOKUP($B$2,$L$2:$M$6,2,)&amp;"'!A3:A999"),SMALL(IF(INDIRECT("'"&amp;VLOOKUP($B$2,$L$2:$M$6,2,)&amp;"'!F3:F999")=$E$8,ROW(E$1:E$997)),ROW(C2))),"")&amp;""</f>
        <v>Модуль порошкового пожаротушения Тунгус-4</v>
      </c>
      <c r="D12" s="19" t="str">
        <f t="array" aca="1" ref="D12" ca="1">IFERROR(INDEX(INDIRECT("'"&amp;VLOOKUP($B$2,$L$2:$M$6,2,)&amp;"'!D3:D999"),SMALL(IF(INDIRECT("'"&amp;VLOOKUP($B$2,$L$2:$M$6,2,)&amp;"'!F3:F999")=$E$8,ROW(G$1:G$997)),ROW(E2))),"")&amp;""</f>
        <v>ООО "Комплекс"</v>
      </c>
      <c r="E12" s="30" t="str">
        <f t="array" aca="1" ref="E12" ca="1">IFERROR(INDEX(INDIRECT("'"&amp;VLOOKUP($B$2,$L$2:$M$6,2,)&amp;"'!E3:E999"),SMALL(IF(INDIRECT("'"&amp;VLOOKUP($B$2,$L$2:$M$6,2,)&amp;"'!F3:F999")=$E$8,ROW(G$1:G$997)),ROW(E2))),"")&amp;""</f>
        <v>№УТ-350 от 29.01.15</v>
      </c>
      <c r="F12" s="25" t="str">
        <f ca="1">IFERROR(VLOOKUP(D12,ПОСТАВЩИКИ!A$3:C$111,3,),"")&amp;""</f>
        <v>Фатеева Вера тел/факс: (495)380-32-79
моб: 8-905-554-93-54</v>
      </c>
      <c r="G12" s="20"/>
      <c r="H12" s="21" t="str">
        <f t="array" aca="1" ref="H12" ca="1">IFERROR(INDEX(INDIRECT("'"&amp;VLOOKUP($B$2,$L$2:$M$6,2,)&amp;"'!H3:H999"),SMALL(IF(INDIRECT("'"&amp;VLOOKUP($B$2,$L$2:$M$6,2,)&amp;"'!F3:F999")=$E$8,ROW(G$1:G$997)),ROW(E2))),"")&amp;""</f>
        <v/>
      </c>
      <c r="I12" s="4"/>
    </row>
    <row r="13" spans="1:13" ht="29.25" customHeight="1" x14ac:dyDescent="0.2">
      <c r="A13" s="40"/>
      <c r="B13" s="20">
        <v>3</v>
      </c>
      <c r="C13" s="30" t="str">
        <f t="array" aca="1" ref="C13" ca="1">IFERROR(INDEX(INDIRECT("'"&amp;VLOOKUP($B$2,$L$2:$M$6,2,)&amp;"'!A3:A999"),SMALL(IF(INDIRECT("'"&amp;VLOOKUP($B$2,$L$2:$M$6,2,)&amp;"'!F3:F999")=$E$8,ROW(E$1:E$997)),ROW(C3))),"")&amp;""</f>
        <v>Бетон В30</v>
      </c>
      <c r="D13" s="19" t="str">
        <f t="array" aca="1" ref="D13" ca="1">IFERROR(INDEX(INDIRECT("'"&amp;VLOOKUP($B$2,$L$2:$M$6,2,)&amp;"'!D3:D999"),SMALL(IF(INDIRECT("'"&amp;VLOOKUP($B$2,$L$2:$M$6,2,)&amp;"'!F3:F999")=$E$8,ROW(G$1:G$997)),ROW(E3))),"")&amp;""</f>
        <v/>
      </c>
      <c r="E13" s="30" t="str">
        <f t="array" aca="1" ref="E13" ca="1">IFERROR(INDEX(INDIRECT("'"&amp;VLOOKUP($B$2,$L$2:$M$6,2,)&amp;"'!E3:E999"),SMALL(IF(INDIRECT("'"&amp;VLOOKUP($B$2,$L$2:$M$6,2,)&amp;"'!F3:F999")=$E$8,ROW(G$1:G$997)),ROW(E3))),"")&amp;""</f>
        <v/>
      </c>
      <c r="F13" s="25" t="str">
        <f ca="1">IFERROR(VLOOKUP(D13,ПОСТАВЩИКИ!A$3:C$111,3,),"")&amp;""</f>
        <v/>
      </c>
      <c r="G13" s="20"/>
      <c r="H13" s="21" t="str">
        <f t="array" aca="1" ref="H13" ca="1">IFERROR(INDEX(INDIRECT("'"&amp;VLOOKUP($B$2,$L$2:$M$6,2,)&amp;"'!H3:H999"),SMALL(IF(INDIRECT("'"&amp;VLOOKUP($B$2,$L$2:$M$6,2,)&amp;"'!F3:F999")=$E$8,ROW(G$1:G$997)),ROW(E3))),"")&amp;""</f>
        <v/>
      </c>
      <c r="I13" s="4"/>
    </row>
    <row r="14" spans="1:13" ht="29.25" customHeight="1" x14ac:dyDescent="0.2">
      <c r="A14" s="40"/>
      <c r="B14" s="20">
        <v>4</v>
      </c>
      <c r="C14" s="30" t="str">
        <f t="array" aca="1" ref="C14" ca="1">IFERROR(INDEX(INDIRECT("'"&amp;VLOOKUP($B$2,$L$2:$M$6,2,)&amp;"'!A3:A999"),SMALL(IF(INDIRECT("'"&amp;VLOOKUP($B$2,$L$2:$M$6,2,)&amp;"'!F3:F999")=$E$8,ROW(E$1:E$997)),ROW(C4))),"")&amp;""</f>
        <v/>
      </c>
      <c r="D14" s="19" t="str">
        <f t="array" aca="1" ref="D14" ca="1">IFERROR(INDEX(INDIRECT("'"&amp;VLOOKUP($B$2,$L$2:$M$6,2,)&amp;"'!D3:D999"),SMALL(IF(INDIRECT("'"&amp;VLOOKUP($B$2,$L$2:$M$6,2,)&amp;"'!F3:F999")=$E$8,ROW(G$1:G$997)),ROW(E4))),"")&amp;""</f>
        <v/>
      </c>
      <c r="E14" s="30" t="str">
        <f t="array" aca="1" ref="E14" ca="1">IFERROR(INDEX(INDIRECT("'"&amp;VLOOKUP($B$2,$L$2:$M$6,2,)&amp;"'!E3:E999"),SMALL(IF(INDIRECT("'"&amp;VLOOKUP($B$2,$L$2:$M$6,2,)&amp;"'!F3:F999")=$E$8,ROW(G$1:G$997)),ROW(E4))),"")&amp;""</f>
        <v/>
      </c>
      <c r="F14" s="25" t="str">
        <f ca="1">IFERROR(VLOOKUP(D14,ПОСТАВЩИКИ!A$3:C$111,3,),"")&amp;""</f>
        <v/>
      </c>
      <c r="G14" s="20"/>
      <c r="H14" s="21" t="str">
        <f t="array" aca="1" ref="H14" ca="1">IFERROR(INDEX(INDIRECT("'"&amp;VLOOKUP($B$2,$L$2:$M$6,2,)&amp;"'!H3:H999"),SMALL(IF(INDIRECT("'"&amp;VLOOKUP($B$2,$L$2:$M$6,2,)&amp;"'!F3:F999")=$E$8,ROW(G$1:G$997)),ROW(E4))),"")&amp;""</f>
        <v/>
      </c>
      <c r="I14" s="4"/>
    </row>
    <row r="15" spans="1:13" ht="29.25" customHeight="1" x14ac:dyDescent="0.2">
      <c r="A15" s="40"/>
      <c r="B15" s="20">
        <v>5</v>
      </c>
      <c r="C15" s="30" t="str">
        <f t="array" aca="1" ref="C15" ca="1">IFERROR(INDEX(INDIRECT("'"&amp;VLOOKUP($B$2,$L$2:$M$6,2,)&amp;"'!A3:A999"),SMALL(IF(INDIRECT("'"&amp;VLOOKUP($B$2,$L$2:$M$6,2,)&amp;"'!F3:F999")=$E$8,ROW(E$1:E$997)),ROW(C5))),"")&amp;""</f>
        <v/>
      </c>
      <c r="D15" s="19" t="str">
        <f t="array" aca="1" ref="D15" ca="1">IFERROR(INDEX(INDIRECT("'"&amp;VLOOKUP($B$2,$L$2:$M$6,2,)&amp;"'!D3:D999"),SMALL(IF(INDIRECT("'"&amp;VLOOKUP($B$2,$L$2:$M$6,2,)&amp;"'!F3:F999")=$E$8,ROW(G$1:G$997)),ROW(E5))),"")&amp;""</f>
        <v/>
      </c>
      <c r="E15" s="30" t="str">
        <f t="array" aca="1" ref="E15" ca="1">IFERROR(INDEX(INDIRECT("'"&amp;VLOOKUP($B$2,$L$2:$M$6,2,)&amp;"'!E3:E999"),SMALL(IF(INDIRECT("'"&amp;VLOOKUP($B$2,$L$2:$M$6,2,)&amp;"'!F3:F999")=$E$8,ROW(G$1:G$997)),ROW(E5))),"")&amp;""</f>
        <v/>
      </c>
      <c r="F15" s="25" t="str">
        <f ca="1">IFERROR(VLOOKUP(D15,ПОСТАВЩИКИ!A$3:C$111,3,),"")&amp;""</f>
        <v/>
      </c>
      <c r="G15" s="20"/>
      <c r="H15" s="21" t="str">
        <f t="array" aca="1" ref="H15" ca="1">IFERROR(INDEX(INDIRECT("'"&amp;VLOOKUP($B$2,$L$2:$M$6,2,)&amp;"'!H3:H999"),SMALL(IF(INDIRECT("'"&amp;VLOOKUP($B$2,$L$2:$M$6,2,)&amp;"'!F3:F999")=$E$8,ROW(G$1:G$997)),ROW(E5))),"")&amp;""</f>
        <v/>
      </c>
      <c r="I15" s="4"/>
    </row>
    <row r="16" spans="1:13" ht="29.25" customHeight="1" x14ac:dyDescent="0.2">
      <c r="A16" s="40"/>
      <c r="B16" s="20">
        <v>6</v>
      </c>
      <c r="C16" s="30" t="str">
        <f t="array" aca="1" ref="C16" ca="1">IFERROR(INDEX(INDIRECT("'"&amp;VLOOKUP($B$2,$L$2:$M$6,2,)&amp;"'!A3:A999"),SMALL(IF(INDIRECT("'"&amp;VLOOKUP($B$2,$L$2:$M$6,2,)&amp;"'!F3:F999")=$E$8,ROW(E$1:E$997)),ROW(C6))),"")&amp;""</f>
        <v/>
      </c>
      <c r="D16" s="19" t="str">
        <f t="array" aca="1" ref="D16" ca="1">IFERROR(INDEX(INDIRECT("'"&amp;VLOOKUP($B$2,$L$2:$M$6,2,)&amp;"'!D3:D999"),SMALL(IF(INDIRECT("'"&amp;VLOOKUP($B$2,$L$2:$M$6,2,)&amp;"'!F3:F999")=$E$8,ROW(G$1:G$997)),ROW(E6))),"")&amp;""</f>
        <v/>
      </c>
      <c r="E16" s="30" t="str">
        <f t="array" aca="1" ref="E16" ca="1">IFERROR(INDEX(INDIRECT("'"&amp;VLOOKUP($B$2,$L$2:$M$6,2,)&amp;"'!E3:E999"),SMALL(IF(INDIRECT("'"&amp;VLOOKUP($B$2,$L$2:$M$6,2,)&amp;"'!F3:F999")=$E$8,ROW(G$1:G$997)),ROW(E6))),"")&amp;""</f>
        <v/>
      </c>
      <c r="F16" s="25" t="str">
        <f ca="1">IFERROR(VLOOKUP(D16,ПОСТАВЩИКИ!A$3:C$111,3,),"")&amp;""</f>
        <v/>
      </c>
      <c r="G16" s="20"/>
      <c r="H16" s="21" t="str">
        <f t="array" aca="1" ref="H16" ca="1">IFERROR(INDEX(INDIRECT("'"&amp;VLOOKUP($B$2,$L$2:$M$6,2,)&amp;"'!H3:H999"),SMALL(IF(INDIRECT("'"&amp;VLOOKUP($B$2,$L$2:$M$6,2,)&amp;"'!F3:F999")=$E$8,ROW(G$1:G$997)),ROW(E6))),"")&amp;""</f>
        <v/>
      </c>
      <c r="I16" s="4"/>
    </row>
    <row r="17" spans="1:9" ht="29.25" customHeight="1" x14ac:dyDescent="0.2">
      <c r="A17" s="40"/>
      <c r="B17" s="20">
        <v>7</v>
      </c>
      <c r="C17" s="30" t="str">
        <f t="array" aca="1" ref="C17" ca="1">IFERROR(INDEX(INDIRECT("'"&amp;VLOOKUP($B$2,$L$2:$M$6,2,)&amp;"'!A3:A999"),SMALL(IF(INDIRECT("'"&amp;VLOOKUP($B$2,$L$2:$M$6,2,)&amp;"'!F3:F999")=$E$8,ROW(E$1:E$997)),ROW(C7))),"")&amp;""</f>
        <v/>
      </c>
      <c r="D17" s="19" t="str">
        <f t="array" aca="1" ref="D17" ca="1">IFERROR(INDEX(INDIRECT("'"&amp;VLOOKUP($B$2,$L$2:$M$6,2,)&amp;"'!D3:D999"),SMALL(IF(INDIRECT("'"&amp;VLOOKUP($B$2,$L$2:$M$6,2,)&amp;"'!F3:F999")=$E$8,ROW(G$1:G$997)),ROW(E7))),"")&amp;""</f>
        <v/>
      </c>
      <c r="E17" s="30" t="str">
        <f t="array" aca="1" ref="E17" ca="1">IFERROR(INDEX(INDIRECT("'"&amp;VLOOKUP($B$2,$L$2:$M$6,2,)&amp;"'!E3:E999"),SMALL(IF(INDIRECT("'"&amp;VLOOKUP($B$2,$L$2:$M$6,2,)&amp;"'!F3:F999")=$E$8,ROW(G$1:G$997)),ROW(E7))),"")&amp;""</f>
        <v/>
      </c>
      <c r="F17" s="25" t="str">
        <f ca="1">IFERROR(VLOOKUP(D17,ПОСТАВЩИКИ!A$3:C$111,3,),"")&amp;""</f>
        <v/>
      </c>
      <c r="G17" s="20"/>
      <c r="H17" s="21" t="str">
        <f t="array" aca="1" ref="H17" ca="1">IFERROR(INDEX(INDIRECT("'"&amp;VLOOKUP($B$2,$L$2:$M$6,2,)&amp;"'!H3:H999"),SMALL(IF(INDIRECT("'"&amp;VLOOKUP($B$2,$L$2:$M$6,2,)&amp;"'!F3:F999")=$E$8,ROW(G$1:G$997)),ROW(E7))),"")&amp;""</f>
        <v/>
      </c>
      <c r="I17" s="4"/>
    </row>
    <row r="18" spans="1:9" ht="29.25" customHeight="1" x14ac:dyDescent="0.2">
      <c r="A18" s="40"/>
      <c r="B18" s="20">
        <v>8</v>
      </c>
      <c r="C18" s="30" t="str">
        <f t="array" aca="1" ref="C18" ca="1">IFERROR(INDEX(INDIRECT("'"&amp;VLOOKUP($B$2,$L$2:$M$6,2,)&amp;"'!A3:A999"),SMALL(IF(INDIRECT("'"&amp;VLOOKUP($B$2,$L$2:$M$6,2,)&amp;"'!F3:F999")=$E$8,ROW(E$1:E$997)),ROW(C8))),"")&amp;""</f>
        <v/>
      </c>
      <c r="D18" s="19" t="str">
        <f t="array" aca="1" ref="D18" ca="1">IFERROR(INDEX(INDIRECT("'"&amp;VLOOKUP($B$2,$L$2:$M$6,2,)&amp;"'!D3:D999"),SMALL(IF(INDIRECT("'"&amp;VLOOKUP($B$2,$L$2:$M$6,2,)&amp;"'!F3:F999")=$E$8,ROW(G$1:G$997)),ROW(E8))),"")&amp;""</f>
        <v/>
      </c>
      <c r="E18" s="30" t="str">
        <f t="array" aca="1" ref="E18" ca="1">IFERROR(INDEX(INDIRECT("'"&amp;VLOOKUP($B$2,$L$2:$M$6,2,)&amp;"'!E3:E999"),SMALL(IF(INDIRECT("'"&amp;VLOOKUP($B$2,$L$2:$M$6,2,)&amp;"'!F3:F999")=$E$8,ROW(G$1:G$997)),ROW(E8))),"")&amp;""</f>
        <v/>
      </c>
      <c r="F18" s="25" t="str">
        <f ca="1">IFERROR(VLOOKUP(D18,ПОСТАВЩИКИ!A$3:C$111,3,),"")&amp;""</f>
        <v/>
      </c>
      <c r="G18" s="20"/>
      <c r="H18" s="21" t="str">
        <f t="array" aca="1" ref="H18" ca="1">IFERROR(INDEX(INDIRECT("'"&amp;VLOOKUP($B$2,$L$2:$M$6,2,)&amp;"'!H3:H999"),SMALL(IF(INDIRECT("'"&amp;VLOOKUP($B$2,$L$2:$M$6,2,)&amp;"'!F3:F999")=$E$8,ROW(G$1:G$997)),ROW(E8))),"")&amp;""</f>
        <v/>
      </c>
      <c r="I18" s="4"/>
    </row>
    <row r="19" spans="1:9" ht="29.25" customHeight="1" x14ac:dyDescent="0.2">
      <c r="A19" s="40"/>
      <c r="B19" s="20">
        <v>9</v>
      </c>
      <c r="C19" s="30" t="str">
        <f t="array" aca="1" ref="C19" ca="1">IFERROR(INDEX(INDIRECT("'"&amp;VLOOKUP($B$2,$L$2:$M$6,2,)&amp;"'!A3:A999"),SMALL(IF(INDIRECT("'"&amp;VLOOKUP($B$2,$L$2:$M$6,2,)&amp;"'!F3:F999")=$E$8,ROW(E$1:E$997)),ROW(C9))),"")&amp;""</f>
        <v/>
      </c>
      <c r="D19" s="19" t="str">
        <f t="array" aca="1" ref="D19" ca="1">IFERROR(INDEX(INDIRECT("'"&amp;VLOOKUP($B$2,$L$2:$M$6,2,)&amp;"'!D3:D999"),SMALL(IF(INDIRECT("'"&amp;VLOOKUP($B$2,$L$2:$M$6,2,)&amp;"'!F3:F999")=$E$8,ROW(G$1:G$997)),ROW(E9))),"")&amp;""</f>
        <v/>
      </c>
      <c r="E19" s="30" t="str">
        <f t="array" aca="1" ref="E19" ca="1">IFERROR(INDEX(INDIRECT("'"&amp;VLOOKUP($B$2,$L$2:$M$6,2,)&amp;"'!E3:E999"),SMALL(IF(INDIRECT("'"&amp;VLOOKUP($B$2,$L$2:$M$6,2,)&amp;"'!F3:F999")=$E$8,ROW(G$1:G$997)),ROW(E9))),"")&amp;""</f>
        <v/>
      </c>
      <c r="F19" s="25" t="str">
        <f ca="1">IFERROR(VLOOKUP(D19,ПОСТАВЩИКИ!A$3:C$111,3,),"")&amp;""</f>
        <v/>
      </c>
      <c r="G19" s="20"/>
      <c r="H19" s="21" t="str">
        <f t="array" aca="1" ref="H19" ca="1">IFERROR(INDEX(INDIRECT("'"&amp;VLOOKUP($B$2,$L$2:$M$6,2,)&amp;"'!H3:H999"),SMALL(IF(INDIRECT("'"&amp;VLOOKUP($B$2,$L$2:$M$6,2,)&amp;"'!F3:F999")=$E$8,ROW(G$1:G$997)),ROW(E9))),"")&amp;""</f>
        <v/>
      </c>
      <c r="I19" s="4"/>
    </row>
    <row r="20" spans="1:9" ht="15" x14ac:dyDescent="0.2">
      <c r="A20" s="40"/>
      <c r="B20" s="50"/>
      <c r="C20" s="40"/>
      <c r="D20" s="45"/>
      <c r="E20" s="40"/>
      <c r="F20" s="40"/>
      <c r="G20" s="40"/>
      <c r="H20" s="40"/>
      <c r="I20" s="4"/>
    </row>
    <row r="21" spans="1:9" ht="12.75" x14ac:dyDescent="0.2">
      <c r="A21" s="40"/>
      <c r="B21" s="18"/>
      <c r="C21" s="29"/>
      <c r="D21" s="40"/>
      <c r="E21" s="40"/>
      <c r="F21" s="40"/>
      <c r="G21" s="40"/>
      <c r="H21" s="40"/>
      <c r="I21" s="4"/>
    </row>
  </sheetData>
  <mergeCells count="11">
    <mergeCell ref="D20:H21"/>
    <mergeCell ref="B2:F2"/>
    <mergeCell ref="B20:C20"/>
    <mergeCell ref="A1:H1"/>
    <mergeCell ref="G2:H5"/>
    <mergeCell ref="A10:A21"/>
    <mergeCell ref="E7:F7"/>
    <mergeCell ref="G8:H8"/>
    <mergeCell ref="A3:F5"/>
    <mergeCell ref="B6:H6"/>
    <mergeCell ref="E9:F9"/>
  </mergeCells>
  <conditionalFormatting sqref="C11:C19 E11:E19">
    <cfRule type="expression" dxfId="173" priority="3">
      <formula>$G11:$G1056="Выполнена"</formula>
    </cfRule>
  </conditionalFormatting>
  <conditionalFormatting sqref="C11:C19 E11:E19">
    <cfRule type="expression" dxfId="172" priority="4">
      <formula>$G11:$G1056="Отменена"</formula>
    </cfRule>
  </conditionalFormatting>
  <conditionalFormatting sqref="C11:C19 E11:E19">
    <cfRule type="expression" dxfId="171" priority="5">
      <formula>$G11:$G1056="На согласовании"</formula>
    </cfRule>
  </conditionalFormatting>
  <conditionalFormatting sqref="C11:C19 E11:E19">
    <cfRule type="expression" dxfId="170" priority="6">
      <formula>$G11:$G1056="В работе"</formula>
    </cfRule>
  </conditionalFormatting>
  <conditionalFormatting sqref="C11:C19 E11:E19">
    <cfRule type="expression" dxfId="169" priority="7">
      <formula>$G11:$G1056="Поставка"</formula>
    </cfRule>
  </conditionalFormatting>
  <conditionalFormatting sqref="C11:C19 E11:E19">
    <cfRule type="expression" dxfId="168" priority="8">
      <formula>$G11:$G1056="В оплате"</formula>
    </cfRule>
  </conditionalFormatting>
  <conditionalFormatting sqref="C11:C19 E11:E19">
    <cfRule type="expression" dxfId="167" priority="9">
      <formula>$G11:$G1049="Выполнена"</formula>
    </cfRule>
  </conditionalFormatting>
  <conditionalFormatting sqref="C11:C19 E11:E19">
    <cfRule type="expression" dxfId="166" priority="10">
      <formula>$G11:$G1049="Отменена"</formula>
    </cfRule>
  </conditionalFormatting>
  <conditionalFormatting sqref="C11:C19 E11:E19">
    <cfRule type="expression" dxfId="165" priority="11">
      <formula>$G11:$G1049="На согласовании"</formula>
    </cfRule>
  </conditionalFormatting>
  <conditionalFormatting sqref="C11:C19 E11:E19">
    <cfRule type="expression" dxfId="164" priority="12">
      <formula>$G11:$G1049="В работе"</formula>
    </cfRule>
  </conditionalFormatting>
  <conditionalFormatting sqref="C11:C19 E11:E19">
    <cfRule type="expression" dxfId="163" priority="13">
      <formula>$G11:$G1049="Поставка"</formula>
    </cfRule>
  </conditionalFormatting>
  <conditionalFormatting sqref="C11:C19 E11:E19">
    <cfRule type="expression" dxfId="162" priority="14">
      <formula>$G11:$G1049="В оплате"</formula>
    </cfRule>
  </conditionalFormatting>
  <conditionalFormatting sqref="E11:E19">
    <cfRule type="expression" dxfId="161" priority="29">
      <formula>$G11:$G1005="Выполнена"</formula>
    </cfRule>
  </conditionalFormatting>
  <conditionalFormatting sqref="E11:E19">
    <cfRule type="expression" dxfId="160" priority="30">
      <formula>$G11:$G1005="Отменена"</formula>
    </cfRule>
  </conditionalFormatting>
  <conditionalFormatting sqref="C11:C19 E11:E19">
    <cfRule type="expression" dxfId="159" priority="45">
      <formula>$G11:$G1047="Выполнена"</formula>
    </cfRule>
  </conditionalFormatting>
  <conditionalFormatting sqref="C11:C19 E11:E19">
    <cfRule type="expression" dxfId="158" priority="47">
      <formula>$G11:$G1047="Отменена"</formula>
    </cfRule>
  </conditionalFormatting>
  <conditionalFormatting sqref="C11:C19 E11:E19">
    <cfRule type="expression" dxfId="157" priority="49">
      <formula>$G11:$G1047="На согласовании"</formula>
    </cfRule>
  </conditionalFormatting>
  <conditionalFormatting sqref="C11:C19 E11:E19">
    <cfRule type="expression" dxfId="156" priority="51">
      <formula>$G11:$G1047="В работе"</formula>
    </cfRule>
  </conditionalFormatting>
  <conditionalFormatting sqref="C11:C19 E11:E19">
    <cfRule type="expression" dxfId="155" priority="53">
      <formula>$G11:$G1047="Поставка"</formula>
    </cfRule>
  </conditionalFormatting>
  <conditionalFormatting sqref="C11:C19 E11:E19">
    <cfRule type="expression" dxfId="154" priority="55">
      <formula>$G11:$G1047="В оплате"</formula>
    </cfRule>
  </conditionalFormatting>
  <conditionalFormatting sqref="C11:C19">
    <cfRule type="expression" dxfId="153" priority="57">
      <formula>$G11:$G1005="Выполнена"</formula>
    </cfRule>
  </conditionalFormatting>
  <conditionalFormatting sqref="C11:C19">
    <cfRule type="expression" dxfId="152" priority="59">
      <formula>$G11:$G1005="Отменена"</formula>
    </cfRule>
  </conditionalFormatting>
  <conditionalFormatting sqref="C11:E19">
    <cfRule type="expression" dxfId="151" priority="79">
      <formula>#REF!="Выполнена"</formula>
    </cfRule>
  </conditionalFormatting>
  <conditionalFormatting sqref="C11:E19">
    <cfRule type="expression" dxfId="150" priority="82">
      <formula>#REF!="Отменена"</formula>
    </cfRule>
  </conditionalFormatting>
  <conditionalFormatting sqref="C11:C19 E11:E19">
    <cfRule type="expression" dxfId="149" priority="85">
      <formula>#REF!="Выполнена"</formula>
    </cfRule>
  </conditionalFormatting>
  <conditionalFormatting sqref="C11:C19 E11:E19">
    <cfRule type="expression" dxfId="148" priority="87">
      <formula>#REF!="Отменена"</formula>
    </cfRule>
  </conditionalFormatting>
  <conditionalFormatting sqref="E11:E19">
    <cfRule type="expression" dxfId="147" priority="97">
      <formula>#REF!="Выполнена"</formula>
    </cfRule>
  </conditionalFormatting>
  <conditionalFormatting sqref="E11:E19">
    <cfRule type="expression" dxfId="146" priority="98">
      <formula>#REF!="Отменена"</formula>
    </cfRule>
  </conditionalFormatting>
  <conditionalFormatting sqref="E11:E19">
    <cfRule type="expression" dxfId="145" priority="99">
      <formula>#REF!="На согласовании"</formula>
    </cfRule>
  </conditionalFormatting>
  <conditionalFormatting sqref="E11:E19">
    <cfRule type="expression" dxfId="144" priority="100">
      <formula>#REF!="В работе"</formula>
    </cfRule>
  </conditionalFormatting>
  <conditionalFormatting sqref="E11:E19">
    <cfRule type="expression" dxfId="143" priority="101">
      <formula>#REF!="Поставка"</formula>
    </cfRule>
  </conditionalFormatting>
  <conditionalFormatting sqref="E11:E19">
    <cfRule type="expression" dxfId="142" priority="102">
      <formula>#REF!="В оплате"</formula>
    </cfRule>
  </conditionalFormatting>
  <conditionalFormatting sqref="E11:E19">
    <cfRule type="expression" dxfId="99" priority="1">
      <formula>$G11:$G1005="Выполнена"</formula>
    </cfRule>
  </conditionalFormatting>
  <conditionalFormatting sqref="E11:E19">
    <cfRule type="expression" dxfId="97" priority="2">
      <formula>$G11:$G1005="Отменена"</formula>
    </cfRule>
  </conditionalFormatting>
  <dataValidations count="2">
    <dataValidation type="list" sqref="C21">
      <formula1>"Макеев П.П. 8-903-187-89-68,Ярушин Д.С. 8-985-479-77-16"</formula1>
    </dataValidation>
    <dataValidation type="list" allowBlank="1" showInputMessage="1" showErrorMessage="1" sqref="B2">
      <formula1>$L$2:$L$6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Совхоз Ленина</vt:lpstr>
      <vt:lpstr>Железнодорожный</vt:lpstr>
      <vt:lpstr>ПОСТАВЩИКИ</vt:lpstr>
      <vt:lpstr>ЕИЛ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2015-02-02T12:24:41Z</dcterms:created>
  <dcterms:modified xsi:type="dcterms:W3CDTF">2015-02-02T13:40:04Z</dcterms:modified>
</cp:coreProperties>
</file>