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Элементы" sheetId="1" r:id="rId1"/>
    <sheet name="Цены" sheetId="2" r:id="rId2"/>
  </sheets>
  <externalReferences>
    <externalReference r:id="rId5"/>
  </externalReferences>
  <definedNames>
    <definedName name="_xlfn.CEILING.MATH" hidden="1">#NAME?</definedName>
    <definedName name="Тек" localSheetId="0">'[1]Элементы'!IT1&amp;'[1]Элементы'!A1</definedName>
    <definedName name="Эл">'[1]Элементы'!$A$1:$A$9999&amp;'[1]Элементы'!$D$1:$D$9999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T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Поставить литеру наценки!!!!!!!</t>
        </r>
      </text>
    </comment>
    <comment ref="T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Поставить литеру наценки!!!!!!!</t>
        </r>
      </text>
    </comment>
    <comment ref="T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Поставить литеру наценки!!!!!!!</t>
        </r>
      </text>
    </comment>
  </commentList>
</comments>
</file>

<file path=xl/sharedStrings.xml><?xml version="1.0" encoding="utf-8"?>
<sst xmlns="http://schemas.openxmlformats.org/spreadsheetml/2006/main" count="649" uniqueCount="189">
  <si>
    <t>Артикул</t>
  </si>
  <si>
    <t>ЭтСп-001</t>
  </si>
  <si>
    <t>Наименование</t>
  </si>
  <si>
    <t>Червонка</t>
  </si>
  <si>
    <t>Фото</t>
  </si>
  <si>
    <t>Описание</t>
  </si>
  <si>
    <t>Доставка материала</t>
  </si>
  <si>
    <t>а</t>
  </si>
  <si>
    <t>Червонка длинна 415мм, высота 110мм. По обеим сторонам одинаковый загиб</t>
  </si>
  <si>
    <t>Длина изделия</t>
  </si>
  <si>
    <t>Ширина изделия</t>
  </si>
  <si>
    <t>Высота изделия</t>
  </si>
  <si>
    <t>Стоимость кв.м. изделия</t>
  </si>
  <si>
    <t>Стоимость п.м. изделия</t>
  </si>
  <si>
    <t>Чистая прибыль</t>
  </si>
  <si>
    <t>Заработная плата</t>
  </si>
  <si>
    <t>Расходники</t>
  </si>
  <si>
    <t>Аренда, электричество</t>
  </si>
  <si>
    <t>ИТОГОВАЯ ЦЕНА</t>
  </si>
  <si>
    <t>Калькуляция</t>
  </si>
  <si>
    <t>Наименование материала</t>
  </si>
  <si>
    <t>Статус</t>
  </si>
  <si>
    <t>Ед. изм</t>
  </si>
  <si>
    <t>Размер заготовки (мм)</t>
  </si>
  <si>
    <t>Количество заготовок (шт)</t>
  </si>
  <si>
    <t>Цена (руб/м.п.)</t>
  </si>
  <si>
    <t>Стоимость (руб)</t>
  </si>
  <si>
    <t>Количество материала факт(м.п.)</t>
  </si>
  <si>
    <t>Стоимость фактическая (руб)</t>
  </si>
  <si>
    <t>Количество материала (м.п.)</t>
  </si>
  <si>
    <t>Вес</t>
  </si>
  <si>
    <t>Расходный материал</t>
  </si>
  <si>
    <t>Длина</t>
  </si>
  <si>
    <t>Ширина</t>
  </si>
  <si>
    <t>Площадь</t>
  </si>
  <si>
    <t>Профильная  труба15*15*1,5</t>
  </si>
  <si>
    <t>ЭтСп-0056</t>
  </si>
  <si>
    <t>Червонка длина 340 мм высота загиба большого завитка 150 мм, малого завитка 80 мм.</t>
  </si>
  <si>
    <t>ж</t>
  </si>
  <si>
    <t>Червонка с одинаковыми загибами, окончание гусиная и гладкая лапка. Длина заготовки 450 мм. Материал квадрат 10мм. Размер h*L 60*170мм.</t>
  </si>
  <si>
    <t>Цена в рознице</t>
  </si>
  <si>
    <t>Квадрат 10*10</t>
  </si>
  <si>
    <t>Наценка на металл</t>
  </si>
  <si>
    <t>Ед.изм.</t>
  </si>
  <si>
    <t>Цена</t>
  </si>
  <si>
    <t>Вес (м.п.)</t>
  </si>
  <si>
    <t>Ставка</t>
  </si>
  <si>
    <t>Литера</t>
  </si>
  <si>
    <t>Арматура 10 мм</t>
  </si>
  <si>
    <t>м.п.</t>
  </si>
  <si>
    <t>Материал</t>
  </si>
  <si>
    <t>А</t>
  </si>
  <si>
    <t>Арматура 14 мм</t>
  </si>
  <si>
    <t>Б</t>
  </si>
  <si>
    <t>Арматура 16 мм</t>
  </si>
  <si>
    <t>В</t>
  </si>
  <si>
    <t>Квадрат 6*6</t>
  </si>
  <si>
    <t>Г</t>
  </si>
  <si>
    <t>Квадрат 8*8</t>
  </si>
  <si>
    <t>Д</t>
  </si>
  <si>
    <t>Е</t>
  </si>
  <si>
    <t>Для элементов без лапки</t>
  </si>
  <si>
    <t>Квадрат 12*12</t>
  </si>
  <si>
    <t>Ж</t>
  </si>
  <si>
    <t>Для элементов с лапкой и сварных</t>
  </si>
  <si>
    <t>Квадрат 14*14</t>
  </si>
  <si>
    <t>З</t>
  </si>
  <si>
    <t>Квадрат 16*16</t>
  </si>
  <si>
    <t>И</t>
  </si>
  <si>
    <t>Квадрат 18*18</t>
  </si>
  <si>
    <t>К</t>
  </si>
  <si>
    <t>Квадрат 20*20</t>
  </si>
  <si>
    <t>Л</t>
  </si>
  <si>
    <t>Квадрат 22*22</t>
  </si>
  <si>
    <t>М</t>
  </si>
  <si>
    <t>Квадрат 25*25</t>
  </si>
  <si>
    <t>Круг  6,5 мм</t>
  </si>
  <si>
    <t>Круг  8 мм</t>
  </si>
  <si>
    <t>Круг  10 мм</t>
  </si>
  <si>
    <t>Круг  12 мм</t>
  </si>
  <si>
    <t>Круг  14 мм</t>
  </si>
  <si>
    <t>Круг  16 мм</t>
  </si>
  <si>
    <t>Круг  18 мм</t>
  </si>
  <si>
    <t>Круг  20 мм</t>
  </si>
  <si>
    <t>Круг  22 мм</t>
  </si>
  <si>
    <t>Круг  25 мм</t>
  </si>
  <si>
    <t>Круг  26 мм</t>
  </si>
  <si>
    <t>Круг  30 мм</t>
  </si>
  <si>
    <t>Круг  36 мм</t>
  </si>
  <si>
    <t>Лист 0,5 х.к</t>
  </si>
  <si>
    <t>м2</t>
  </si>
  <si>
    <t>Лист 0,7 х.к</t>
  </si>
  <si>
    <t>Лист 1,0 х.к</t>
  </si>
  <si>
    <t>Лист 1,2 х.к</t>
  </si>
  <si>
    <t>Лист 1,5 х.к</t>
  </si>
  <si>
    <t>Лист 1,8 г.к</t>
  </si>
  <si>
    <t>Лист 2,0 г.к</t>
  </si>
  <si>
    <t>Лист 2,0 х.к</t>
  </si>
  <si>
    <t>Лист 3,0 г.к</t>
  </si>
  <si>
    <t>Лист 3,0 рифленый</t>
  </si>
  <si>
    <t>Полоса обжимная</t>
  </si>
  <si>
    <t>Полоса 20*4</t>
  </si>
  <si>
    <t>Полоса 20*5</t>
  </si>
  <si>
    <t>Полоса 25*4</t>
  </si>
  <si>
    <t>Полоса 40*4</t>
  </si>
  <si>
    <t>Полоса 40*5</t>
  </si>
  <si>
    <t>Полоса 50*5</t>
  </si>
  <si>
    <t>Профильная  труба10*10*1,2</t>
  </si>
  <si>
    <t>Профильная  труба20*20*1,2</t>
  </si>
  <si>
    <t>Профильная  труба20*20*1,5</t>
  </si>
  <si>
    <t>Профильная  труба20*20*2,0</t>
  </si>
  <si>
    <t>Профильная  труба25*25*1,5</t>
  </si>
  <si>
    <t>Профильная  труба25*25*2,0</t>
  </si>
  <si>
    <t>Профильная  труба30*20*1,5</t>
  </si>
  <si>
    <t>Профильная  труба30*20*2,0</t>
  </si>
  <si>
    <t>Профильная  труба30*30*1,5</t>
  </si>
  <si>
    <t>Профильная  труба30*30*2,0</t>
  </si>
  <si>
    <t>Профильная  труба40*20*1,5</t>
  </si>
  <si>
    <t>Профильная  труба40*20*2,0</t>
  </si>
  <si>
    <t>Профильная  труба40*25*2</t>
  </si>
  <si>
    <t>Профильная  труба40*40*1,5</t>
  </si>
  <si>
    <t>Профильная  труба40*40*2,0</t>
  </si>
  <si>
    <t>Профильная  труба40*40*3,0</t>
  </si>
  <si>
    <t>Профильная  труба50*25*1,5</t>
  </si>
  <si>
    <t>Профильная  труба50*25*2,0</t>
  </si>
  <si>
    <t>Профильная  труба50*50*2,0</t>
  </si>
  <si>
    <t>Профильная  труба60*40*2,0</t>
  </si>
  <si>
    <t>Профильная  труба60*60*2,0</t>
  </si>
  <si>
    <t>Профильная  труба80*40*2,0</t>
  </si>
  <si>
    <t>Профильная  труба80*80*2,0</t>
  </si>
  <si>
    <t>Профильная  труба100*100*3,0</t>
  </si>
  <si>
    <t>Труба 10*1,0</t>
  </si>
  <si>
    <t>Труба 12*1,0</t>
  </si>
  <si>
    <t>Труба 14*1,0</t>
  </si>
  <si>
    <t>Труба 16*1,0</t>
  </si>
  <si>
    <t>Труба 18*1,0</t>
  </si>
  <si>
    <t>Труба 20*1,0</t>
  </si>
  <si>
    <t>Труба 20*2,5</t>
  </si>
  <si>
    <t>Труба 25*2,8</t>
  </si>
  <si>
    <t>Труба 32*4,0</t>
  </si>
  <si>
    <t>Труба 40*4,0</t>
  </si>
  <si>
    <t>Труба 50*3,0</t>
  </si>
  <si>
    <t>Труба 57*3,5</t>
  </si>
  <si>
    <t>Труба 76*3,5</t>
  </si>
  <si>
    <t>Труба 76*6,0</t>
  </si>
  <si>
    <t>Труба 89*3,5</t>
  </si>
  <si>
    <t>Уголок 25*3</t>
  </si>
  <si>
    <t>Уголок 25*4</t>
  </si>
  <si>
    <t>Уголок 32*4</t>
  </si>
  <si>
    <t>Уголок 35*4</t>
  </si>
  <si>
    <t>Уголок 40*4</t>
  </si>
  <si>
    <t>Уголок 45*4</t>
  </si>
  <si>
    <t>Уголок 50*4</t>
  </si>
  <si>
    <t>Уголок 50*5</t>
  </si>
  <si>
    <t>Уголок 63*5</t>
  </si>
  <si>
    <t>Швеллер 5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</si>
  <si>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</si>
  <si>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</si>
  <si>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</si>
  <si>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</si>
  <si>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</si>
  <si>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</si>
  <si>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</si>
  <si>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</si>
  <si>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Покраска (грунт ГФ-021)</t>
  </si>
  <si>
    <t>Услуга</t>
  </si>
  <si>
    <t>Покраска (эмаль ПФ-115)</t>
  </si>
  <si>
    <t>Доска для лавки 70х30</t>
  </si>
  <si>
    <t>Доска для лавки 90х30</t>
  </si>
  <si>
    <t>Покраска (эмаль НЦ-115)</t>
  </si>
  <si>
    <t xml:space="preserve">Офактуровка "Витая труба" d&gt;42 мм </t>
  </si>
  <si>
    <t xml:space="preserve">Офактуровка "Витая труба" d 42&gt;57 мм </t>
  </si>
  <si>
    <t xml:space="preserve">Офактуровка "Витая труба" d 57&gt;89 мм </t>
  </si>
  <si>
    <t xml:space="preserve">Офактуровка "Витая труба" d 89&gt;109 мм </t>
  </si>
  <si>
    <t xml:space="preserve">Офактуровка "Витая труба" d 109&gt;150 мм </t>
  </si>
  <si>
    <t>Офактуровка полосы 40*4 мм</t>
  </si>
  <si>
    <t>Офактуровка Профильная труба 20*20 мм</t>
  </si>
  <si>
    <t>Офактуровка Профильная труба 25*25 мм</t>
  </si>
  <si>
    <t>Офактуровка Профильная труба 40*20 мм</t>
  </si>
  <si>
    <t>Офактуровка Профильная труба 40*40 мм</t>
  </si>
  <si>
    <t>Лист 19-1003</t>
  </si>
  <si>
    <t>шт.</t>
  </si>
  <si>
    <t>Лист 19-1005</t>
  </si>
  <si>
    <t>Лист 19-1015</t>
  </si>
  <si>
    <t>Лист 19-1061</t>
  </si>
  <si>
    <t>Балясина 10122</t>
  </si>
  <si>
    <t>Подпятник литой, отв. 40 мм 19486-40/80</t>
  </si>
  <si>
    <t>Наконечник 18263</t>
  </si>
  <si>
    <t>Покраска "КК" черная акриловая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</si>
</sst>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0_ ;\-#,##0.00\ "/>
    <numFmt numFmtId="167" formatCode="0.000"/>
    <numFmt numFmtId="168" formatCode="_-* #,##0.00&quot;р.&quot;_-;\-* #,##0.00&quot;р.&quot;_-;_-* &quot;-&quot;??&quot;р.&quot;_-;_-@_-"/>
    <numFmt numFmtId="169" formatCode="_-* #,##0.00\ [$₽-419]_-;\-* #,##0.00\ [$₽-419]_-;_-* &quot;-&quot;??\ [$₽-419]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4"/>
      <color indexed="17"/>
      <name val="Tahoma"/>
      <family val="2"/>
    </font>
    <font>
      <b/>
      <i/>
      <sz val="18"/>
      <color indexed="17"/>
      <name val="Tahoma"/>
      <family val="2"/>
    </font>
    <font>
      <b/>
      <i/>
      <sz val="14"/>
      <color indexed="62"/>
      <name val="Tahoma"/>
      <family val="2"/>
    </font>
    <font>
      <b/>
      <i/>
      <sz val="14"/>
      <color indexed="40"/>
      <name val="Tahoma"/>
      <family val="2"/>
    </font>
    <font>
      <b/>
      <i/>
      <sz val="14"/>
      <color indexed="10"/>
      <name val="Tahoma"/>
      <family val="2"/>
    </font>
    <font>
      <b/>
      <i/>
      <sz val="11"/>
      <color indexed="10"/>
      <name val="Tahoma"/>
      <family val="2"/>
    </font>
    <font>
      <b/>
      <u val="single"/>
      <sz val="18"/>
      <color indexed="10"/>
      <name val="Calibri"/>
      <family val="2"/>
    </font>
    <font>
      <b/>
      <sz val="26"/>
      <color indexed="8"/>
      <name val="Calibri"/>
      <family val="2"/>
    </font>
    <font>
      <b/>
      <i/>
      <u val="singleAccounting"/>
      <sz val="12"/>
      <color indexed="10"/>
      <name val="Calibri"/>
      <family val="2"/>
    </font>
    <font>
      <b/>
      <u val="singleAccounting"/>
      <sz val="16"/>
      <color indexed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4"/>
      <color rgb="FF00B050"/>
      <name val="Tahoma"/>
      <family val="2"/>
    </font>
    <font>
      <b/>
      <i/>
      <sz val="18"/>
      <color rgb="FF00B050"/>
      <name val="Tahoma"/>
      <family val="2"/>
    </font>
    <font>
      <b/>
      <i/>
      <sz val="14"/>
      <color theme="4"/>
      <name val="Tahoma"/>
      <family val="2"/>
    </font>
    <font>
      <b/>
      <i/>
      <sz val="14"/>
      <color rgb="FF00B0F0"/>
      <name val="Tahoma"/>
      <family val="2"/>
    </font>
    <font>
      <b/>
      <i/>
      <sz val="14"/>
      <color rgb="FFFF0000"/>
      <name val="Tahoma"/>
      <family val="2"/>
    </font>
    <font>
      <b/>
      <i/>
      <sz val="11"/>
      <color rgb="FFFF0000"/>
      <name val="Tahoma"/>
      <family val="2"/>
    </font>
    <font>
      <b/>
      <u val="single"/>
      <sz val="18"/>
      <color rgb="FFFF0000"/>
      <name val="Calibri"/>
      <family val="2"/>
    </font>
    <font>
      <b/>
      <sz val="26"/>
      <color theme="1"/>
      <name val="Calibri"/>
      <family val="2"/>
    </font>
    <font>
      <b/>
      <i/>
      <u val="singleAccounting"/>
      <sz val="12"/>
      <color rgb="FFFF0000"/>
      <name val="Calibri"/>
      <family val="2"/>
    </font>
    <font>
      <b/>
      <u val="singleAccounting"/>
      <sz val="16"/>
      <color rgb="FFFF0000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2" fontId="0" fillId="0" borderId="0" xfId="55" applyNumberFormat="1" applyFont="1" applyAlignment="1">
      <alignment/>
    </xf>
    <xf numFmtId="0" fontId="0" fillId="0" borderId="10" xfId="0" applyBorder="1" applyAlignment="1">
      <alignment horizontal="center" vertical="center"/>
    </xf>
    <xf numFmtId="9" fontId="0" fillId="0" borderId="0" xfId="55" applyFont="1" applyAlignment="1">
      <alignment/>
    </xf>
    <xf numFmtId="0" fontId="0" fillId="0" borderId="0" xfId="0" applyAlignment="1">
      <alignment horizontal="distributed" vertical="top" wrapText="1"/>
    </xf>
    <xf numFmtId="0" fontId="0" fillId="0" borderId="0" xfId="0" applyAlignment="1">
      <alignment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8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44" fontId="55" fillId="0" borderId="0" xfId="42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4" fontId="55" fillId="0" borderId="11" xfId="4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0" fillId="0" borderId="23" xfId="42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44" fontId="0" fillId="0" borderId="26" xfId="42" applyFont="1" applyBorder="1" applyAlignment="1">
      <alignment horizontal="center" vertical="center"/>
    </xf>
    <xf numFmtId="166" fontId="0" fillId="0" borderId="23" xfId="58" applyNumberFormat="1" applyFont="1" applyBorder="1" applyAlignment="1">
      <alignment horizontal="center" vertical="center"/>
    </xf>
    <xf numFmtId="166" fontId="0" fillId="0" borderId="26" xfId="58" applyNumberFormat="1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4" fontId="0" fillId="0" borderId="15" xfId="42" applyFont="1" applyBorder="1" applyAlignment="1">
      <alignment horizontal="center" vertical="center"/>
    </xf>
    <xf numFmtId="44" fontId="0" fillId="0" borderId="31" xfId="42" applyFont="1" applyBorder="1" applyAlignment="1">
      <alignment horizontal="center" vertical="center"/>
    </xf>
    <xf numFmtId="168" fontId="56" fillId="0" borderId="32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56" fillId="0" borderId="31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 indent="1"/>
    </xf>
    <xf numFmtId="169" fontId="49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169" fontId="52" fillId="0" borderId="0" xfId="0" applyNumberFormat="1" applyFont="1" applyAlignment="1">
      <alignment horizontal="center" vertical="center"/>
    </xf>
    <xf numFmtId="169" fontId="55" fillId="0" borderId="0" xfId="42" applyNumberFormat="1" applyFont="1" applyAlignment="1">
      <alignment horizontal="center" vertical="center"/>
    </xf>
    <xf numFmtId="169" fontId="57" fillId="33" borderId="0" xfId="0" applyNumberFormat="1" applyFont="1" applyFill="1" applyAlignment="1">
      <alignment horizontal="center" vertical="center"/>
    </xf>
    <xf numFmtId="169" fontId="55" fillId="0" borderId="11" xfId="42" applyNumberFormat="1" applyFont="1" applyBorder="1" applyAlignment="1">
      <alignment horizontal="center" vertical="center"/>
    </xf>
    <xf numFmtId="169" fontId="0" fillId="0" borderId="23" xfId="42" applyNumberFormat="1" applyFont="1" applyBorder="1" applyAlignment="1">
      <alignment horizontal="center" vertical="center"/>
    </xf>
    <xf numFmtId="169" fontId="0" fillId="0" borderId="26" xfId="42" applyNumberFormat="1" applyFont="1" applyBorder="1" applyAlignment="1">
      <alignment horizontal="center" vertical="center"/>
    </xf>
    <xf numFmtId="169" fontId="56" fillId="0" borderId="32" xfId="0" applyNumberFormat="1" applyFont="1" applyBorder="1" applyAlignment="1">
      <alignment horizontal="center" vertical="center"/>
    </xf>
    <xf numFmtId="169" fontId="56" fillId="0" borderId="33" xfId="0" applyNumberFormat="1" applyFont="1" applyBorder="1" applyAlignment="1">
      <alignment horizontal="center" vertical="center"/>
    </xf>
    <xf numFmtId="169" fontId="56" fillId="0" borderId="3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42" applyNumberFormat="1" applyFont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 horizontal="left" vertical="center"/>
    </xf>
    <xf numFmtId="0" fontId="0" fillId="0" borderId="29" xfId="42" applyNumberFormat="1" applyFont="1" applyBorder="1" applyAlignment="1">
      <alignment horizontal="center" vertical="center"/>
    </xf>
    <xf numFmtId="169" fontId="0" fillId="0" borderId="29" xfId="42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/>
    </xf>
    <xf numFmtId="9" fontId="0" fillId="0" borderId="29" xfId="55" applyFont="1" applyBorder="1" applyAlignment="1">
      <alignment/>
    </xf>
    <xf numFmtId="0" fontId="0" fillId="0" borderId="29" xfId="0" applyNumberFormat="1" applyBorder="1" applyAlignment="1">
      <alignment/>
    </xf>
    <xf numFmtId="0" fontId="0" fillId="0" borderId="29" xfId="0" applyNumberFormat="1" applyBorder="1" applyAlignment="1">
      <alignment horizontal="center" vertical="center"/>
    </xf>
    <xf numFmtId="0" fontId="0" fillId="0" borderId="29" xfId="0" applyFill="1" applyBorder="1" applyAlignment="1">
      <alignment/>
    </xf>
    <xf numFmtId="9" fontId="0" fillId="0" borderId="29" xfId="0" applyNumberFormat="1" applyBorder="1" applyAlignment="1">
      <alignment/>
    </xf>
    <xf numFmtId="0" fontId="0" fillId="0" borderId="34" xfId="0" applyBorder="1" applyAlignment="1">
      <alignment horizontal="left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&#1080;&#1079;&#1076;&#1077;&#1083;&#1080;&#1081;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рота и заборы"/>
      <sheetName val="Мангалы"/>
      <sheetName val="Ландшафт"/>
      <sheetName val="Мебель"/>
      <sheetName val="Решетки на окна"/>
      <sheetName val="Элементы"/>
      <sheetName val="Лавочки скамейки"/>
      <sheetName val="Прочее"/>
      <sheetName val="Ритуальные оградки"/>
      <sheetName val="Цены"/>
      <sheetName val="DDLSettings"/>
    </sheetNames>
    <sheetDataSet>
      <sheetData sheetId="5">
        <row r="1">
          <cell r="A1" t="str">
            <v>Артикул</v>
          </cell>
          <cell r="D1" t="str">
            <v>ЭтСп-001</v>
          </cell>
        </row>
        <row r="2">
          <cell r="A2" t="str">
            <v>Наименование</v>
          </cell>
          <cell r="D2" t="str">
            <v>Червонка</v>
          </cell>
        </row>
        <row r="3">
          <cell r="A3" t="str">
            <v>Фото</v>
          </cell>
        </row>
        <row r="17">
          <cell r="A17" t="str">
            <v>Калькуляция</v>
          </cell>
        </row>
        <row r="18">
          <cell r="A18" t="str">
            <v>Наименование материала</v>
          </cell>
        </row>
        <row r="19">
          <cell r="A19" t="str">
            <v>Расходный материал</v>
          </cell>
          <cell r="D19" t="str">
            <v>Описание</v>
          </cell>
        </row>
        <row r="20">
          <cell r="A20" t="str">
            <v>Профильная  труба15*15*1,5</v>
          </cell>
        </row>
        <row r="25">
          <cell r="A25" t="str">
            <v>Артикул</v>
          </cell>
          <cell r="D25" t="str">
            <v>ЭтСп-0056</v>
          </cell>
        </row>
        <row r="26">
          <cell r="A26" t="str">
            <v>Наименование</v>
          </cell>
        </row>
        <row r="27">
          <cell r="A27" t="str">
            <v>Фото</v>
          </cell>
        </row>
        <row r="41">
          <cell r="A41" t="str">
            <v>Калькуляция</v>
          </cell>
        </row>
        <row r="42">
          <cell r="A42" t="str">
            <v>Наименование материала</v>
          </cell>
        </row>
        <row r="43">
          <cell r="A43" t="str">
            <v>Расходный материал</v>
          </cell>
          <cell r="D43" t="str">
            <v>Описание</v>
          </cell>
        </row>
        <row r="44">
          <cell r="A44" t="str">
            <v>Профильная  труба15*15*1,5</v>
          </cell>
        </row>
        <row r="49">
          <cell r="A49" t="str">
            <v>Артикул</v>
          </cell>
          <cell r="D49" t="str">
            <v>ЭтСп-001</v>
          </cell>
        </row>
        <row r="50">
          <cell r="A50" t="str">
            <v>Наименование</v>
          </cell>
        </row>
        <row r="51">
          <cell r="A51" t="str">
            <v>Фото</v>
          </cell>
        </row>
        <row r="65">
          <cell r="A65" t="str">
            <v>Калькуляция</v>
          </cell>
        </row>
        <row r="66">
          <cell r="A66" t="str">
            <v>Наименование материала</v>
          </cell>
        </row>
        <row r="67">
          <cell r="A67" t="str">
            <v>Расходный материал</v>
          </cell>
          <cell r="D67" t="str">
            <v>Описание</v>
          </cell>
        </row>
        <row r="68">
          <cell r="A68" t="str">
            <v>Квадрат 10*10</v>
          </cell>
          <cell r="D68" t="str">
            <v>Червонка</v>
          </cell>
        </row>
        <row r="73">
          <cell r="A73" t="str">
            <v>Артикул</v>
          </cell>
          <cell r="D73" t="str">
            <v>ЭтСп-003</v>
          </cell>
        </row>
        <row r="74">
          <cell r="A74" t="str">
            <v>Наименование</v>
          </cell>
        </row>
        <row r="75">
          <cell r="A75" t="str">
            <v>Фото</v>
          </cell>
        </row>
        <row r="89">
          <cell r="A89" t="str">
            <v>Калькуляция</v>
          </cell>
        </row>
        <row r="90">
          <cell r="A90" t="str">
            <v>Наименование материала</v>
          </cell>
        </row>
        <row r="91">
          <cell r="A91" t="str">
            <v>Расходный материал</v>
          </cell>
          <cell r="D91" t="str">
            <v>Описание</v>
          </cell>
        </row>
        <row r="92">
          <cell r="A92" t="str">
            <v>Профильная  труба20*20*1,5</v>
          </cell>
        </row>
        <row r="97">
          <cell r="A97" t="str">
            <v>Артикул</v>
          </cell>
          <cell r="D97" t="str">
            <v>ЭтСп-001</v>
          </cell>
        </row>
        <row r="98">
          <cell r="A98" t="str">
            <v>Наименование</v>
          </cell>
        </row>
        <row r="99">
          <cell r="A99" t="str">
            <v>Фото</v>
          </cell>
        </row>
        <row r="113">
          <cell r="A113" t="str">
            <v>Калькуляция</v>
          </cell>
        </row>
        <row r="114">
          <cell r="A114" t="str">
            <v>Наименование материала</v>
          </cell>
        </row>
        <row r="115">
          <cell r="A115" t="str">
            <v>Расходный материал</v>
          </cell>
          <cell r="D115" t="str">
            <v>Описание</v>
          </cell>
        </row>
        <row r="116">
          <cell r="A116" t="str">
            <v>Квадрат 8*8</v>
          </cell>
          <cell r="D116" t="str">
            <v>Волюта</v>
          </cell>
        </row>
        <row r="121">
          <cell r="A121" t="str">
            <v>Артикул</v>
          </cell>
          <cell r="D121" t="str">
            <v>ЭтСп-001</v>
          </cell>
        </row>
        <row r="122">
          <cell r="A122" t="str">
            <v>Наименование</v>
          </cell>
        </row>
        <row r="123">
          <cell r="A123" t="str">
            <v>Фото</v>
          </cell>
        </row>
        <row r="137">
          <cell r="A137" t="str">
            <v>Калькуляция</v>
          </cell>
        </row>
        <row r="138">
          <cell r="A138" t="str">
            <v>Наименование материала</v>
          </cell>
        </row>
        <row r="139">
          <cell r="A139" t="str">
            <v>Расходный материал</v>
          </cell>
          <cell r="D139" t="str">
            <v>Описание</v>
          </cell>
        </row>
        <row r="140">
          <cell r="A140" t="str">
            <v>Квадрат 12*12</v>
          </cell>
          <cell r="D140" t="str">
            <v>Червонка</v>
          </cell>
        </row>
        <row r="145">
          <cell r="A145" t="str">
            <v>Артикул</v>
          </cell>
          <cell r="D145" t="str">
            <v>ЭтСп-001</v>
          </cell>
        </row>
        <row r="146">
          <cell r="A146" t="str">
            <v>Наименование</v>
          </cell>
        </row>
        <row r="147">
          <cell r="A147" t="str">
            <v>Фото</v>
          </cell>
        </row>
        <row r="161">
          <cell r="A161" t="str">
            <v>Калькуляция</v>
          </cell>
        </row>
        <row r="162">
          <cell r="A162" t="str">
            <v>Наименование материала</v>
          </cell>
        </row>
        <row r="163">
          <cell r="A163" t="str">
            <v>Расходный материал</v>
          </cell>
          <cell r="D163" t="str">
            <v>Описание</v>
          </cell>
        </row>
        <row r="164">
          <cell r="A164" t="str">
            <v>Квадрат 14*14</v>
          </cell>
          <cell r="D164" t="str">
            <v>Червонка</v>
          </cell>
        </row>
        <row r="169">
          <cell r="A169" t="str">
            <v>Артикул</v>
          </cell>
          <cell r="D169" t="str">
            <v>ЭтСп-001</v>
          </cell>
        </row>
        <row r="170">
          <cell r="A170" t="str">
            <v>Наименование</v>
          </cell>
        </row>
        <row r="171">
          <cell r="A171" t="str">
            <v>Фото</v>
          </cell>
        </row>
        <row r="185">
          <cell r="A185" t="str">
            <v>Калькуляция</v>
          </cell>
        </row>
        <row r="186">
          <cell r="A186" t="str">
            <v>Наименование материала</v>
          </cell>
        </row>
        <row r="187">
          <cell r="A187" t="str">
            <v>Расходный материал</v>
          </cell>
          <cell r="D187" t="str">
            <v>Описание</v>
          </cell>
        </row>
        <row r="188">
          <cell r="A188" t="str">
            <v>Профильная  труба15*15*1,5</v>
          </cell>
          <cell r="D188" t="str">
            <v>Червонка</v>
          </cell>
        </row>
        <row r="193">
          <cell r="A193" t="str">
            <v>Артикул</v>
          </cell>
          <cell r="D193" t="str">
            <v>ЭтСп-001</v>
          </cell>
        </row>
        <row r="194">
          <cell r="A194" t="str">
            <v>Наименование</v>
          </cell>
        </row>
        <row r="195">
          <cell r="A195" t="str">
            <v>Фото</v>
          </cell>
        </row>
        <row r="209">
          <cell r="A209" t="str">
            <v>Калькуляция</v>
          </cell>
        </row>
        <row r="210">
          <cell r="A210" t="str">
            <v>Наименование материала</v>
          </cell>
        </row>
        <row r="211">
          <cell r="A211" t="str">
            <v>Расходный материал</v>
          </cell>
          <cell r="D211" t="str">
            <v>Описание</v>
          </cell>
        </row>
        <row r="212">
          <cell r="A212" t="str">
            <v>Профильная  труба20*20*1,5</v>
          </cell>
          <cell r="D212" t="str">
            <v>Червонка</v>
          </cell>
        </row>
        <row r="217">
          <cell r="A217" t="str">
            <v>Артикул</v>
          </cell>
          <cell r="D217" t="str">
            <v>ЭтСп-001</v>
          </cell>
        </row>
        <row r="218">
          <cell r="A218" t="str">
            <v>Наименование</v>
          </cell>
        </row>
        <row r="219">
          <cell r="A219" t="str">
            <v>Фото</v>
          </cell>
        </row>
        <row r="233">
          <cell r="A233" t="str">
            <v>Калькуляция</v>
          </cell>
        </row>
        <row r="234">
          <cell r="A234" t="str">
            <v>Наименование материала</v>
          </cell>
        </row>
        <row r="235">
          <cell r="A235" t="str">
            <v>Расходный материал</v>
          </cell>
          <cell r="D235" t="str">
            <v>Описание</v>
          </cell>
        </row>
        <row r="236">
          <cell r="A236" t="str">
            <v>Квадрат 8*8</v>
          </cell>
          <cell r="D236" t="str">
            <v>Червонка</v>
          </cell>
        </row>
        <row r="241">
          <cell r="A241" t="str">
            <v>Артикул</v>
          </cell>
          <cell r="D241" t="str">
            <v>ЭтСп-001</v>
          </cell>
        </row>
        <row r="242">
          <cell r="A242" t="str">
            <v>Наименование</v>
          </cell>
        </row>
        <row r="243">
          <cell r="A243" t="str">
            <v>Фото</v>
          </cell>
        </row>
        <row r="257">
          <cell r="A257" t="str">
            <v>Калькуляция</v>
          </cell>
        </row>
        <row r="258">
          <cell r="A258" t="str">
            <v>Наименование материала</v>
          </cell>
        </row>
        <row r="259">
          <cell r="A259" t="str">
            <v>Расходный материал</v>
          </cell>
          <cell r="D259" t="str">
            <v>Описание</v>
          </cell>
        </row>
        <row r="260">
          <cell r="A260" t="str">
            <v>Квадрат 10*10</v>
          </cell>
          <cell r="D260" t="str">
            <v>Червонка</v>
          </cell>
        </row>
        <row r="265">
          <cell r="A265" t="str">
            <v>Артикул</v>
          </cell>
          <cell r="D265" t="str">
            <v>ЭтСп-001</v>
          </cell>
        </row>
        <row r="266">
          <cell r="A266" t="str">
            <v>Наименование</v>
          </cell>
        </row>
        <row r="267">
          <cell r="A267" t="str">
            <v>Фото</v>
          </cell>
        </row>
        <row r="281">
          <cell r="A281" t="str">
            <v>Калькуляция</v>
          </cell>
        </row>
        <row r="282">
          <cell r="A282" t="str">
            <v>Наименование материала</v>
          </cell>
        </row>
        <row r="283">
          <cell r="A283" t="str">
            <v>Расходный материал</v>
          </cell>
          <cell r="D283" t="str">
            <v>Описание</v>
          </cell>
        </row>
        <row r="284">
          <cell r="A284" t="str">
            <v>Квадрат 12*12</v>
          </cell>
          <cell r="D284" t="str">
            <v>Червонка</v>
          </cell>
        </row>
        <row r="289">
          <cell r="A289" t="str">
            <v>Артикул</v>
          </cell>
          <cell r="D289" t="str">
            <v>ЭтСп-001</v>
          </cell>
        </row>
        <row r="290">
          <cell r="A290" t="str">
            <v>Наименование</v>
          </cell>
        </row>
        <row r="291">
          <cell r="A291" t="str">
            <v>Фото</v>
          </cell>
        </row>
        <row r="305">
          <cell r="A305" t="str">
            <v>Калькуляция</v>
          </cell>
        </row>
        <row r="306">
          <cell r="A306" t="str">
            <v>Наименование материала</v>
          </cell>
        </row>
        <row r="307">
          <cell r="A307" t="str">
            <v>Расходный материал</v>
          </cell>
          <cell r="D307" t="str">
            <v>Описание</v>
          </cell>
        </row>
        <row r="308">
          <cell r="A308" t="str">
            <v>Квадрат 14*14</v>
          </cell>
          <cell r="D308" t="str">
            <v>Червонка</v>
          </cell>
        </row>
        <row r="313">
          <cell r="A313" t="str">
            <v>Артикул</v>
          </cell>
          <cell r="D313" t="str">
            <v>ЭтСп-001</v>
          </cell>
        </row>
        <row r="314">
          <cell r="A314" t="str">
            <v>Наименование</v>
          </cell>
        </row>
        <row r="315">
          <cell r="A315" t="str">
            <v>Фото</v>
          </cell>
        </row>
        <row r="329">
          <cell r="A329" t="str">
            <v>Калькуляция</v>
          </cell>
        </row>
        <row r="330">
          <cell r="A330" t="str">
            <v>Наименование материала</v>
          </cell>
        </row>
        <row r="331">
          <cell r="A331" t="str">
            <v>Расходный материал</v>
          </cell>
          <cell r="D331" t="str">
            <v>Описание</v>
          </cell>
        </row>
        <row r="332">
          <cell r="A332" t="str">
            <v>Квадрат 8*8</v>
          </cell>
          <cell r="D332" t="str">
            <v>Волюта</v>
          </cell>
        </row>
        <row r="337">
          <cell r="A337" t="str">
            <v>Артикул</v>
          </cell>
          <cell r="D337" t="str">
            <v>ЭтСп-001</v>
          </cell>
        </row>
        <row r="338">
          <cell r="A338" t="str">
            <v>Наименование</v>
          </cell>
        </row>
        <row r="339">
          <cell r="A339" t="str">
            <v>Фото</v>
          </cell>
        </row>
        <row r="353">
          <cell r="A353" t="str">
            <v>Калькуляция</v>
          </cell>
        </row>
        <row r="354">
          <cell r="A354" t="str">
            <v>Наименование материала</v>
          </cell>
        </row>
        <row r="355">
          <cell r="A355" t="str">
            <v>Расходный материал</v>
          </cell>
          <cell r="D355" t="str">
            <v>Описание</v>
          </cell>
        </row>
        <row r="356">
          <cell r="A356" t="str">
            <v>Квадрат 10*10</v>
          </cell>
          <cell r="D356" t="str">
            <v>Волюта</v>
          </cell>
        </row>
        <row r="361">
          <cell r="A361" t="str">
            <v>Артикул</v>
          </cell>
          <cell r="D361" t="str">
            <v>ЭтСп-001</v>
          </cell>
        </row>
        <row r="362">
          <cell r="A362" t="str">
            <v>Наименование</v>
          </cell>
        </row>
        <row r="363">
          <cell r="A363" t="str">
            <v>Фото</v>
          </cell>
        </row>
        <row r="377">
          <cell r="A377" t="str">
            <v>Калькуляция</v>
          </cell>
        </row>
        <row r="378">
          <cell r="A378" t="str">
            <v>Наименование материала</v>
          </cell>
        </row>
        <row r="379">
          <cell r="A379" t="str">
            <v>Расходный материал</v>
          </cell>
          <cell r="D379" t="str">
            <v>Описание</v>
          </cell>
        </row>
        <row r="380">
          <cell r="A380" t="str">
            <v>Квадрат 12*12</v>
          </cell>
          <cell r="D380" t="str">
            <v>Волюта</v>
          </cell>
        </row>
        <row r="385">
          <cell r="A385" t="str">
            <v>Артикул</v>
          </cell>
          <cell r="D385" t="str">
            <v>ЭтСп-001</v>
          </cell>
        </row>
        <row r="386">
          <cell r="A386" t="str">
            <v>Наименование</v>
          </cell>
        </row>
        <row r="387">
          <cell r="A387" t="str">
            <v>Фото</v>
          </cell>
        </row>
        <row r="401">
          <cell r="A401" t="str">
            <v>Калькуляция</v>
          </cell>
        </row>
        <row r="402">
          <cell r="A402" t="str">
            <v>Наименование материала</v>
          </cell>
        </row>
        <row r="403">
          <cell r="A403" t="str">
            <v>Расходный материал</v>
          </cell>
          <cell r="D403" t="str">
            <v>Описание</v>
          </cell>
        </row>
        <row r="404">
          <cell r="A404" t="str">
            <v>Квадрат 14*14</v>
          </cell>
          <cell r="D404" t="str">
            <v>Волюта</v>
          </cell>
        </row>
        <row r="409">
          <cell r="A409" t="str">
            <v>Артикул</v>
          </cell>
          <cell r="D409" t="str">
            <v>ЭтСп-001</v>
          </cell>
        </row>
        <row r="410">
          <cell r="A410" t="str">
            <v>Наименование</v>
          </cell>
        </row>
        <row r="411">
          <cell r="A411" t="str">
            <v>Фото</v>
          </cell>
        </row>
        <row r="425">
          <cell r="A425" t="str">
            <v>Калькуляция</v>
          </cell>
        </row>
        <row r="426">
          <cell r="A426" t="str">
            <v>Наименование материала</v>
          </cell>
        </row>
        <row r="427">
          <cell r="A427" t="str">
            <v>Расходный материал</v>
          </cell>
          <cell r="D427" t="str">
            <v>Описание</v>
          </cell>
        </row>
        <row r="428">
          <cell r="A428" t="str">
            <v>Профильная  труба15*15*1,5</v>
          </cell>
          <cell r="D428" t="str">
            <v>Волюта</v>
          </cell>
        </row>
        <row r="433">
          <cell r="A433" t="str">
            <v>Артикул</v>
          </cell>
          <cell r="D433" t="str">
            <v>ЭтСп-001</v>
          </cell>
        </row>
        <row r="434">
          <cell r="A434" t="str">
            <v>Наименование</v>
          </cell>
        </row>
        <row r="435">
          <cell r="A435" t="str">
            <v>Фото</v>
          </cell>
        </row>
        <row r="449">
          <cell r="A449" t="str">
            <v>Калькуляция</v>
          </cell>
        </row>
        <row r="450">
          <cell r="A450" t="str">
            <v>Наименование материала</v>
          </cell>
        </row>
        <row r="451">
          <cell r="A451" t="str">
            <v>Расходный материал</v>
          </cell>
          <cell r="D451" t="str">
            <v>Описание</v>
          </cell>
        </row>
        <row r="452">
          <cell r="A452" t="str">
            <v>Профильная  труба20*20*1,5</v>
          </cell>
          <cell r="D452" t="str">
            <v>Волюта</v>
          </cell>
        </row>
        <row r="457">
          <cell r="A457" t="str">
            <v>Артикул</v>
          </cell>
          <cell r="D457" t="str">
            <v>ЭтСп-001</v>
          </cell>
        </row>
        <row r="458">
          <cell r="A458" t="str">
            <v>Наименование</v>
          </cell>
        </row>
        <row r="459">
          <cell r="A459" t="str">
            <v>Фото</v>
          </cell>
        </row>
        <row r="473">
          <cell r="A473" t="str">
            <v>Калькуляция</v>
          </cell>
        </row>
        <row r="474">
          <cell r="A474" t="str">
            <v>Наименование материала</v>
          </cell>
        </row>
        <row r="475">
          <cell r="A475" t="str">
            <v>Расходный материал</v>
          </cell>
          <cell r="D475" t="str">
            <v>Описание</v>
          </cell>
        </row>
        <row r="476">
          <cell r="A476" t="str">
            <v>Квадрат 8*8</v>
          </cell>
          <cell r="D476" t="str">
            <v>Волюта</v>
          </cell>
        </row>
        <row r="481">
          <cell r="A481" t="str">
            <v>Артикул</v>
          </cell>
          <cell r="D481" t="str">
            <v>ЭтСп-001</v>
          </cell>
        </row>
        <row r="482">
          <cell r="A482" t="str">
            <v>Наименование</v>
          </cell>
        </row>
        <row r="483">
          <cell r="A483" t="str">
            <v>Фото</v>
          </cell>
        </row>
        <row r="497">
          <cell r="A497" t="str">
            <v>Калькуляция</v>
          </cell>
        </row>
        <row r="498">
          <cell r="A498" t="str">
            <v>Наименование материала</v>
          </cell>
        </row>
        <row r="499">
          <cell r="A499" t="str">
            <v>Расходный материал</v>
          </cell>
          <cell r="D499" t="str">
            <v>Описание</v>
          </cell>
        </row>
        <row r="500">
          <cell r="A500" t="str">
            <v>Квадрат 10*10</v>
          </cell>
          <cell r="D500" t="str">
            <v>Волюта</v>
          </cell>
        </row>
        <row r="505">
          <cell r="A505" t="str">
            <v>Артикул</v>
          </cell>
          <cell r="D505" t="str">
            <v>ЭтСп-001</v>
          </cell>
        </row>
        <row r="506">
          <cell r="A506" t="str">
            <v>Наименование</v>
          </cell>
        </row>
        <row r="507">
          <cell r="A507" t="str">
            <v>Фото</v>
          </cell>
        </row>
        <row r="521">
          <cell r="A521" t="str">
            <v>Калькуляция</v>
          </cell>
        </row>
        <row r="522">
          <cell r="A522" t="str">
            <v>Наименование материала</v>
          </cell>
        </row>
        <row r="523">
          <cell r="A523" t="str">
            <v>Расходный материал</v>
          </cell>
          <cell r="D523" t="str">
            <v>Описание</v>
          </cell>
        </row>
        <row r="524">
          <cell r="A524" t="str">
            <v>Квадрат 12*12</v>
          </cell>
          <cell r="D524" t="str">
            <v>Волюта</v>
          </cell>
        </row>
        <row r="529">
          <cell r="A529" t="str">
            <v>Артикул</v>
          </cell>
          <cell r="D529" t="str">
            <v>ЭтСп-001</v>
          </cell>
        </row>
        <row r="530">
          <cell r="A530" t="str">
            <v>Наименование</v>
          </cell>
        </row>
        <row r="531">
          <cell r="A531" t="str">
            <v>Фото</v>
          </cell>
        </row>
        <row r="545">
          <cell r="A545" t="str">
            <v>Калькуляция</v>
          </cell>
        </row>
        <row r="546">
          <cell r="A546" t="str">
            <v>Наименование материала</v>
          </cell>
        </row>
        <row r="547">
          <cell r="A547" t="str">
            <v>Расходный материал</v>
          </cell>
          <cell r="D547" t="str">
            <v>Описание</v>
          </cell>
        </row>
        <row r="548">
          <cell r="A548" t="str">
            <v>Квадрат 14*14</v>
          </cell>
          <cell r="D548" t="str">
            <v>Волюта</v>
          </cell>
        </row>
        <row r="553">
          <cell r="A553" t="str">
            <v>Артикул</v>
          </cell>
          <cell r="D553" t="str">
            <v>ЭтСп-001</v>
          </cell>
        </row>
        <row r="554">
          <cell r="A554" t="str">
            <v>Наименование</v>
          </cell>
        </row>
        <row r="555">
          <cell r="A555" t="str">
            <v>Фото</v>
          </cell>
        </row>
        <row r="569">
          <cell r="A569" t="str">
            <v>Калькуляция</v>
          </cell>
        </row>
        <row r="570">
          <cell r="A570" t="str">
            <v>Наименование материала</v>
          </cell>
        </row>
        <row r="571">
          <cell r="A571" t="str">
            <v>Расходный материал</v>
          </cell>
          <cell r="D571" t="str">
            <v>Описание</v>
          </cell>
        </row>
        <row r="572">
          <cell r="A572" t="str">
            <v>Квадрат 8*8</v>
          </cell>
          <cell r="D572" t="str">
            <v>Запятая</v>
          </cell>
        </row>
        <row r="577">
          <cell r="A577" t="str">
            <v>Артикул</v>
          </cell>
          <cell r="D577" t="str">
            <v>ЭтСп-001</v>
          </cell>
        </row>
        <row r="578">
          <cell r="A578" t="str">
            <v>Наименование</v>
          </cell>
        </row>
        <row r="579">
          <cell r="A579" t="str">
            <v>Фото</v>
          </cell>
        </row>
        <row r="593">
          <cell r="A593" t="str">
            <v>Калькуляция</v>
          </cell>
        </row>
        <row r="594">
          <cell r="A594" t="str">
            <v>Наименование материала</v>
          </cell>
        </row>
        <row r="595">
          <cell r="A595" t="str">
            <v>Расходный материал</v>
          </cell>
          <cell r="D595" t="str">
            <v>Описание</v>
          </cell>
        </row>
        <row r="596">
          <cell r="A596" t="str">
            <v>Квадрат 10*10</v>
          </cell>
          <cell r="D596" t="str">
            <v>Запятая</v>
          </cell>
        </row>
        <row r="601">
          <cell r="A601" t="str">
            <v>Артикул</v>
          </cell>
          <cell r="D601" t="str">
            <v>ЭтСп-001</v>
          </cell>
        </row>
        <row r="602">
          <cell r="A602" t="str">
            <v>Наименование</v>
          </cell>
        </row>
        <row r="603">
          <cell r="A603" t="str">
            <v>Фото</v>
          </cell>
        </row>
        <row r="617">
          <cell r="A617" t="str">
            <v>Калькуляция</v>
          </cell>
        </row>
        <row r="618">
          <cell r="A618" t="str">
            <v>Наименование материала</v>
          </cell>
        </row>
        <row r="619">
          <cell r="A619" t="str">
            <v>Расходный материал</v>
          </cell>
          <cell r="D619" t="str">
            <v>Описание</v>
          </cell>
        </row>
        <row r="620">
          <cell r="A620" t="str">
            <v>Квадрат 12*12</v>
          </cell>
          <cell r="D620" t="str">
            <v>Запятая</v>
          </cell>
        </row>
        <row r="625">
          <cell r="A625" t="str">
            <v>Артикул</v>
          </cell>
          <cell r="D625" t="str">
            <v>ЭтСп-001</v>
          </cell>
        </row>
        <row r="626">
          <cell r="A626" t="str">
            <v>Наименование</v>
          </cell>
        </row>
        <row r="627">
          <cell r="A627" t="str">
            <v>Фото</v>
          </cell>
        </row>
        <row r="641">
          <cell r="A641" t="str">
            <v>Калькуляция</v>
          </cell>
        </row>
        <row r="642">
          <cell r="A642" t="str">
            <v>Наименование материала</v>
          </cell>
        </row>
        <row r="643">
          <cell r="A643" t="str">
            <v>Расходный материал</v>
          </cell>
          <cell r="D643" t="str">
            <v>Описание</v>
          </cell>
        </row>
        <row r="644">
          <cell r="A644" t="str">
            <v>Квадрат 14*14</v>
          </cell>
          <cell r="D644" t="str">
            <v>Волюта</v>
          </cell>
        </row>
        <row r="649">
          <cell r="A649" t="str">
            <v>Артикул</v>
          </cell>
          <cell r="D649" t="str">
            <v>ЭтСп-001</v>
          </cell>
        </row>
        <row r="650">
          <cell r="A650" t="str">
            <v>Наименование</v>
          </cell>
        </row>
        <row r="651">
          <cell r="A651" t="str">
            <v>Фото</v>
          </cell>
        </row>
        <row r="665">
          <cell r="A665" t="str">
            <v>Калькуляция</v>
          </cell>
        </row>
        <row r="666">
          <cell r="A666" t="str">
            <v>Наименование материала</v>
          </cell>
        </row>
        <row r="667">
          <cell r="A667" t="str">
            <v>Расходный материал</v>
          </cell>
          <cell r="D667" t="str">
            <v>Описание</v>
          </cell>
        </row>
        <row r="668">
          <cell r="A668" t="str">
            <v>Профильная  труба15*15*1,5</v>
          </cell>
          <cell r="D668" t="str">
            <v>Волюта</v>
          </cell>
        </row>
        <row r="673">
          <cell r="A673" t="str">
            <v>Артикул</v>
          </cell>
          <cell r="D673" t="str">
            <v>ЭтСп-001</v>
          </cell>
        </row>
        <row r="674">
          <cell r="A674" t="str">
            <v>Наименование</v>
          </cell>
        </row>
        <row r="675">
          <cell r="A675" t="str">
            <v>Фото</v>
          </cell>
        </row>
        <row r="689">
          <cell r="A689" t="str">
            <v>Калькуляция</v>
          </cell>
        </row>
        <row r="690">
          <cell r="A690" t="str">
            <v>Наименование материала</v>
          </cell>
        </row>
        <row r="691">
          <cell r="A691" t="str">
            <v>Расходный материал</v>
          </cell>
          <cell r="D691" t="str">
            <v>Описание</v>
          </cell>
        </row>
        <row r="692">
          <cell r="A692" t="str">
            <v>Профильная  труба20*20*1,5</v>
          </cell>
          <cell r="D692" t="str">
            <v>Волюта</v>
          </cell>
        </row>
        <row r="697">
          <cell r="A697" t="str">
            <v>Артикул</v>
          </cell>
          <cell r="D697" t="str">
            <v>ЭтСп-001</v>
          </cell>
        </row>
        <row r="698">
          <cell r="A698" t="str">
            <v>Наименование</v>
          </cell>
        </row>
        <row r="699">
          <cell r="A699" t="str">
            <v>Фото</v>
          </cell>
        </row>
        <row r="713">
          <cell r="A713" t="str">
            <v>Калькуляция</v>
          </cell>
        </row>
        <row r="714">
          <cell r="A714" t="str">
            <v>Наименование материала</v>
          </cell>
        </row>
        <row r="715">
          <cell r="A715" t="str">
            <v>Расходный материал</v>
          </cell>
          <cell r="D715" t="str">
            <v>Описание</v>
          </cell>
        </row>
        <row r="716">
          <cell r="A716" t="str">
            <v>Квадрат 8*8</v>
          </cell>
          <cell r="D716" t="str">
            <v>Запятая</v>
          </cell>
        </row>
        <row r="721">
          <cell r="A721" t="str">
            <v>Артикул</v>
          </cell>
          <cell r="D721" t="str">
            <v>ЭтСп-001</v>
          </cell>
        </row>
        <row r="722">
          <cell r="A722" t="str">
            <v>Наименование</v>
          </cell>
        </row>
        <row r="723">
          <cell r="A723" t="str">
            <v>Фото</v>
          </cell>
        </row>
        <row r="737">
          <cell r="A737" t="str">
            <v>Калькуляция</v>
          </cell>
        </row>
        <row r="738">
          <cell r="A738" t="str">
            <v>Наименование материала</v>
          </cell>
        </row>
        <row r="739">
          <cell r="A739" t="str">
            <v>Расходный материал</v>
          </cell>
          <cell r="D739" t="str">
            <v>Описание</v>
          </cell>
        </row>
        <row r="740">
          <cell r="A740" t="str">
            <v>Квадрат 10*10</v>
          </cell>
          <cell r="D740" t="str">
            <v>Волюта</v>
          </cell>
        </row>
        <row r="745">
          <cell r="A745" t="str">
            <v>Артикул</v>
          </cell>
          <cell r="D745" t="str">
            <v>ЭтСп-001</v>
          </cell>
        </row>
        <row r="746">
          <cell r="A746" t="str">
            <v>Наименование</v>
          </cell>
        </row>
        <row r="747">
          <cell r="A747" t="str">
            <v>Фото</v>
          </cell>
        </row>
        <row r="761">
          <cell r="A761" t="str">
            <v>Калькуляция</v>
          </cell>
        </row>
        <row r="762">
          <cell r="A762" t="str">
            <v>Наименование материала</v>
          </cell>
        </row>
        <row r="763">
          <cell r="A763" t="str">
            <v>Расходный материал</v>
          </cell>
          <cell r="D763" t="str">
            <v>Описание</v>
          </cell>
        </row>
        <row r="764">
          <cell r="A764" t="str">
            <v>Квадрат 12*12</v>
          </cell>
          <cell r="D764" t="str">
            <v>Волюта</v>
          </cell>
        </row>
        <row r="769">
          <cell r="A769" t="str">
            <v>Артикул</v>
          </cell>
          <cell r="D769" t="str">
            <v>ЭтСп-001</v>
          </cell>
        </row>
        <row r="770">
          <cell r="A770" t="str">
            <v>Наименование</v>
          </cell>
        </row>
        <row r="771">
          <cell r="A771" t="str">
            <v>Фото</v>
          </cell>
        </row>
        <row r="785">
          <cell r="A785" t="str">
            <v>Калькуляция</v>
          </cell>
        </row>
        <row r="786">
          <cell r="A786" t="str">
            <v>Наименование материала</v>
          </cell>
        </row>
        <row r="787">
          <cell r="A787" t="str">
            <v>Расходный материал</v>
          </cell>
          <cell r="D787" t="str">
            <v>Описание</v>
          </cell>
        </row>
        <row r="788">
          <cell r="A788" t="str">
            <v>Квадрат 14*14</v>
          </cell>
          <cell r="D788" t="str">
            <v>Волюта</v>
          </cell>
        </row>
        <row r="793">
          <cell r="A793" t="str">
            <v>Артикул</v>
          </cell>
          <cell r="D793" t="str">
            <v>ЭтСп-001</v>
          </cell>
        </row>
        <row r="794">
          <cell r="A794" t="str">
            <v>Наименование</v>
          </cell>
        </row>
        <row r="795">
          <cell r="A795" t="str">
            <v>Фото</v>
          </cell>
        </row>
        <row r="809">
          <cell r="A809" t="str">
            <v>Калькуляция</v>
          </cell>
        </row>
        <row r="810">
          <cell r="A810" t="str">
            <v>Наименование материала</v>
          </cell>
        </row>
        <row r="811">
          <cell r="A811" t="str">
            <v>Расходный материал</v>
          </cell>
          <cell r="D811" t="str">
            <v>Описание</v>
          </cell>
        </row>
        <row r="812">
          <cell r="A812" t="str">
            <v>Квадрат 12*12</v>
          </cell>
          <cell r="D812" t="str">
            <v>Волюта</v>
          </cell>
        </row>
        <row r="817">
          <cell r="A817" t="str">
            <v>Артикул</v>
          </cell>
          <cell r="D817" t="str">
            <v>ЭтСп-001</v>
          </cell>
        </row>
        <row r="818">
          <cell r="A818" t="str">
            <v>Наименование</v>
          </cell>
        </row>
        <row r="819">
          <cell r="A819" t="str">
            <v>Фото</v>
          </cell>
        </row>
        <row r="833">
          <cell r="A833" t="str">
            <v>Калькуляция</v>
          </cell>
        </row>
        <row r="834">
          <cell r="A834" t="str">
            <v>Наименование материала</v>
          </cell>
        </row>
        <row r="835">
          <cell r="A835" t="str">
            <v>Расходный материал</v>
          </cell>
          <cell r="D835" t="str">
            <v>Описание</v>
          </cell>
        </row>
        <row r="836">
          <cell r="A836" t="str">
            <v>Квадрат 12*12</v>
          </cell>
          <cell r="D836" t="str">
            <v>Волюта</v>
          </cell>
        </row>
        <row r="841">
          <cell r="A841" t="str">
            <v>Артикул</v>
          </cell>
          <cell r="D841" t="str">
            <v>ЭтСп-001</v>
          </cell>
        </row>
        <row r="842">
          <cell r="A842" t="str">
            <v>Наименование</v>
          </cell>
        </row>
        <row r="843">
          <cell r="A843" t="str">
            <v>Фото</v>
          </cell>
        </row>
        <row r="857">
          <cell r="A857" t="str">
            <v>Калькуляция</v>
          </cell>
        </row>
        <row r="858">
          <cell r="A858" t="str">
            <v>Наименование материала</v>
          </cell>
        </row>
        <row r="859">
          <cell r="A859" t="str">
            <v>Расходный материал</v>
          </cell>
          <cell r="D859" t="str">
            <v>Описание</v>
          </cell>
        </row>
        <row r="860">
          <cell r="A860" t="str">
            <v>Квадрат 12*12</v>
          </cell>
          <cell r="D860" t="str">
            <v>Волюта</v>
          </cell>
        </row>
        <row r="865">
          <cell r="A865" t="str">
            <v>Артикул</v>
          </cell>
          <cell r="D865" t="str">
            <v>ЭтСп-001</v>
          </cell>
        </row>
        <row r="866">
          <cell r="A866" t="str">
            <v>Наименование</v>
          </cell>
        </row>
        <row r="867">
          <cell r="A867" t="str">
            <v>Фото</v>
          </cell>
        </row>
        <row r="881">
          <cell r="A881" t="str">
            <v>Калькуляция</v>
          </cell>
        </row>
        <row r="882">
          <cell r="A882" t="str">
            <v>Наименование материала</v>
          </cell>
        </row>
        <row r="883">
          <cell r="A883" t="str">
            <v>Расходный материал</v>
          </cell>
          <cell r="D883" t="str">
            <v>Описание</v>
          </cell>
        </row>
        <row r="884">
          <cell r="A884" t="str">
            <v>Квадрат 12*12</v>
          </cell>
          <cell r="D884" t="str">
            <v>Волюта</v>
          </cell>
        </row>
        <row r="889">
          <cell r="A889" t="str">
            <v>Артикул</v>
          </cell>
          <cell r="D889" t="str">
            <v>ЭтСп-001</v>
          </cell>
        </row>
        <row r="890">
          <cell r="A890" t="str">
            <v>Наименование</v>
          </cell>
        </row>
        <row r="891">
          <cell r="A891" t="str">
            <v>Фото</v>
          </cell>
        </row>
        <row r="905">
          <cell r="A905" t="str">
            <v>Калькуляция</v>
          </cell>
        </row>
        <row r="906">
          <cell r="A906" t="str">
            <v>Наименование материала</v>
          </cell>
        </row>
        <row r="907">
          <cell r="A907" t="str">
            <v>Расходный материал</v>
          </cell>
          <cell r="D907" t="str">
            <v>Описание</v>
          </cell>
        </row>
        <row r="908">
          <cell r="A908" t="str">
            <v>Квадрат 12*12</v>
          </cell>
          <cell r="D908" t="str">
            <v>Волюта</v>
          </cell>
        </row>
        <row r="913">
          <cell r="A913" t="str">
            <v>Артикул</v>
          </cell>
          <cell r="D913" t="str">
            <v>ЭтСп-001</v>
          </cell>
        </row>
        <row r="914">
          <cell r="A914" t="str">
            <v>Наименование</v>
          </cell>
        </row>
        <row r="915">
          <cell r="A915" t="str">
            <v>Фото</v>
          </cell>
        </row>
        <row r="929">
          <cell r="A929" t="str">
            <v>Калькуляция</v>
          </cell>
        </row>
        <row r="930">
          <cell r="A930" t="str">
            <v>Наименование материала</v>
          </cell>
        </row>
        <row r="931">
          <cell r="A931" t="str">
            <v>Расходный материал</v>
          </cell>
          <cell r="D931" t="str">
            <v>Описание</v>
          </cell>
        </row>
        <row r="932">
          <cell r="A932" t="str">
            <v>Квадрат 12*12</v>
          </cell>
          <cell r="D932" t="str">
            <v>Волюта</v>
          </cell>
        </row>
        <row r="937">
          <cell r="A937" t="str">
            <v>Артикул</v>
          </cell>
          <cell r="D937" t="str">
            <v>ЭтСп-001</v>
          </cell>
        </row>
        <row r="938">
          <cell r="A938" t="str">
            <v>Наименование</v>
          </cell>
        </row>
        <row r="939">
          <cell r="A939" t="str">
            <v>Фото</v>
          </cell>
        </row>
        <row r="953">
          <cell r="A953" t="str">
            <v>Калькуляция</v>
          </cell>
        </row>
        <row r="954">
          <cell r="A954" t="str">
            <v>Наименование материала</v>
          </cell>
        </row>
        <row r="955">
          <cell r="A955" t="str">
            <v>Расходный материал</v>
          </cell>
          <cell r="D955" t="str">
            <v>Описание</v>
          </cell>
        </row>
        <row r="956">
          <cell r="A956" t="str">
            <v>Квадрат 12*12</v>
          </cell>
          <cell r="D956" t="str">
            <v>Волюта</v>
          </cell>
        </row>
        <row r="961">
          <cell r="A961" t="str">
            <v>Артикул</v>
          </cell>
          <cell r="D961" t="str">
            <v>ЭтСп-001</v>
          </cell>
        </row>
        <row r="962">
          <cell r="A962" t="str">
            <v>Наименование</v>
          </cell>
        </row>
        <row r="963">
          <cell r="A963" t="str">
            <v>Фото</v>
          </cell>
        </row>
        <row r="977">
          <cell r="A977" t="str">
            <v>Калькуляция</v>
          </cell>
        </row>
        <row r="978">
          <cell r="A978" t="str">
            <v>Наименование материала</v>
          </cell>
        </row>
        <row r="979">
          <cell r="A979" t="str">
            <v>Расходный материал</v>
          </cell>
          <cell r="D979" t="str">
            <v>Описание</v>
          </cell>
        </row>
        <row r="980">
          <cell r="A980" t="str">
            <v>Квадрат 12*12</v>
          </cell>
          <cell r="D980" t="str">
            <v>Волюта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PageLayoutView="0" workbookViewId="0" topLeftCell="A1">
      <selection activeCell="O20" sqref="O20:P20"/>
    </sheetView>
  </sheetViews>
  <sheetFormatPr defaultColWidth="9.140625" defaultRowHeight="15"/>
  <cols>
    <col min="1" max="3" width="10.7109375" style="0" customWidth="1"/>
    <col min="4" max="4" width="23.140625" style="0" bestFit="1" customWidth="1"/>
    <col min="5" max="5" width="23.140625" style="0" customWidth="1"/>
    <col min="9" max="9" width="10.00390625" style="0" bestFit="1" customWidth="1"/>
    <col min="10" max="10" width="17.7109375" style="0" customWidth="1"/>
    <col min="12" max="12" width="13.57421875" style="0" bestFit="1" customWidth="1"/>
    <col min="20" max="20" width="10.57421875" style="0" customWidth="1"/>
    <col min="21" max="21" width="10.7109375" style="0" customWidth="1"/>
    <col min="22" max="22" width="9.140625" style="0" customWidth="1"/>
  </cols>
  <sheetData>
    <row r="1" spans="1:16" ht="15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thickBot="1">
      <c r="A2" s="1" t="s">
        <v>2</v>
      </c>
      <c r="B2" s="1"/>
      <c r="C2" s="1"/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5.75" thickBot="1">
      <c r="A3" s="2" t="s">
        <v>4</v>
      </c>
      <c r="B3" s="2"/>
      <c r="C3" s="2"/>
      <c r="D3" s="2"/>
      <c r="E3" s="2"/>
      <c r="F3" s="2"/>
      <c r="G3" s="2"/>
      <c r="H3" s="3"/>
      <c r="I3" s="2" t="s">
        <v>5</v>
      </c>
      <c r="J3" s="2"/>
      <c r="K3" s="2"/>
      <c r="L3" s="2"/>
      <c r="M3" s="2"/>
      <c r="N3" s="2"/>
      <c r="O3" s="2"/>
      <c r="P3" s="2"/>
      <c r="Q3" s="4" t="s">
        <v>6</v>
      </c>
      <c r="R3" s="4"/>
      <c r="S3" s="5">
        <v>1.07</v>
      </c>
      <c r="T3" s="6" t="s">
        <v>7</v>
      </c>
      <c r="U3" s="7">
        <f>(T15-S23)/S23</f>
        <v>2.170289855072464</v>
      </c>
    </row>
    <row r="4" spans="1:24" ht="15">
      <c r="A4" s="2"/>
      <c r="B4" s="2"/>
      <c r="C4" s="2"/>
      <c r="D4" s="2"/>
      <c r="E4" s="2"/>
      <c r="F4" s="2"/>
      <c r="G4" s="2"/>
      <c r="H4" s="2"/>
      <c r="I4" s="8" t="s">
        <v>8</v>
      </c>
      <c r="J4" s="8"/>
      <c r="K4" s="8"/>
      <c r="L4" s="8"/>
      <c r="M4" s="8"/>
      <c r="N4" s="8"/>
      <c r="O4" s="8"/>
      <c r="P4" s="8"/>
      <c r="Q4" s="2" t="s">
        <v>9</v>
      </c>
      <c r="R4" s="2"/>
      <c r="T4" s="2" t="s">
        <v>10</v>
      </c>
      <c r="U4" s="2"/>
      <c r="V4" s="9"/>
      <c r="W4" s="2" t="s">
        <v>11</v>
      </c>
      <c r="X4" s="2"/>
    </row>
    <row r="5" spans="1:22" ht="15">
      <c r="A5" s="2"/>
      <c r="B5" s="2"/>
      <c r="C5" s="2"/>
      <c r="D5" s="2"/>
      <c r="E5" s="2"/>
      <c r="F5" s="2"/>
      <c r="G5" s="2"/>
      <c r="H5" s="2"/>
      <c r="I5" s="8"/>
      <c r="J5" s="8"/>
      <c r="K5" s="8"/>
      <c r="L5" s="8"/>
      <c r="M5" s="8"/>
      <c r="N5" s="8"/>
      <c r="O5" s="8"/>
      <c r="P5" s="8"/>
      <c r="Q5" s="2" t="s">
        <v>12</v>
      </c>
      <c r="R5" s="2"/>
      <c r="S5" s="2"/>
      <c r="T5" s="10" t="e">
        <f>_xlfn.CEILING.MATH(T15/(V4*Y4),1)</f>
        <v>#DIV/0!</v>
      </c>
      <c r="U5" s="2"/>
      <c r="V5" s="2"/>
    </row>
    <row r="6" spans="1:22" ht="15">
      <c r="A6" s="2"/>
      <c r="B6" s="2"/>
      <c r="C6" s="2"/>
      <c r="D6" s="2"/>
      <c r="E6" s="2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2" t="s">
        <v>13</v>
      </c>
      <c r="R6" s="2"/>
      <c r="S6" s="2"/>
      <c r="T6" s="11" t="e">
        <f>_xlfn.CEILING.MATH(T15/(S4*2+V4*2),1)</f>
        <v>#DIV/0!</v>
      </c>
      <c r="U6" s="11"/>
      <c r="V6" s="11"/>
    </row>
    <row r="7" spans="1:22" ht="15">
      <c r="A7" s="2"/>
      <c r="B7" s="2"/>
      <c r="C7" s="2"/>
      <c r="D7" s="2"/>
      <c r="E7" s="2"/>
      <c r="F7" s="2"/>
      <c r="G7" s="2"/>
      <c r="H7" s="2"/>
      <c r="I7" s="8"/>
      <c r="J7" s="8"/>
      <c r="K7" s="8"/>
      <c r="L7" s="8"/>
      <c r="M7" s="8"/>
      <c r="N7" s="8"/>
      <c r="O7" s="8"/>
      <c r="P7" s="8"/>
      <c r="Q7" s="12" t="s">
        <v>14</v>
      </c>
      <c r="R7" s="12"/>
      <c r="S7" s="12"/>
      <c r="T7" s="13">
        <f>T15-T9-T11-T13-S23</f>
        <v>31.270000000000003</v>
      </c>
      <c r="U7" s="14"/>
      <c r="V7" s="14"/>
    </row>
    <row r="8" spans="1:22" ht="15">
      <c r="A8" s="2"/>
      <c r="B8" s="2"/>
      <c r="C8" s="2"/>
      <c r="D8" s="2"/>
      <c r="E8" s="2"/>
      <c r="F8" s="2"/>
      <c r="G8" s="2"/>
      <c r="H8" s="2"/>
      <c r="I8" s="8"/>
      <c r="J8" s="8"/>
      <c r="K8" s="8"/>
      <c r="L8" s="8"/>
      <c r="M8" s="8"/>
      <c r="N8" s="8"/>
      <c r="O8" s="8"/>
      <c r="P8" s="8"/>
      <c r="Q8" s="12"/>
      <c r="R8" s="12"/>
      <c r="S8" s="12"/>
      <c r="T8" s="14"/>
      <c r="U8" s="14"/>
      <c r="V8" s="14"/>
    </row>
    <row r="9" spans="1:22" ht="15">
      <c r="A9" s="2"/>
      <c r="B9" s="2"/>
      <c r="C9" s="2"/>
      <c r="D9" s="2"/>
      <c r="E9" s="2"/>
      <c r="F9" s="2"/>
      <c r="G9" s="2"/>
      <c r="H9" s="2"/>
      <c r="I9" s="8"/>
      <c r="J9" s="8"/>
      <c r="K9" s="8"/>
      <c r="L9" s="8"/>
      <c r="M9" s="8"/>
      <c r="N9" s="8"/>
      <c r="O9" s="8"/>
      <c r="P9" s="8"/>
      <c r="Q9" s="15" t="s">
        <v>15</v>
      </c>
      <c r="R9" s="15"/>
      <c r="S9" s="15"/>
      <c r="T9" s="16">
        <f>(T15-_xlfn.CEILING.MATH(S23,5))*20%</f>
        <v>9</v>
      </c>
      <c r="U9" s="17"/>
      <c r="V9" s="17"/>
    </row>
    <row r="10" spans="1:22" ht="15">
      <c r="A10" s="2"/>
      <c r="B10" s="2"/>
      <c r="C10" s="2"/>
      <c r="D10" s="2"/>
      <c r="E10" s="2"/>
      <c r="F10" s="2"/>
      <c r="G10" s="2"/>
      <c r="H10" s="2"/>
      <c r="I10" s="8"/>
      <c r="J10" s="8"/>
      <c r="K10" s="8"/>
      <c r="L10" s="8"/>
      <c r="M10" s="8"/>
      <c r="N10" s="8"/>
      <c r="O10" s="8"/>
      <c r="P10" s="8"/>
      <c r="Q10" s="15"/>
      <c r="R10" s="15"/>
      <c r="S10" s="15"/>
      <c r="T10" s="17"/>
      <c r="U10" s="17"/>
      <c r="V10" s="17"/>
    </row>
    <row r="11" spans="1:22" ht="15">
      <c r="A11" s="2"/>
      <c r="B11" s="2"/>
      <c r="C11" s="2"/>
      <c r="D11" s="2"/>
      <c r="E11" s="2"/>
      <c r="F11" s="2"/>
      <c r="G11" s="2"/>
      <c r="H11" s="2"/>
      <c r="I11" s="8"/>
      <c r="J11" s="8"/>
      <c r="K11" s="8"/>
      <c r="L11" s="8"/>
      <c r="M11" s="8"/>
      <c r="N11" s="8"/>
      <c r="O11" s="8"/>
      <c r="P11" s="8"/>
      <c r="Q11" s="18" t="s">
        <v>16</v>
      </c>
      <c r="R11" s="18"/>
      <c r="S11" s="18"/>
      <c r="T11" s="19">
        <f>(T15-_xlfn.CEILING.MATH(S23,5))*7%</f>
        <v>3.1500000000000004</v>
      </c>
      <c r="U11" s="18"/>
      <c r="V11" s="18"/>
    </row>
    <row r="12" spans="1:22" ht="15">
      <c r="A12" s="2"/>
      <c r="B12" s="2"/>
      <c r="C12" s="2"/>
      <c r="D12" s="2"/>
      <c r="E12" s="2"/>
      <c r="F12" s="2"/>
      <c r="G12" s="2"/>
      <c r="H12" s="2"/>
      <c r="I12" s="8"/>
      <c r="J12" s="8"/>
      <c r="K12" s="8"/>
      <c r="L12" s="8"/>
      <c r="M12" s="8"/>
      <c r="N12" s="8"/>
      <c r="O12" s="8"/>
      <c r="P12" s="8"/>
      <c r="Q12" s="18"/>
      <c r="R12" s="18"/>
      <c r="S12" s="18"/>
      <c r="T12" s="18"/>
      <c r="U12" s="18"/>
      <c r="V12" s="18"/>
    </row>
    <row r="13" spans="1:22" ht="15">
      <c r="A13" s="2"/>
      <c r="B13" s="2"/>
      <c r="C13" s="2"/>
      <c r="D13" s="2"/>
      <c r="E13" s="2"/>
      <c r="F13" s="2"/>
      <c r="G13" s="2"/>
      <c r="H13" s="2"/>
      <c r="I13" s="8"/>
      <c r="J13" s="8"/>
      <c r="K13" s="8"/>
      <c r="L13" s="8"/>
      <c r="M13" s="8"/>
      <c r="N13" s="8"/>
      <c r="O13" s="8"/>
      <c r="P13" s="8"/>
      <c r="Q13" s="20" t="s">
        <v>17</v>
      </c>
      <c r="R13" s="20"/>
      <c r="S13" s="20"/>
      <c r="T13" s="19">
        <f>(T15-_xlfn.CEILING.MATH(S23,5))*10%</f>
        <v>4.5</v>
      </c>
      <c r="U13" s="18"/>
      <c r="V13" s="18"/>
    </row>
    <row r="14" spans="1:22" ht="15">
      <c r="A14" s="2"/>
      <c r="B14" s="2"/>
      <c r="C14" s="2"/>
      <c r="D14" s="2"/>
      <c r="E14" s="2"/>
      <c r="F14" s="2"/>
      <c r="G14" s="2"/>
      <c r="H14" s="2"/>
      <c r="I14" s="8"/>
      <c r="J14" s="8"/>
      <c r="K14" s="8"/>
      <c r="L14" s="8"/>
      <c r="M14" s="8"/>
      <c r="N14" s="8"/>
      <c r="O14" s="8"/>
      <c r="P14" s="8"/>
      <c r="Q14" s="20"/>
      <c r="R14" s="20"/>
      <c r="S14" s="20"/>
      <c r="T14" s="18"/>
      <c r="U14" s="18"/>
      <c r="V14" s="18"/>
    </row>
    <row r="15" spans="1:22" ht="15">
      <c r="A15" s="2"/>
      <c r="B15" s="2"/>
      <c r="C15" s="2"/>
      <c r="D15" s="2"/>
      <c r="E15" s="2"/>
      <c r="F15" s="2"/>
      <c r="G15" s="2"/>
      <c r="H15" s="2"/>
      <c r="I15" s="8"/>
      <c r="J15" s="8"/>
      <c r="K15" s="8"/>
      <c r="L15" s="8"/>
      <c r="M15" s="8"/>
      <c r="N15" s="8"/>
      <c r="O15" s="8"/>
      <c r="P15" s="8"/>
      <c r="Q15" s="21" t="s">
        <v>18</v>
      </c>
      <c r="R15" s="21"/>
      <c r="S15" s="21"/>
      <c r="T15" s="22">
        <f>_xlfn.CEILING.MATH(O23,5)</f>
        <v>70</v>
      </c>
      <c r="U15" s="22"/>
      <c r="V15" s="22"/>
    </row>
    <row r="16" spans="1:22" ht="15">
      <c r="A16" s="2"/>
      <c r="B16" s="2"/>
      <c r="C16" s="2"/>
      <c r="D16" s="2"/>
      <c r="E16" s="2"/>
      <c r="F16" s="2"/>
      <c r="G16" s="2"/>
      <c r="H16" s="2"/>
      <c r="I16" s="8"/>
      <c r="J16" s="8"/>
      <c r="K16" s="8"/>
      <c r="L16" s="8"/>
      <c r="M16" s="8"/>
      <c r="N16" s="8"/>
      <c r="O16" s="8"/>
      <c r="P16" s="8"/>
      <c r="Q16" s="21"/>
      <c r="R16" s="21"/>
      <c r="S16" s="21"/>
      <c r="T16" s="22"/>
      <c r="U16" s="22"/>
      <c r="V16" s="22"/>
    </row>
    <row r="17" spans="1:22" ht="15.75" thickBot="1">
      <c r="A17" s="1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3"/>
      <c r="R17" s="23"/>
      <c r="S17" s="23"/>
      <c r="T17" s="24"/>
      <c r="U17" s="24"/>
      <c r="V17" s="24"/>
    </row>
    <row r="18" spans="1:23" ht="15.75" thickBot="1">
      <c r="A18" s="25" t="s">
        <v>20</v>
      </c>
      <c r="B18" s="26"/>
      <c r="C18" s="26"/>
      <c r="D18" s="26"/>
      <c r="E18" s="27" t="s">
        <v>21</v>
      </c>
      <c r="F18" s="27" t="s">
        <v>22</v>
      </c>
      <c r="G18" s="28" t="s">
        <v>23</v>
      </c>
      <c r="H18" s="29"/>
      <c r="I18" s="30"/>
      <c r="J18" s="31" t="s">
        <v>23</v>
      </c>
      <c r="K18" s="32" t="s">
        <v>24</v>
      </c>
      <c r="L18" s="33"/>
      <c r="M18" s="32" t="s">
        <v>25</v>
      </c>
      <c r="N18" s="33"/>
      <c r="O18" s="32" t="s">
        <v>26</v>
      </c>
      <c r="P18" s="33"/>
      <c r="Q18" s="32" t="s">
        <v>27</v>
      </c>
      <c r="R18" s="33"/>
      <c r="S18" s="32" t="s">
        <v>28</v>
      </c>
      <c r="T18" s="33"/>
      <c r="U18" s="32" t="s">
        <v>29</v>
      </c>
      <c r="V18" s="33"/>
      <c r="W18" s="27" t="s">
        <v>30</v>
      </c>
    </row>
    <row r="19" spans="1:23" ht="30.75" thickBot="1">
      <c r="A19" s="25" t="s">
        <v>31</v>
      </c>
      <c r="B19" s="26"/>
      <c r="C19" s="34"/>
      <c r="D19" s="35" t="s">
        <v>5</v>
      </c>
      <c r="E19" s="36"/>
      <c r="F19" s="36"/>
      <c r="G19" s="37" t="s">
        <v>32</v>
      </c>
      <c r="H19" s="37" t="s">
        <v>33</v>
      </c>
      <c r="I19" s="37" t="s">
        <v>34</v>
      </c>
      <c r="J19" s="38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39"/>
      <c r="V19" s="40"/>
      <c r="W19" s="36"/>
    </row>
    <row r="20" spans="1:23" ht="15">
      <c r="A20" s="41" t="s">
        <v>35</v>
      </c>
      <c r="B20" s="42"/>
      <c r="C20" s="42"/>
      <c r="D20" s="43"/>
      <c r="E20" s="44" t="str">
        <f>IF(ISNA(VLOOKUP(A20,Цены!$B$3:$H$500,7)),"",VLOOKUP(A20,Цены!$B$3:$H$500,7,0))</f>
        <v>Материал</v>
      </c>
      <c r="F20" s="44" t="str">
        <f>IF(ISNA(VLOOKUP(A20,Цены!$B$3:$D$500,2)),"",VLOOKUP(A20,Цены!$B$3:$D$500,2,0))</f>
        <v>м.п.</v>
      </c>
      <c r="G20" s="45"/>
      <c r="H20" s="45"/>
      <c r="I20" s="46">
        <f>_xlfn.CEILING.MATH(G20*H20/1000000,0.01)</f>
        <v>0</v>
      </c>
      <c r="J20" s="47">
        <v>690</v>
      </c>
      <c r="K20" s="48">
        <v>1</v>
      </c>
      <c r="L20" s="48"/>
      <c r="M20" s="49">
        <f>IF(ISNA(VLOOKUP(A20,Цены!$B$3:$D$500,3)),"0",VLOOKUP(A20,Цены!$B$3:$D$500,3,0))</f>
        <v>32</v>
      </c>
      <c r="N20" s="49"/>
      <c r="O20" s="49">
        <f>IF(F20="м2",I20*K20,_xlfn.CEILING.MATH(J20*K20,500)/1000)*$S$3*M20*IF(E20="Материал",1+VLOOKUP($T$3,Цены!$J$3:$K$11,2,0),1)</f>
        <v>68.48</v>
      </c>
      <c r="P20" s="49"/>
      <c r="Q20" s="50">
        <f>IF(F20="м2",G20*H20*K20/1000000,J20*K20/1000)</f>
        <v>0.69</v>
      </c>
      <c r="R20" s="50"/>
      <c r="S20" s="49">
        <f>Q20*M20</f>
        <v>22.08</v>
      </c>
      <c r="T20" s="51"/>
      <c r="U20" s="52">
        <f>IF(F20="м2",_xlfn.CEILING.MATH(G20*H20*K20/1000000,0.1),_xlfn.CEILING.MATH(J20*K20,500)/1000)</f>
        <v>1</v>
      </c>
      <c r="V20" s="53"/>
      <c r="W20" s="54">
        <f>IF(ISNA(VLOOKUP(A20,Цены!$B$3:$E$500,4)),"",VLOOKUP(A20,Цены!$B$3:$E$500,4,0)*Q20)</f>
        <v>0.4416</v>
      </c>
    </row>
    <row r="21" spans="1:23" ht="15">
      <c r="A21" s="41"/>
      <c r="B21" s="42"/>
      <c r="C21" s="42"/>
      <c r="D21" s="55"/>
      <c r="E21" s="44">
        <f>IF(ISNA(VLOOKUP(A21,Цены!$B$3:$H$500,7)),"",VLOOKUP(A21,Цены!$B$3:$H$500,7,0))</f>
      </c>
      <c r="F21" s="44">
        <f>IF(ISNA(VLOOKUP(A21,Цены!$B$3:$D$500,2)),"",VLOOKUP(A21,Цены!$B$3:$D$500,2,0))</f>
      </c>
      <c r="G21" s="56"/>
      <c r="H21" s="56"/>
      <c r="I21" s="46">
        <f>_xlfn.CEILING.MATH(G21*H21/1000000,0.01)</f>
        <v>0</v>
      </c>
      <c r="J21" s="47"/>
      <c r="K21" s="57"/>
      <c r="L21" s="57"/>
      <c r="M21" s="49" t="str">
        <f>IF(ISNA(VLOOKUP(A21,Цены!$B$3:$D$500,3)),"0",VLOOKUP(A21,Цены!$B$3:$D$500,3,0))</f>
        <v>0</v>
      </c>
      <c r="N21" s="49"/>
      <c r="O21" s="49">
        <f>IF(F21="м2",I21*K21,_xlfn.CEILING.MATH(J21*K21,500)/1000)*$S$3*M21*IF(E21="Материал",1+VLOOKUP($T$3,Цены!$J$3:$K$11,2,0),1)</f>
        <v>0</v>
      </c>
      <c r="P21" s="49"/>
      <c r="Q21" s="50">
        <f>IF(F21="м2",G21*H21*K21/1000000,J21*K21/1000)</f>
        <v>0</v>
      </c>
      <c r="R21" s="50"/>
      <c r="S21" s="49">
        <f>Q21*M21</f>
        <v>0</v>
      </c>
      <c r="T21" s="51"/>
      <c r="U21" s="52">
        <f>IF(F21="м2",_xlfn.CEILING.MATH(G21*H21*K21/1000000,0.1),_xlfn.CEILING.MATH(J21*K21,500)/1000)</f>
        <v>0</v>
      </c>
      <c r="V21" s="53"/>
      <c r="W21" s="58">
        <f>IF(ISNA(VLOOKUP(A21,Цены!$B$3:$E$500,4)),"",VLOOKUP(A21,Цены!$B$3:$E$500,4,0)*Q21)</f>
      </c>
    </row>
    <row r="22" spans="1:23" ht="15.75" thickBot="1">
      <c r="A22" s="41"/>
      <c r="B22" s="42"/>
      <c r="C22" s="42"/>
      <c r="D22" s="55"/>
      <c r="E22" s="44">
        <f>IF(ISNA(VLOOKUP(A22,Цены!$B$3:$H$500,7)),"",VLOOKUP(A22,Цены!$B$3:$H$500,7,0))</f>
      </c>
      <c r="F22" s="44">
        <f>IF(ISNA(VLOOKUP(A22,Цены!$B$3:$D$500,2)),"",VLOOKUP(A22,Цены!$B$3:$D$500,2,0))</f>
      </c>
      <c r="G22" s="56"/>
      <c r="H22" s="56"/>
      <c r="I22" s="46">
        <f>_xlfn.CEILING.MATH(G22*H22/1000000,0.01)</f>
        <v>0</v>
      </c>
      <c r="J22" s="47"/>
      <c r="K22" s="57"/>
      <c r="L22" s="57"/>
      <c r="M22" s="49" t="str">
        <f>IF(ISNA(VLOOKUP(A22,Цены!$B$3:$D$500,3)),"0",VLOOKUP(A22,Цены!$B$3:$D$500,3,0))</f>
        <v>0</v>
      </c>
      <c r="N22" s="49"/>
      <c r="O22" s="49">
        <f>IF(F22="м2",I22*K22,_xlfn.CEILING.MATH(J22*K22,500)/1000)*$S$3*M22*IF(E22="Материал",1+VLOOKUP($T$3,Цены!$J$3:$K$11,2,0),1)</f>
        <v>0</v>
      </c>
      <c r="P22" s="49"/>
      <c r="Q22" s="50">
        <f>IF(F22="м2",G22*H22*K22/1000000,J22*K22/1000)</f>
        <v>0</v>
      </c>
      <c r="R22" s="50"/>
      <c r="S22" s="49">
        <f>Q22*M22</f>
        <v>0</v>
      </c>
      <c r="T22" s="51"/>
      <c r="U22" s="52">
        <f>IF(F22="м2",_xlfn.CEILING.MATH(G22*H22*K22/1000000,0.1),_xlfn.CEILING.MATH(J22*K22,500)/1000)</f>
        <v>0</v>
      </c>
      <c r="V22" s="53"/>
      <c r="W22" s="58">
        <f>IF(ISNA(VLOOKUP(A22,Цены!$B$3:$E$500,4)),"",VLOOKUP(A22,Цены!$B$3:$E$500,4,0)*Q22)</f>
      </c>
    </row>
    <row r="23" spans="1:23" ht="18.75" thickBot="1">
      <c r="A23" s="59"/>
      <c r="B23" s="60"/>
      <c r="C23" s="60"/>
      <c r="D23" s="61"/>
      <c r="E23" s="62"/>
      <c r="F23" s="63"/>
      <c r="G23" s="64"/>
      <c r="H23" s="65"/>
      <c r="I23" s="66"/>
      <c r="J23" s="6"/>
      <c r="K23" s="64"/>
      <c r="L23" s="66"/>
      <c r="M23" s="67"/>
      <c r="N23" s="68"/>
      <c r="O23" s="69">
        <f>SUM(O20:P22)</f>
        <v>68.48</v>
      </c>
      <c r="P23" s="70"/>
      <c r="Q23" s="71"/>
      <c r="R23" s="72"/>
      <c r="S23" s="69">
        <f>SUM(S20:T22)</f>
        <v>22.08</v>
      </c>
      <c r="T23" s="73"/>
      <c r="U23" s="71"/>
      <c r="V23" s="72"/>
      <c r="W23" s="74">
        <f>SUM(W20:W22)</f>
        <v>0.4416</v>
      </c>
    </row>
    <row r="25" spans="1:16" ht="15">
      <c r="A25" s="1" t="s">
        <v>0</v>
      </c>
      <c r="B25" s="1"/>
      <c r="C25" s="1"/>
      <c r="D25" s="1" t="s">
        <v>36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>
      <c r="A26" s="1" t="s"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21" ht="15.75" thickBot="1">
      <c r="A27" s="2" t="s">
        <v>4</v>
      </c>
      <c r="B27" s="2"/>
      <c r="C27" s="2"/>
      <c r="D27" s="2"/>
      <c r="E27" s="2"/>
      <c r="F27" s="2"/>
      <c r="G27" s="2"/>
      <c r="H27" s="3"/>
      <c r="I27" s="2" t="s">
        <v>5</v>
      </c>
      <c r="J27" s="2"/>
      <c r="K27" s="2"/>
      <c r="L27" s="2"/>
      <c r="M27" s="2"/>
      <c r="N27" s="2"/>
      <c r="O27" s="2"/>
      <c r="P27" s="2"/>
      <c r="Q27" s="4" t="s">
        <v>6</v>
      </c>
      <c r="R27" s="4"/>
      <c r="S27" s="5">
        <v>1.07</v>
      </c>
      <c r="T27" s="6" t="s">
        <v>7</v>
      </c>
      <c r="U27" s="7">
        <f>(T39-S47)/S47</f>
        <v>2.170289855072464</v>
      </c>
    </row>
    <row r="28" spans="1:24" ht="15">
      <c r="A28" s="2"/>
      <c r="B28" s="2"/>
      <c r="C28" s="2"/>
      <c r="D28" s="2"/>
      <c r="E28" s="2"/>
      <c r="F28" s="2"/>
      <c r="G28" s="2"/>
      <c r="H28" s="2"/>
      <c r="I28" s="8" t="s">
        <v>37</v>
      </c>
      <c r="J28" s="8"/>
      <c r="K28" s="8"/>
      <c r="L28" s="8"/>
      <c r="M28" s="8"/>
      <c r="N28" s="8"/>
      <c r="O28" s="8"/>
      <c r="P28" s="8"/>
      <c r="Q28" s="2" t="s">
        <v>9</v>
      </c>
      <c r="R28" s="2"/>
      <c r="T28" s="2" t="s">
        <v>10</v>
      </c>
      <c r="U28" s="2"/>
      <c r="V28" s="9"/>
      <c r="W28" s="2" t="s">
        <v>11</v>
      </c>
      <c r="X28" s="2"/>
    </row>
    <row r="29" spans="1:22" ht="15">
      <c r="A29" s="2"/>
      <c r="B29" s="2"/>
      <c r="C29" s="2"/>
      <c r="D29" s="2"/>
      <c r="E29" s="2"/>
      <c r="F29" s="2"/>
      <c r="G29" s="2"/>
      <c r="H29" s="2"/>
      <c r="I29" s="8"/>
      <c r="J29" s="8"/>
      <c r="K29" s="8"/>
      <c r="L29" s="8"/>
      <c r="M29" s="8"/>
      <c r="N29" s="8"/>
      <c r="O29" s="8"/>
      <c r="P29" s="8"/>
      <c r="Q29" s="2" t="s">
        <v>12</v>
      </c>
      <c r="R29" s="2"/>
      <c r="S29" s="2"/>
      <c r="T29" s="10" t="e">
        <f>_xlfn.CEILING.MATH(T39/(V28*Y28),1)</f>
        <v>#DIV/0!</v>
      </c>
      <c r="U29" s="2"/>
      <c r="V29" s="2"/>
    </row>
    <row r="30" spans="1:22" ht="15">
      <c r="A30" s="2"/>
      <c r="B30" s="2"/>
      <c r="C30" s="2"/>
      <c r="D30" s="2"/>
      <c r="E30" s="2"/>
      <c r="F30" s="2"/>
      <c r="G30" s="2"/>
      <c r="H30" s="2"/>
      <c r="I30" s="8"/>
      <c r="J30" s="8"/>
      <c r="K30" s="8"/>
      <c r="L30" s="8"/>
      <c r="M30" s="8"/>
      <c r="N30" s="8"/>
      <c r="O30" s="8"/>
      <c r="P30" s="8"/>
      <c r="Q30" s="2" t="s">
        <v>13</v>
      </c>
      <c r="R30" s="2"/>
      <c r="S30" s="2"/>
      <c r="T30" s="11" t="e">
        <f>_xlfn.CEILING.MATH(T39/(S28*2+V28*2),1)</f>
        <v>#DIV/0!</v>
      </c>
      <c r="U30" s="11"/>
      <c r="V30" s="11"/>
    </row>
    <row r="31" spans="1:22" ht="15">
      <c r="A31" s="2"/>
      <c r="B31" s="2"/>
      <c r="C31" s="2"/>
      <c r="D31" s="2"/>
      <c r="E31" s="2"/>
      <c r="F31" s="2"/>
      <c r="G31" s="2"/>
      <c r="H31" s="2"/>
      <c r="I31" s="8"/>
      <c r="J31" s="8"/>
      <c r="K31" s="8"/>
      <c r="L31" s="8"/>
      <c r="M31" s="8"/>
      <c r="N31" s="8"/>
      <c r="O31" s="8"/>
      <c r="P31" s="8"/>
      <c r="Q31" s="12" t="s">
        <v>14</v>
      </c>
      <c r="R31" s="12"/>
      <c r="S31" s="12"/>
      <c r="T31" s="13">
        <f>T39-T33-T35-T37-S47</f>
        <v>31.270000000000003</v>
      </c>
      <c r="U31" s="14"/>
      <c r="V31" s="14"/>
    </row>
    <row r="32" spans="1:22" ht="15">
      <c r="A32" s="2"/>
      <c r="B32" s="2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N32" s="8"/>
      <c r="O32" s="8"/>
      <c r="P32" s="8"/>
      <c r="Q32" s="12"/>
      <c r="R32" s="12"/>
      <c r="S32" s="12"/>
      <c r="T32" s="14"/>
      <c r="U32" s="14"/>
      <c r="V32" s="14"/>
    </row>
    <row r="33" spans="1:22" ht="15">
      <c r="A33" s="2"/>
      <c r="B33" s="2"/>
      <c r="C33" s="2"/>
      <c r="D33" s="2"/>
      <c r="E33" s="2"/>
      <c r="F33" s="2"/>
      <c r="G33" s="2"/>
      <c r="H33" s="2"/>
      <c r="I33" s="8"/>
      <c r="J33" s="8"/>
      <c r="K33" s="8"/>
      <c r="L33" s="8"/>
      <c r="M33" s="8"/>
      <c r="N33" s="8"/>
      <c r="O33" s="8"/>
      <c r="P33" s="8"/>
      <c r="Q33" s="15" t="s">
        <v>15</v>
      </c>
      <c r="R33" s="15"/>
      <c r="S33" s="15"/>
      <c r="T33" s="16">
        <f>(T39-_xlfn.CEILING.MATH(S47,5))*20%</f>
        <v>9</v>
      </c>
      <c r="U33" s="17"/>
      <c r="V33" s="17"/>
    </row>
    <row r="34" spans="1:22" ht="15">
      <c r="A34" s="2"/>
      <c r="B34" s="2"/>
      <c r="C34" s="2"/>
      <c r="D34" s="2"/>
      <c r="E34" s="2"/>
      <c r="F34" s="2"/>
      <c r="G34" s="2"/>
      <c r="H34" s="2"/>
      <c r="I34" s="8"/>
      <c r="J34" s="8"/>
      <c r="K34" s="8"/>
      <c r="L34" s="8"/>
      <c r="M34" s="8"/>
      <c r="N34" s="8"/>
      <c r="O34" s="8"/>
      <c r="P34" s="8"/>
      <c r="Q34" s="15"/>
      <c r="R34" s="15"/>
      <c r="S34" s="15"/>
      <c r="T34" s="17"/>
      <c r="U34" s="17"/>
      <c r="V34" s="17"/>
    </row>
    <row r="35" spans="1:22" ht="15">
      <c r="A35" s="2"/>
      <c r="B35" s="2"/>
      <c r="C35" s="2"/>
      <c r="D35" s="2"/>
      <c r="E35" s="2"/>
      <c r="F35" s="2"/>
      <c r="G35" s="2"/>
      <c r="H35" s="2"/>
      <c r="I35" s="8"/>
      <c r="J35" s="8"/>
      <c r="K35" s="8"/>
      <c r="L35" s="8"/>
      <c r="M35" s="8"/>
      <c r="N35" s="8"/>
      <c r="O35" s="8"/>
      <c r="P35" s="8"/>
      <c r="Q35" s="18" t="s">
        <v>16</v>
      </c>
      <c r="R35" s="18"/>
      <c r="S35" s="18"/>
      <c r="T35" s="19">
        <f>(T39-_xlfn.CEILING.MATH(S47,5))*7%</f>
        <v>3.1500000000000004</v>
      </c>
      <c r="U35" s="18"/>
      <c r="V35" s="18"/>
    </row>
    <row r="36" spans="1:22" ht="15">
      <c r="A36" s="2"/>
      <c r="B36" s="2"/>
      <c r="C36" s="2"/>
      <c r="D36" s="2"/>
      <c r="E36" s="2"/>
      <c r="F36" s="2"/>
      <c r="G36" s="2"/>
      <c r="H36" s="2"/>
      <c r="I36" s="8"/>
      <c r="J36" s="8"/>
      <c r="K36" s="8"/>
      <c r="L36" s="8"/>
      <c r="M36" s="8"/>
      <c r="N36" s="8"/>
      <c r="O36" s="8"/>
      <c r="P36" s="8"/>
      <c r="Q36" s="18"/>
      <c r="R36" s="18"/>
      <c r="S36" s="18"/>
      <c r="T36" s="18"/>
      <c r="U36" s="18"/>
      <c r="V36" s="18"/>
    </row>
    <row r="37" spans="1:22" ht="15">
      <c r="A37" s="2"/>
      <c r="B37" s="2"/>
      <c r="C37" s="2"/>
      <c r="D37" s="2"/>
      <c r="E37" s="2"/>
      <c r="F37" s="2"/>
      <c r="G37" s="2"/>
      <c r="H37" s="2"/>
      <c r="I37" s="8"/>
      <c r="J37" s="8"/>
      <c r="K37" s="8"/>
      <c r="L37" s="8"/>
      <c r="M37" s="8"/>
      <c r="N37" s="8"/>
      <c r="O37" s="8"/>
      <c r="P37" s="8"/>
      <c r="Q37" s="20" t="s">
        <v>17</v>
      </c>
      <c r="R37" s="20"/>
      <c r="S37" s="20"/>
      <c r="T37" s="19">
        <f>(T39-_xlfn.CEILING.MATH(S47,5))*10%</f>
        <v>4.5</v>
      </c>
      <c r="U37" s="18"/>
      <c r="V37" s="18"/>
    </row>
    <row r="38" spans="1:22" ht="15">
      <c r="A38" s="2"/>
      <c r="B38" s="2"/>
      <c r="C38" s="2"/>
      <c r="D38" s="2"/>
      <c r="E38" s="2"/>
      <c r="F38" s="2"/>
      <c r="G38" s="2"/>
      <c r="H38" s="2"/>
      <c r="I38" s="8"/>
      <c r="J38" s="8"/>
      <c r="K38" s="8"/>
      <c r="L38" s="8"/>
      <c r="M38" s="8"/>
      <c r="N38" s="8"/>
      <c r="O38" s="8"/>
      <c r="P38" s="8"/>
      <c r="Q38" s="20"/>
      <c r="R38" s="20"/>
      <c r="S38" s="20"/>
      <c r="T38" s="18"/>
      <c r="U38" s="18"/>
      <c r="V38" s="18"/>
    </row>
    <row r="39" spans="1:22" ht="15">
      <c r="A39" s="2"/>
      <c r="B39" s="2"/>
      <c r="C39" s="2"/>
      <c r="D39" s="2"/>
      <c r="E39" s="2"/>
      <c r="F39" s="2"/>
      <c r="G39" s="2"/>
      <c r="H39" s="2"/>
      <c r="I39" s="8"/>
      <c r="J39" s="8"/>
      <c r="K39" s="8"/>
      <c r="L39" s="8"/>
      <c r="M39" s="8"/>
      <c r="N39" s="8"/>
      <c r="O39" s="8"/>
      <c r="P39" s="8"/>
      <c r="Q39" s="21" t="s">
        <v>18</v>
      </c>
      <c r="R39" s="21"/>
      <c r="S39" s="21"/>
      <c r="T39" s="22">
        <f>_xlfn.CEILING.MATH(O47,5)</f>
        <v>70</v>
      </c>
      <c r="U39" s="22"/>
      <c r="V39" s="22"/>
    </row>
    <row r="40" spans="1:22" ht="15">
      <c r="A40" s="2"/>
      <c r="B40" s="2"/>
      <c r="C40" s="2"/>
      <c r="D40" s="2"/>
      <c r="E40" s="2"/>
      <c r="F40" s="2"/>
      <c r="G40" s="2"/>
      <c r="H40" s="2"/>
      <c r="I40" s="8"/>
      <c r="J40" s="8"/>
      <c r="K40" s="8"/>
      <c r="L40" s="8"/>
      <c r="M40" s="8"/>
      <c r="N40" s="8"/>
      <c r="O40" s="8"/>
      <c r="P40" s="8"/>
      <c r="Q40" s="21"/>
      <c r="R40" s="21"/>
      <c r="S40" s="21"/>
      <c r="T40" s="22"/>
      <c r="U40" s="22"/>
      <c r="V40" s="22"/>
    </row>
    <row r="41" spans="1:22" ht="15.75" thickBot="1">
      <c r="A41" s="1" t="s">
        <v>19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3"/>
      <c r="R41" s="23"/>
      <c r="S41" s="23"/>
      <c r="T41" s="24"/>
      <c r="U41" s="24"/>
      <c r="V41" s="24"/>
    </row>
    <row r="42" spans="1:23" ht="15.75" thickBot="1">
      <c r="A42" s="25" t="s">
        <v>20</v>
      </c>
      <c r="B42" s="26"/>
      <c r="C42" s="26"/>
      <c r="D42" s="26"/>
      <c r="E42" s="27" t="s">
        <v>21</v>
      </c>
      <c r="F42" s="27" t="s">
        <v>22</v>
      </c>
      <c r="G42" s="28" t="s">
        <v>23</v>
      </c>
      <c r="H42" s="29"/>
      <c r="I42" s="30"/>
      <c r="J42" s="31" t="s">
        <v>23</v>
      </c>
      <c r="K42" s="32" t="s">
        <v>24</v>
      </c>
      <c r="L42" s="33"/>
      <c r="M42" s="32" t="s">
        <v>25</v>
      </c>
      <c r="N42" s="33"/>
      <c r="O42" s="32" t="s">
        <v>26</v>
      </c>
      <c r="P42" s="33"/>
      <c r="Q42" s="32" t="s">
        <v>27</v>
      </c>
      <c r="R42" s="33"/>
      <c r="S42" s="32" t="s">
        <v>28</v>
      </c>
      <c r="T42" s="33"/>
      <c r="U42" s="32" t="s">
        <v>29</v>
      </c>
      <c r="V42" s="33"/>
      <c r="W42" s="27" t="s">
        <v>30</v>
      </c>
    </row>
    <row r="43" spans="1:23" ht="30.75" thickBot="1">
      <c r="A43" s="25" t="s">
        <v>31</v>
      </c>
      <c r="B43" s="26"/>
      <c r="C43" s="34"/>
      <c r="D43" s="35" t="s">
        <v>5</v>
      </c>
      <c r="E43" s="36"/>
      <c r="F43" s="36"/>
      <c r="G43" s="37" t="s">
        <v>32</v>
      </c>
      <c r="H43" s="37" t="s">
        <v>33</v>
      </c>
      <c r="I43" s="37" t="s">
        <v>34</v>
      </c>
      <c r="J43" s="38"/>
      <c r="K43" s="39"/>
      <c r="L43" s="40"/>
      <c r="M43" s="39"/>
      <c r="N43" s="40"/>
      <c r="O43" s="39"/>
      <c r="P43" s="40"/>
      <c r="Q43" s="39"/>
      <c r="R43" s="40"/>
      <c r="S43" s="39"/>
      <c r="T43" s="40"/>
      <c r="U43" s="39"/>
      <c r="V43" s="40"/>
      <c r="W43" s="36"/>
    </row>
    <row r="44" spans="1:23" ht="15">
      <c r="A44" s="41" t="s">
        <v>35</v>
      </c>
      <c r="B44" s="42"/>
      <c r="C44" s="42"/>
      <c r="D44" s="43"/>
      <c r="E44" s="44" t="str">
        <f>IF(ISNA(VLOOKUP(A44,Цены!$B$3:$H$500,7)),"",VLOOKUP(A44,Цены!$B$3:$H$500,7,0))</f>
        <v>Материал</v>
      </c>
      <c r="F44" s="44" t="str">
        <f>IF(ISNA(VLOOKUP(A44,Цены!$B$3:$D$500,2)),"",VLOOKUP(A44,Цены!$B$3:$D$500,2,0))</f>
        <v>м.п.</v>
      </c>
      <c r="G44" s="45"/>
      <c r="H44" s="45"/>
      <c r="I44" s="46">
        <f>_xlfn.CEILING.MATH(G44*H44/1000000,0.01)</f>
        <v>0</v>
      </c>
      <c r="J44" s="47">
        <v>690</v>
      </c>
      <c r="K44" s="48">
        <v>1</v>
      </c>
      <c r="L44" s="48"/>
      <c r="M44" s="49">
        <f>IF(ISNA(VLOOKUP(A44,Цены!$B$3:$D$500,3)),"0",VLOOKUP(A44,Цены!$B$3:$D$500,3,0))</f>
        <v>32</v>
      </c>
      <c r="N44" s="49"/>
      <c r="O44" s="49">
        <f>IF(F44="м2",I44*K44,_xlfn.CEILING.MATH(J44*K44,500)/1000)*$S$27*M44*IF(E44="Материал",1+VLOOKUP($T$27,Цены!$J$3:$K$11,2,0),1)</f>
        <v>68.48</v>
      </c>
      <c r="P44" s="49"/>
      <c r="Q44" s="50">
        <f>IF(F44="м2",G44*H44*K44/1000000,J44*K44/1000)</f>
        <v>0.69</v>
      </c>
      <c r="R44" s="50"/>
      <c r="S44" s="49">
        <f>Q44*M44</f>
        <v>22.08</v>
      </c>
      <c r="T44" s="51"/>
      <c r="U44" s="52">
        <f>IF(F44="м2",_xlfn.CEILING.MATH(G44*H44*K44/1000000,0.1),_xlfn.CEILING.MATH(J44*K44,500)/1000)</f>
        <v>1</v>
      </c>
      <c r="V44" s="53"/>
      <c r="W44" s="58">
        <f>IF(ISNA(VLOOKUP(A44,Цены!$B$3:$E$500,4)),"",VLOOKUP(A44,Цены!$B$3:$E$500,4,0)*Q44)</f>
        <v>0.4416</v>
      </c>
    </row>
    <row r="45" spans="1:23" ht="15">
      <c r="A45" s="41"/>
      <c r="B45" s="42"/>
      <c r="C45" s="42"/>
      <c r="D45" s="55"/>
      <c r="E45" s="44">
        <f>IF(ISNA(VLOOKUP(A45,Цены!$B$3:$H$500,7)),"",VLOOKUP(A45,Цены!$B$3:$H$500,7,0))</f>
      </c>
      <c r="F45" s="44">
        <f>IF(ISNA(VLOOKUP(A45,Цены!$B$3:$D$500,2)),"",VLOOKUP(A45,Цены!$B$3:$D$500,2,0))</f>
      </c>
      <c r="G45" s="56"/>
      <c r="H45" s="56"/>
      <c r="I45" s="46">
        <f>_xlfn.CEILING.MATH(G45*H45/1000000,0.01)</f>
        <v>0</v>
      </c>
      <c r="J45" s="47"/>
      <c r="K45" s="57"/>
      <c r="L45" s="57"/>
      <c r="M45" s="49" t="str">
        <f>IF(ISNA(VLOOKUP(A45,Цены!$B$3:$D$500,3)),"0",VLOOKUP(A45,Цены!$B$3:$D$500,3,0))</f>
        <v>0</v>
      </c>
      <c r="N45" s="49"/>
      <c r="O45" s="49">
        <f>IF(F45="м2",I45*K45,_xlfn.CEILING.MATH(J45*K45,500)/1000)*$S$27*M45*IF(E45="Материал",1+VLOOKUP($T$27,Цены!$J$3:$K$11,2,0),1)</f>
        <v>0</v>
      </c>
      <c r="P45" s="49"/>
      <c r="Q45" s="50">
        <f>IF(F45="м2",G45*H45*K45/1000000,J45*K45/1000)</f>
        <v>0</v>
      </c>
      <c r="R45" s="50"/>
      <c r="S45" s="49">
        <f>Q45*M45</f>
        <v>0</v>
      </c>
      <c r="T45" s="51"/>
      <c r="U45" s="52">
        <f>IF(F45="м2",_xlfn.CEILING.MATH(G45*H45*K45/1000000,0.1),_xlfn.CEILING.MATH(J45*K45,500)/1000)</f>
        <v>0</v>
      </c>
      <c r="V45" s="53"/>
      <c r="W45" s="58">
        <f>IF(ISNA(VLOOKUP(A45,Цены!$B$3:$E$500,4)),"",VLOOKUP(A45,Цены!$B$3:$E$500,4,0)*Q45)</f>
      </c>
    </row>
    <row r="46" spans="1:23" ht="15.75" thickBot="1">
      <c r="A46" s="41"/>
      <c r="B46" s="42"/>
      <c r="C46" s="42"/>
      <c r="D46" s="55"/>
      <c r="E46" s="44">
        <f>IF(ISNA(VLOOKUP(A46,Цены!$B$3:$H$500,7)),"",VLOOKUP(A46,Цены!$B$3:$H$500,7,0))</f>
      </c>
      <c r="F46" s="44">
        <f>IF(ISNA(VLOOKUP(A46,Цены!$B$3:$D$500,2)),"",VLOOKUP(A46,Цены!$B$3:$D$500,2,0))</f>
      </c>
      <c r="G46" s="56"/>
      <c r="H46" s="56"/>
      <c r="I46" s="46">
        <f>_xlfn.CEILING.MATH(G46*H46/1000000,0.01)</f>
        <v>0</v>
      </c>
      <c r="J46" s="47"/>
      <c r="K46" s="57"/>
      <c r="L46" s="57"/>
      <c r="M46" s="49" t="str">
        <f>IF(ISNA(VLOOKUP(A46,Цены!$B$3:$D$500,3)),"0",VLOOKUP(A46,Цены!$B$3:$D$500,3,0))</f>
        <v>0</v>
      </c>
      <c r="N46" s="49"/>
      <c r="O46" s="49">
        <f>IF(F46="м2",I46*K46,_xlfn.CEILING.MATH(J46*K46,500)/1000)*$S$27*M46*IF(E46="Материал",1+VLOOKUP($T$27,Цены!$J$3:$K$11,2,0),1)</f>
        <v>0</v>
      </c>
      <c r="P46" s="49"/>
      <c r="Q46" s="50">
        <f>IF(F46="м2",G46*H46*K46/1000000,J46*K46/1000)</f>
        <v>0</v>
      </c>
      <c r="R46" s="50"/>
      <c r="S46" s="49">
        <f>Q46*M46</f>
        <v>0</v>
      </c>
      <c r="T46" s="51"/>
      <c r="U46" s="52">
        <f>IF(F46="м2",_xlfn.CEILING.MATH(G46*H46*K46/1000000,0.1),_xlfn.CEILING.MATH(J46*K46,500)/1000)</f>
        <v>0</v>
      </c>
      <c r="V46" s="53"/>
      <c r="W46" s="58">
        <f>IF(ISNA(VLOOKUP(A46,Цены!$B$3:$E$500,4)),"",VLOOKUP(A46,Цены!$B$3:$E$500,4,0)*Q46)</f>
      </c>
    </row>
    <row r="47" spans="1:23" ht="18.75" thickBot="1">
      <c r="A47" s="59"/>
      <c r="B47" s="60"/>
      <c r="C47" s="60"/>
      <c r="D47" s="61"/>
      <c r="E47" s="62"/>
      <c r="F47" s="63"/>
      <c r="G47" s="64"/>
      <c r="H47" s="65"/>
      <c r="I47" s="66"/>
      <c r="J47" s="6"/>
      <c r="K47" s="64"/>
      <c r="L47" s="66"/>
      <c r="M47" s="67"/>
      <c r="N47" s="68"/>
      <c r="O47" s="69">
        <f>SUM(O44:P46)</f>
        <v>68.48</v>
      </c>
      <c r="P47" s="70"/>
      <c r="Q47" s="71"/>
      <c r="R47" s="72"/>
      <c r="S47" s="69">
        <f>SUM(S44:T46)</f>
        <v>22.08</v>
      </c>
      <c r="T47" s="73"/>
      <c r="U47" s="71"/>
      <c r="V47" s="72"/>
      <c r="W47" s="74">
        <f>SUM(W44:W46)</f>
        <v>0.4416</v>
      </c>
    </row>
    <row r="49" spans="1:16" ht="15">
      <c r="A49" s="1" t="s">
        <v>0</v>
      </c>
      <c r="B49" s="1"/>
      <c r="C49" s="1"/>
      <c r="D49" s="1" t="s">
        <v>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thickBot="1">
      <c r="A50" s="1" t="s">
        <v>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21" ht="15.75" thickBot="1">
      <c r="A51" s="2" t="s">
        <v>4</v>
      </c>
      <c r="B51" s="2"/>
      <c r="C51" s="2"/>
      <c r="D51" s="2"/>
      <c r="E51" s="2"/>
      <c r="F51" s="2"/>
      <c r="G51" s="2"/>
      <c r="H51" s="3"/>
      <c r="I51" s="2" t="s">
        <v>5</v>
      </c>
      <c r="J51" s="2"/>
      <c r="K51" s="2"/>
      <c r="L51" s="2"/>
      <c r="M51" s="2"/>
      <c r="N51" s="2"/>
      <c r="O51" s="2"/>
      <c r="P51" s="2"/>
      <c r="Q51" s="4" t="s">
        <v>6</v>
      </c>
      <c r="R51" s="4"/>
      <c r="S51" s="5">
        <v>1.07</v>
      </c>
      <c r="T51" s="6" t="s">
        <v>38</v>
      </c>
      <c r="U51" s="7">
        <f>(T63-S71)/S71</f>
        <v>1.9431372549019608</v>
      </c>
    </row>
    <row r="52" spans="1:24" ht="15">
      <c r="A52" s="2"/>
      <c r="B52" s="2"/>
      <c r="C52" s="2"/>
      <c r="D52" s="2"/>
      <c r="E52" s="2"/>
      <c r="F52" s="2"/>
      <c r="G52" s="2"/>
      <c r="H52" s="2"/>
      <c r="I52" s="75" t="s">
        <v>39</v>
      </c>
      <c r="J52" s="75"/>
      <c r="K52" s="75"/>
      <c r="L52" s="75"/>
      <c r="M52" s="75"/>
      <c r="N52" s="75"/>
      <c r="O52" s="75"/>
      <c r="P52" s="75"/>
      <c r="Q52" s="2" t="s">
        <v>9</v>
      </c>
      <c r="R52" s="2"/>
      <c r="T52" s="2" t="s">
        <v>10</v>
      </c>
      <c r="U52" s="2"/>
      <c r="V52" s="9"/>
      <c r="W52" s="2" t="s">
        <v>11</v>
      </c>
      <c r="X52" s="2"/>
    </row>
    <row r="53" spans="1:22" ht="15">
      <c r="A53" s="2"/>
      <c r="B53" s="2"/>
      <c r="C53" s="2"/>
      <c r="D53" s="2"/>
      <c r="E53" s="2"/>
      <c r="F53" s="2"/>
      <c r="G53" s="2"/>
      <c r="H53" s="2"/>
      <c r="I53" s="75"/>
      <c r="J53" s="75"/>
      <c r="K53" s="75"/>
      <c r="L53" s="75"/>
      <c r="M53" s="75"/>
      <c r="N53" s="75"/>
      <c r="O53" s="75"/>
      <c r="P53" s="75"/>
      <c r="Q53" s="2" t="s">
        <v>12</v>
      </c>
      <c r="R53" s="2"/>
      <c r="S53" s="2"/>
      <c r="T53" s="10" t="e">
        <f>_xlfn.CEILING.MATH(T63/(V52*Y52),1)</f>
        <v>#DIV/0!</v>
      </c>
      <c r="U53" s="2"/>
      <c r="V53" s="2"/>
    </row>
    <row r="54" spans="1:22" ht="15">
      <c r="A54" s="2"/>
      <c r="B54" s="2"/>
      <c r="C54" s="2"/>
      <c r="D54" s="2"/>
      <c r="E54" s="2"/>
      <c r="F54" s="2"/>
      <c r="G54" s="2"/>
      <c r="H54" s="2"/>
      <c r="I54" s="75"/>
      <c r="J54" s="75"/>
      <c r="K54" s="75"/>
      <c r="L54" s="75"/>
      <c r="M54" s="75"/>
      <c r="N54" s="75"/>
      <c r="O54" s="75"/>
      <c r="P54" s="75"/>
      <c r="Q54" s="2" t="s">
        <v>13</v>
      </c>
      <c r="R54" s="2"/>
      <c r="S54" s="2"/>
      <c r="T54" s="11" t="e">
        <f>_xlfn.CEILING.MATH(T63/(S52*2+V52*2),1)</f>
        <v>#DIV/0!</v>
      </c>
      <c r="U54" s="11"/>
      <c r="V54" s="11"/>
    </row>
    <row r="55" spans="1:22" ht="15">
      <c r="A55" s="2"/>
      <c r="B55" s="2"/>
      <c r="C55" s="2"/>
      <c r="D55" s="2"/>
      <c r="E55" s="2"/>
      <c r="F55" s="2"/>
      <c r="G55" s="2"/>
      <c r="H55" s="2"/>
      <c r="I55" s="75"/>
      <c r="J55" s="75"/>
      <c r="K55" s="75"/>
      <c r="L55" s="75"/>
      <c r="M55" s="75"/>
      <c r="N55" s="75"/>
      <c r="O55" s="75"/>
      <c r="P55" s="75"/>
      <c r="Q55" s="12" t="s">
        <v>14</v>
      </c>
      <c r="R55" s="12"/>
      <c r="S55" s="12"/>
      <c r="T55" s="76">
        <f>T63-T57-T59-T61-S71</f>
        <v>31.568900000000003</v>
      </c>
      <c r="U55" s="76"/>
      <c r="V55" s="76"/>
    </row>
    <row r="56" spans="1:22" ht="15">
      <c r="A56" s="2"/>
      <c r="B56" s="2"/>
      <c r="C56" s="2"/>
      <c r="D56" s="2"/>
      <c r="E56" s="2"/>
      <c r="F56" s="2"/>
      <c r="G56" s="2"/>
      <c r="H56" s="2"/>
      <c r="I56" s="75"/>
      <c r="J56" s="75"/>
      <c r="K56" s="75"/>
      <c r="L56" s="75"/>
      <c r="M56" s="75"/>
      <c r="N56" s="75"/>
      <c r="O56" s="75"/>
      <c r="P56" s="75"/>
      <c r="Q56" s="12"/>
      <c r="R56" s="12"/>
      <c r="S56" s="12"/>
      <c r="T56" s="76"/>
      <c r="U56" s="76"/>
      <c r="V56" s="76"/>
    </row>
    <row r="57" spans="1:22" ht="15">
      <c r="A57" s="2"/>
      <c r="B57" s="2"/>
      <c r="C57" s="2"/>
      <c r="D57" s="2"/>
      <c r="E57" s="2"/>
      <c r="F57" s="2"/>
      <c r="G57" s="2"/>
      <c r="H57" s="2"/>
      <c r="I57" s="75"/>
      <c r="J57" s="75"/>
      <c r="K57" s="75"/>
      <c r="L57" s="75"/>
      <c r="M57" s="75"/>
      <c r="N57" s="75"/>
      <c r="O57" s="75"/>
      <c r="P57" s="75"/>
      <c r="Q57" s="15" t="s">
        <v>15</v>
      </c>
      <c r="R57" s="15"/>
      <c r="S57" s="15"/>
      <c r="T57" s="77">
        <f>(T63-_xlfn.CEILING.MATH(S71,50))*20%</f>
        <v>-0.9939999999999998</v>
      </c>
      <c r="U57" s="77"/>
      <c r="V57" s="77"/>
    </row>
    <row r="58" spans="1:22" ht="15">
      <c r="A58" s="2"/>
      <c r="B58" s="2"/>
      <c r="C58" s="2"/>
      <c r="D58" s="2"/>
      <c r="E58" s="2"/>
      <c r="F58" s="2"/>
      <c r="G58" s="2"/>
      <c r="H58" s="2"/>
      <c r="I58" s="75"/>
      <c r="J58" s="75"/>
      <c r="K58" s="75"/>
      <c r="L58" s="75"/>
      <c r="M58" s="75"/>
      <c r="N58" s="75"/>
      <c r="O58" s="75"/>
      <c r="P58" s="75"/>
      <c r="Q58" s="15"/>
      <c r="R58" s="15"/>
      <c r="S58" s="15"/>
      <c r="T58" s="77"/>
      <c r="U58" s="77"/>
      <c r="V58" s="77"/>
    </row>
    <row r="59" spans="1:22" ht="15">
      <c r="A59" s="2"/>
      <c r="B59" s="2"/>
      <c r="C59" s="2"/>
      <c r="D59" s="2"/>
      <c r="E59" s="2"/>
      <c r="F59" s="2"/>
      <c r="G59" s="2"/>
      <c r="H59" s="2"/>
      <c r="I59" s="75"/>
      <c r="J59" s="75"/>
      <c r="K59" s="75"/>
      <c r="L59" s="75"/>
      <c r="M59" s="75"/>
      <c r="N59" s="75"/>
      <c r="O59" s="75"/>
      <c r="P59" s="75"/>
      <c r="Q59" s="18" t="s">
        <v>16</v>
      </c>
      <c r="R59" s="18"/>
      <c r="S59" s="18"/>
      <c r="T59" s="78">
        <f>(T63-_xlfn.CEILING.MATH(S71,50))*7%</f>
        <v>-0.34789999999999993</v>
      </c>
      <c r="U59" s="78"/>
      <c r="V59" s="78"/>
    </row>
    <row r="60" spans="1:22" ht="15">
      <c r="A60" s="2"/>
      <c r="B60" s="2"/>
      <c r="C60" s="2"/>
      <c r="D60" s="2"/>
      <c r="E60" s="2"/>
      <c r="F60" s="2"/>
      <c r="G60" s="2"/>
      <c r="H60" s="2"/>
      <c r="I60" s="75"/>
      <c r="J60" s="75"/>
      <c r="K60" s="75"/>
      <c r="L60" s="75"/>
      <c r="M60" s="75"/>
      <c r="N60" s="75"/>
      <c r="O60" s="75"/>
      <c r="P60" s="75"/>
      <c r="Q60" s="18"/>
      <c r="R60" s="18"/>
      <c r="S60" s="18"/>
      <c r="T60" s="78"/>
      <c r="U60" s="78"/>
      <c r="V60" s="78"/>
    </row>
    <row r="61" spans="1:22" ht="15">
      <c r="A61" s="2"/>
      <c r="B61" s="2"/>
      <c r="C61" s="2"/>
      <c r="D61" s="2"/>
      <c r="E61" s="2"/>
      <c r="F61" s="2"/>
      <c r="G61" s="2"/>
      <c r="H61" s="2"/>
      <c r="I61" s="75"/>
      <c r="J61" s="75"/>
      <c r="K61" s="75"/>
      <c r="L61" s="75"/>
      <c r="M61" s="75"/>
      <c r="N61" s="75"/>
      <c r="O61" s="75"/>
      <c r="P61" s="75"/>
      <c r="Q61" s="20" t="s">
        <v>17</v>
      </c>
      <c r="R61" s="20"/>
      <c r="S61" s="20"/>
      <c r="T61" s="78">
        <f>(T63-_xlfn.CEILING.MATH(S71,50))*10%</f>
        <v>-0.4969999999999999</v>
      </c>
      <c r="U61" s="78"/>
      <c r="V61" s="78"/>
    </row>
    <row r="62" spans="1:24" ht="15">
      <c r="A62" s="2"/>
      <c r="B62" s="2"/>
      <c r="C62" s="2"/>
      <c r="D62" s="2"/>
      <c r="E62" s="2"/>
      <c r="F62" s="2"/>
      <c r="G62" s="2"/>
      <c r="H62" s="2"/>
      <c r="I62" s="75"/>
      <c r="J62" s="75"/>
      <c r="K62" s="75"/>
      <c r="L62" s="75"/>
      <c r="M62" s="75"/>
      <c r="N62" s="75"/>
      <c r="O62" s="75"/>
      <c r="P62" s="75"/>
      <c r="Q62" s="20"/>
      <c r="R62" s="20"/>
      <c r="S62" s="20"/>
      <c r="T62" s="78"/>
      <c r="U62" s="78"/>
      <c r="V62" s="78"/>
      <c r="W62" s="2" t="s">
        <v>40</v>
      </c>
      <c r="X62" s="2"/>
    </row>
    <row r="63" spans="1:24" ht="15">
      <c r="A63" s="2"/>
      <c r="B63" s="2"/>
      <c r="C63" s="2"/>
      <c r="D63" s="2"/>
      <c r="E63" s="2"/>
      <c r="F63" s="2"/>
      <c r="G63" s="2"/>
      <c r="H63" s="2"/>
      <c r="I63" s="75"/>
      <c r="J63" s="75"/>
      <c r="K63" s="75"/>
      <c r="L63" s="75"/>
      <c r="M63" s="75"/>
      <c r="N63" s="75"/>
      <c r="O63" s="75"/>
      <c r="P63" s="75"/>
      <c r="Q63" s="21" t="s">
        <v>18</v>
      </c>
      <c r="R63" s="21"/>
      <c r="S63" s="21"/>
      <c r="T63" s="79">
        <f>_xlfn.CEILING.MATH(O71,0.01)</f>
        <v>45.03</v>
      </c>
      <c r="U63" s="79"/>
      <c r="V63" s="79"/>
      <c r="W63" s="80">
        <f>T63*1.5</f>
        <v>67.545</v>
      </c>
      <c r="X63" s="80"/>
    </row>
    <row r="64" spans="1:24" ht="15">
      <c r="A64" s="2"/>
      <c r="B64" s="2"/>
      <c r="C64" s="2"/>
      <c r="D64" s="2"/>
      <c r="E64" s="2"/>
      <c r="F64" s="2"/>
      <c r="G64" s="2"/>
      <c r="H64" s="2"/>
      <c r="I64" s="75"/>
      <c r="J64" s="75"/>
      <c r="K64" s="75"/>
      <c r="L64" s="75"/>
      <c r="M64" s="75"/>
      <c r="N64" s="75"/>
      <c r="O64" s="75"/>
      <c r="P64" s="75"/>
      <c r="Q64" s="21"/>
      <c r="R64" s="21"/>
      <c r="S64" s="21"/>
      <c r="T64" s="79"/>
      <c r="U64" s="79"/>
      <c r="V64" s="79"/>
      <c r="W64" s="80"/>
      <c r="X64" s="80"/>
    </row>
    <row r="65" spans="1:24" ht="15.75" thickBot="1">
      <c r="A65" s="1" t="s">
        <v>19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3"/>
      <c r="R65" s="23"/>
      <c r="S65" s="23"/>
      <c r="T65" s="81"/>
      <c r="U65" s="81"/>
      <c r="V65" s="81"/>
      <c r="W65" s="80"/>
      <c r="X65" s="80"/>
    </row>
    <row r="66" spans="1:23" ht="15.75" thickBot="1">
      <c r="A66" s="25" t="s">
        <v>20</v>
      </c>
      <c r="B66" s="26"/>
      <c r="C66" s="26"/>
      <c r="D66" s="26"/>
      <c r="E66" s="27" t="s">
        <v>21</v>
      </c>
      <c r="F66" s="27" t="s">
        <v>22</v>
      </c>
      <c r="G66" s="28" t="s">
        <v>23</v>
      </c>
      <c r="H66" s="29"/>
      <c r="I66" s="30"/>
      <c r="J66" s="31" t="s">
        <v>23</v>
      </c>
      <c r="K66" s="32" t="s">
        <v>24</v>
      </c>
      <c r="L66" s="33"/>
      <c r="M66" s="32" t="s">
        <v>25</v>
      </c>
      <c r="N66" s="33"/>
      <c r="O66" s="32" t="s">
        <v>26</v>
      </c>
      <c r="P66" s="33"/>
      <c r="Q66" s="32" t="s">
        <v>27</v>
      </c>
      <c r="R66" s="33"/>
      <c r="S66" s="32" t="s">
        <v>28</v>
      </c>
      <c r="T66" s="33"/>
      <c r="U66" s="32" t="s">
        <v>29</v>
      </c>
      <c r="V66" s="33"/>
      <c r="W66" s="27" t="s">
        <v>30</v>
      </c>
    </row>
    <row r="67" spans="1:23" ht="15.75" thickBot="1">
      <c r="A67" s="25" t="s">
        <v>31</v>
      </c>
      <c r="B67" s="26"/>
      <c r="C67" s="34"/>
      <c r="D67" s="35" t="s">
        <v>5</v>
      </c>
      <c r="E67" s="36"/>
      <c r="F67" s="36"/>
      <c r="G67" s="37" t="s">
        <v>32</v>
      </c>
      <c r="H67" s="37" t="s">
        <v>33</v>
      </c>
      <c r="I67" s="37" t="s">
        <v>34</v>
      </c>
      <c r="J67" s="38"/>
      <c r="K67" s="39"/>
      <c r="L67" s="40"/>
      <c r="M67" s="39"/>
      <c r="N67" s="40"/>
      <c r="O67" s="39"/>
      <c r="P67" s="40"/>
      <c r="Q67" s="39"/>
      <c r="R67" s="40"/>
      <c r="S67" s="39"/>
      <c r="T67" s="40"/>
      <c r="U67" s="39"/>
      <c r="V67" s="40"/>
      <c r="W67" s="36"/>
    </row>
    <row r="68" spans="1:23" ht="15">
      <c r="A68" s="41" t="s">
        <v>41</v>
      </c>
      <c r="B68" s="42"/>
      <c r="C68" s="42"/>
      <c r="D68" s="43" t="s">
        <v>3</v>
      </c>
      <c r="E68" s="44" t="str">
        <f>IF(ISNA(VLOOKUP(A68,Цены!$B$3:$H$500,7)),"",VLOOKUP(A68,Цены!$B$3:$H$500,7,0))</f>
        <v>Материал</v>
      </c>
      <c r="F68" s="44" t="str">
        <f>IF(ISNA(VLOOKUP(A68,Цены!$B$3:$D$500,2)),"",VLOOKUP(A68,Цены!$B$3:$D$500,2,0))</f>
        <v>м.п.</v>
      </c>
      <c r="G68" s="45"/>
      <c r="H68" s="45"/>
      <c r="I68" s="46">
        <f>_xlfn.CEILING.MATH(G68*H68/1000000,0.01)</f>
        <v>0</v>
      </c>
      <c r="J68" s="47">
        <v>450</v>
      </c>
      <c r="K68" s="48">
        <v>1</v>
      </c>
      <c r="L68" s="48"/>
      <c r="M68" s="49">
        <f>IF(ISNA(VLOOKUP(A68,Цены!$B$3:$D$500,3)),"0",VLOOKUP(A68,Цены!$B$3:$D$500,3,0))</f>
        <v>34</v>
      </c>
      <c r="N68" s="49"/>
      <c r="O68" s="82">
        <f>IF(F68="м2",I68*K68,_xlfn.CEILING.MATH(J68*K68,10)/1000)*$S$51*M68*IF(E68="Материал",1+VLOOKUP($T$51,Цены!$J$3:$K$11,2,0),1)</f>
        <v>45.020250000000004</v>
      </c>
      <c r="P68" s="82"/>
      <c r="Q68" s="50">
        <f>IF(F68="м2",G68*H68*K68/1000000,J68*K68/1000)</f>
        <v>0.45</v>
      </c>
      <c r="R68" s="50"/>
      <c r="S68" s="82">
        <f>Q68*M68</f>
        <v>15.3</v>
      </c>
      <c r="T68" s="83"/>
      <c r="U68" s="52">
        <f>IF(F68="м2",_xlfn.CEILING.MATH(G68*H68*K68/1000000,0.1),_xlfn.CEILING.MATH(J68*K68,500)/1000)</f>
        <v>0.5</v>
      </c>
      <c r="V68" s="53"/>
      <c r="W68" s="58">
        <f>IF(ISNA(VLOOKUP(A68,Цены!$B$3:$E$500,4)),"",VLOOKUP(A68,Цены!$B$3:$E$500,4,0)*Q68)</f>
        <v>0.35100000000000003</v>
      </c>
    </row>
    <row r="69" spans="1:23" ht="15">
      <c r="A69" s="41"/>
      <c r="B69" s="42"/>
      <c r="C69" s="42"/>
      <c r="D69" s="55"/>
      <c r="E69" s="44">
        <f>IF(ISNA(VLOOKUP(A69,Цены!$B$3:$H$500,7)),"",VLOOKUP(A69,Цены!$B$3:$H$500,7,0))</f>
      </c>
      <c r="F69" s="44">
        <f>IF(ISNA(VLOOKUP(A69,Цены!$B$3:$D$500,2)),"",VLOOKUP(A69,Цены!$B$3:$D$500,2,0))</f>
      </c>
      <c r="G69" s="56"/>
      <c r="H69" s="56"/>
      <c r="I69" s="46">
        <f>_xlfn.CEILING.MATH(G69*H69/1000000,0.01)</f>
        <v>0</v>
      </c>
      <c r="J69" s="47"/>
      <c r="K69" s="57"/>
      <c r="L69" s="57"/>
      <c r="M69" s="49" t="str">
        <f>IF(ISNA(VLOOKUP(A69,Цены!$B$3:$D$500,3)),"0",VLOOKUP(A69,Цены!$B$3:$D$500,3,0))</f>
        <v>0</v>
      </c>
      <c r="N69" s="49"/>
      <c r="O69" s="82">
        <f>IF(F69="м2",I69*K69,_xlfn.CEILING.MATH(J69*K69,10)/1000)*$S$51*M69*IF(E69="Материал",1+VLOOKUP($T$51,Цены!$J$3:$K$11,2,0),1)</f>
        <v>0</v>
      </c>
      <c r="P69" s="82"/>
      <c r="Q69" s="50">
        <f>IF(F69="м2",G69*H69*K69/1000000,J69*K69/1000)</f>
        <v>0</v>
      </c>
      <c r="R69" s="50"/>
      <c r="S69" s="82">
        <f>Q69*M69</f>
        <v>0</v>
      </c>
      <c r="T69" s="83"/>
      <c r="U69" s="52">
        <f>IF(F69="м2",_xlfn.CEILING.MATH(G69*H69*K69/1000000,0.1),_xlfn.CEILING.MATH(J69*K69,500)/1000)</f>
        <v>0</v>
      </c>
      <c r="V69" s="53"/>
      <c r="W69" s="58">
        <f>IF(ISNA(VLOOKUP(A69,Цены!$B$3:$E$500,4)),"",VLOOKUP(A69,Цены!$B$3:$E$500,4,0)*Q69)</f>
      </c>
    </row>
    <row r="70" spans="1:23" ht="15.75" thickBot="1">
      <c r="A70" s="41"/>
      <c r="B70" s="42"/>
      <c r="C70" s="42"/>
      <c r="D70" s="55"/>
      <c r="E70" s="44">
        <f>IF(ISNA(VLOOKUP(A70,Цены!$B$3:$H$500,7)),"",VLOOKUP(A70,Цены!$B$3:$H$500,7,0))</f>
      </c>
      <c r="F70" s="44">
        <f>IF(ISNA(VLOOKUP(A70,Цены!$B$3:$D$500,2)),"",VLOOKUP(A70,Цены!$B$3:$D$500,2,0))</f>
      </c>
      <c r="G70" s="56"/>
      <c r="H70" s="56"/>
      <c r="I70" s="46">
        <f>_xlfn.CEILING.MATH(G70*H70/1000000,0.01)</f>
        <v>0</v>
      </c>
      <c r="J70" s="47"/>
      <c r="K70" s="57"/>
      <c r="L70" s="57"/>
      <c r="M70" s="49" t="str">
        <f>IF(ISNA(VLOOKUP(A70,Цены!$B$3:$D$500,3)),"0",VLOOKUP(A70,Цены!$B$3:$D$500,3,0))</f>
        <v>0</v>
      </c>
      <c r="N70" s="49"/>
      <c r="O70" s="82">
        <f>IF(F70="м2",I70*K70,_xlfn.CEILING.MATH(J70*K70,10)/1000)*$S$51*M70*IF(E70="Материал",1+VLOOKUP($T$51,Цены!$J$3:$K$11,2,0),1)</f>
        <v>0</v>
      </c>
      <c r="P70" s="82"/>
      <c r="Q70" s="50">
        <f>IF(F70="м2",G70*H70*K70/1000000,J70*K70/1000)</f>
        <v>0</v>
      </c>
      <c r="R70" s="50"/>
      <c r="S70" s="82">
        <f>Q70*M70</f>
        <v>0</v>
      </c>
      <c r="T70" s="83"/>
      <c r="U70" s="52">
        <f>IF(F70="м2",_xlfn.CEILING.MATH(G70*H70*K70/1000000,0.1),_xlfn.CEILING.MATH(J70*K70,500)/1000)</f>
        <v>0</v>
      </c>
      <c r="V70" s="53"/>
      <c r="W70" s="58">
        <f>IF(ISNA(VLOOKUP(A70,Цены!$B$3:$E$500,4)),"",VLOOKUP(A70,Цены!$B$3:$E$500,4,0)*Q70)</f>
      </c>
    </row>
    <row r="71" spans="1:23" ht="18.75" thickBot="1">
      <c r="A71" s="59"/>
      <c r="B71" s="60"/>
      <c r="C71" s="60"/>
      <c r="D71" s="61"/>
      <c r="E71" s="62"/>
      <c r="F71" s="63"/>
      <c r="G71" s="64"/>
      <c r="H71" s="65"/>
      <c r="I71" s="66"/>
      <c r="J71" s="6"/>
      <c r="K71" s="64"/>
      <c r="L71" s="66"/>
      <c r="M71" s="67"/>
      <c r="N71" s="68"/>
      <c r="O71" s="84">
        <f>SUM(O68:P70)</f>
        <v>45.020250000000004</v>
      </c>
      <c r="P71" s="85"/>
      <c r="Q71" s="71"/>
      <c r="R71" s="72"/>
      <c r="S71" s="84">
        <f>SUM(S68:T70)</f>
        <v>15.3</v>
      </c>
      <c r="T71" s="86"/>
      <c r="U71" s="71"/>
      <c r="V71" s="72"/>
      <c r="W71" s="74">
        <f>SUM(W68:W70)</f>
        <v>0.35100000000000003</v>
      </c>
    </row>
  </sheetData>
  <sheetProtection/>
  <mergeCells count="209">
    <mergeCell ref="U70:V70"/>
    <mergeCell ref="A71:D71"/>
    <mergeCell ref="G71:I71"/>
    <mergeCell ref="K71:L71"/>
    <mergeCell ref="M71:N71"/>
    <mergeCell ref="O71:P71"/>
    <mergeCell ref="Q71:R71"/>
    <mergeCell ref="S71:T71"/>
    <mergeCell ref="U71:V71"/>
    <mergeCell ref="A70:C70"/>
    <mergeCell ref="K70:L70"/>
    <mergeCell ref="M70:N70"/>
    <mergeCell ref="O70:P70"/>
    <mergeCell ref="Q70:R70"/>
    <mergeCell ref="S70:T70"/>
    <mergeCell ref="S68:T68"/>
    <mergeCell ref="U68:V68"/>
    <mergeCell ref="A69:C69"/>
    <mergeCell ref="K69:L69"/>
    <mergeCell ref="M69:N69"/>
    <mergeCell ref="O69:P69"/>
    <mergeCell ref="Q69:R69"/>
    <mergeCell ref="S69:T69"/>
    <mergeCell ref="U69:V69"/>
    <mergeCell ref="Q66:R67"/>
    <mergeCell ref="S66:T67"/>
    <mergeCell ref="U66:V67"/>
    <mergeCell ref="W66:W67"/>
    <mergeCell ref="A67:C67"/>
    <mergeCell ref="A68:C68"/>
    <mergeCell ref="K68:L68"/>
    <mergeCell ref="M68:N68"/>
    <mergeCell ref="O68:P68"/>
    <mergeCell ref="Q68:R68"/>
    <mergeCell ref="A65:P65"/>
    <mergeCell ref="A66:D66"/>
    <mergeCell ref="E66:E67"/>
    <mergeCell ref="F66:F67"/>
    <mergeCell ref="G66:I66"/>
    <mergeCell ref="J66:J67"/>
    <mergeCell ref="K66:L67"/>
    <mergeCell ref="M66:N67"/>
    <mergeCell ref="O66:P67"/>
    <mergeCell ref="Q61:S62"/>
    <mergeCell ref="T61:V62"/>
    <mergeCell ref="W62:X62"/>
    <mergeCell ref="Q63:S65"/>
    <mergeCell ref="T63:V65"/>
    <mergeCell ref="W63:X65"/>
    <mergeCell ref="Q55:S56"/>
    <mergeCell ref="T55:V56"/>
    <mergeCell ref="Q57:S58"/>
    <mergeCell ref="T57:V58"/>
    <mergeCell ref="Q59:S60"/>
    <mergeCell ref="T59:V60"/>
    <mergeCell ref="Q51:R51"/>
    <mergeCell ref="A52:H64"/>
    <mergeCell ref="I52:P64"/>
    <mergeCell ref="Q52:R52"/>
    <mergeCell ref="T52:U52"/>
    <mergeCell ref="W52:X52"/>
    <mergeCell ref="Q53:S53"/>
    <mergeCell ref="T53:V53"/>
    <mergeCell ref="Q54:S54"/>
    <mergeCell ref="T54:V54"/>
    <mergeCell ref="A49:C49"/>
    <mergeCell ref="D49:P49"/>
    <mergeCell ref="A50:C50"/>
    <mergeCell ref="D50:P50"/>
    <mergeCell ref="A51:G51"/>
    <mergeCell ref="I51:P51"/>
    <mergeCell ref="U46:V46"/>
    <mergeCell ref="A47:D47"/>
    <mergeCell ref="G47:I47"/>
    <mergeCell ref="K47:L47"/>
    <mergeCell ref="M47:N47"/>
    <mergeCell ref="O47:P47"/>
    <mergeCell ref="Q47:R47"/>
    <mergeCell ref="S47:T47"/>
    <mergeCell ref="U47:V47"/>
    <mergeCell ref="A46:C46"/>
    <mergeCell ref="K46:L46"/>
    <mergeCell ref="M46:N46"/>
    <mergeCell ref="O46:P46"/>
    <mergeCell ref="Q46:R46"/>
    <mergeCell ref="S46:T46"/>
    <mergeCell ref="S44:T44"/>
    <mergeCell ref="U44:V44"/>
    <mergeCell ref="A45:C45"/>
    <mergeCell ref="K45:L45"/>
    <mergeCell ref="M45:N45"/>
    <mergeCell ref="O45:P45"/>
    <mergeCell ref="Q45:R45"/>
    <mergeCell ref="S45:T45"/>
    <mergeCell ref="U45:V45"/>
    <mergeCell ref="Q42:R43"/>
    <mergeCell ref="S42:T43"/>
    <mergeCell ref="U42:V43"/>
    <mergeCell ref="W42:W43"/>
    <mergeCell ref="A43:C43"/>
    <mergeCell ref="A44:C44"/>
    <mergeCell ref="K44:L44"/>
    <mergeCell ref="M44:N44"/>
    <mergeCell ref="O44:P44"/>
    <mergeCell ref="Q44:R44"/>
    <mergeCell ref="T39:V41"/>
    <mergeCell ref="A41:P41"/>
    <mergeCell ref="A42:D42"/>
    <mergeCell ref="E42:E43"/>
    <mergeCell ref="F42:F43"/>
    <mergeCell ref="G42:I42"/>
    <mergeCell ref="J42:J43"/>
    <mergeCell ref="K42:L43"/>
    <mergeCell ref="M42:N43"/>
    <mergeCell ref="O42:P43"/>
    <mergeCell ref="T31:V32"/>
    <mergeCell ref="Q33:S34"/>
    <mergeCell ref="T33:V34"/>
    <mergeCell ref="Q35:S36"/>
    <mergeCell ref="T35:V36"/>
    <mergeCell ref="Q37:S38"/>
    <mergeCell ref="T37:V38"/>
    <mergeCell ref="T28:U28"/>
    <mergeCell ref="W28:X28"/>
    <mergeCell ref="Q29:S29"/>
    <mergeCell ref="T29:V29"/>
    <mergeCell ref="Q30:S30"/>
    <mergeCell ref="T30:V30"/>
    <mergeCell ref="A27:G27"/>
    <mergeCell ref="I27:P27"/>
    <mergeCell ref="Q27:R27"/>
    <mergeCell ref="A28:H40"/>
    <mergeCell ref="I28:P40"/>
    <mergeCell ref="Q28:R28"/>
    <mergeCell ref="Q31:S32"/>
    <mergeCell ref="Q39:S41"/>
    <mergeCell ref="S23:T23"/>
    <mergeCell ref="U23:V23"/>
    <mergeCell ref="A25:C25"/>
    <mergeCell ref="D25:P25"/>
    <mergeCell ref="A26:C26"/>
    <mergeCell ref="D26:P26"/>
    <mergeCell ref="A23:D23"/>
    <mergeCell ref="G23:I23"/>
    <mergeCell ref="K23:L23"/>
    <mergeCell ref="M23:N23"/>
    <mergeCell ref="O23:P23"/>
    <mergeCell ref="Q23:R23"/>
    <mergeCell ref="U21:V21"/>
    <mergeCell ref="A22:C22"/>
    <mergeCell ref="K22:L22"/>
    <mergeCell ref="M22:N22"/>
    <mergeCell ref="O22:P22"/>
    <mergeCell ref="Q22:R22"/>
    <mergeCell ref="S22:T22"/>
    <mergeCell ref="U22:V22"/>
    <mergeCell ref="A21:C21"/>
    <mergeCell ref="K21:L21"/>
    <mergeCell ref="M21:N21"/>
    <mergeCell ref="O21:P21"/>
    <mergeCell ref="Q21:R21"/>
    <mergeCell ref="S21:T21"/>
    <mergeCell ref="W18:W19"/>
    <mergeCell ref="A19:C19"/>
    <mergeCell ref="A20:C20"/>
    <mergeCell ref="K20:L20"/>
    <mergeCell ref="M20:N20"/>
    <mergeCell ref="O20:P20"/>
    <mergeCell ref="Q20:R20"/>
    <mergeCell ref="S20:T20"/>
    <mergeCell ref="U20:V20"/>
    <mergeCell ref="K18:L19"/>
    <mergeCell ref="M18:N19"/>
    <mergeCell ref="O18:P19"/>
    <mergeCell ref="Q18:R19"/>
    <mergeCell ref="S18:T19"/>
    <mergeCell ref="U18:V19"/>
    <mergeCell ref="Q13:S14"/>
    <mergeCell ref="T13:V14"/>
    <mergeCell ref="Q15:S17"/>
    <mergeCell ref="T15:V17"/>
    <mergeCell ref="A17:P17"/>
    <mergeCell ref="A18:D18"/>
    <mergeCell ref="E18:E19"/>
    <mergeCell ref="F18:F19"/>
    <mergeCell ref="G18:I18"/>
    <mergeCell ref="J18:J19"/>
    <mergeCell ref="Q7:S8"/>
    <mergeCell ref="T7:V8"/>
    <mergeCell ref="Q9:S10"/>
    <mergeCell ref="T9:V10"/>
    <mergeCell ref="Q11:S12"/>
    <mergeCell ref="T11:V12"/>
    <mergeCell ref="Q3:R3"/>
    <mergeCell ref="A4:H16"/>
    <mergeCell ref="I4:P16"/>
    <mergeCell ref="Q4:R4"/>
    <mergeCell ref="T4:U4"/>
    <mergeCell ref="W4:X4"/>
    <mergeCell ref="Q5:S5"/>
    <mergeCell ref="T5:V5"/>
    <mergeCell ref="Q6:S6"/>
    <mergeCell ref="T6:V6"/>
    <mergeCell ref="A1:C1"/>
    <mergeCell ref="D1:P1"/>
    <mergeCell ref="A2:C2"/>
    <mergeCell ref="D2:P2"/>
    <mergeCell ref="A3:G3"/>
    <mergeCell ref="I3:P3"/>
  </mergeCells>
  <conditionalFormatting sqref="D1:P1">
    <cfRule type="expression" priority="2" dxfId="0">
      <formula>(Эл=Тек)&gt;1</formula>
    </cfRule>
  </conditionalFormatting>
  <conditionalFormatting sqref="D25:P25">
    <cfRule type="expression" priority="1" dxfId="0">
      <formula>(Эл=Тек)&gt;1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39.00390625" style="0" customWidth="1"/>
    <col min="4" max="4" width="10.8515625" style="0" customWidth="1"/>
    <col min="5" max="5" width="9.7109375" style="0" customWidth="1"/>
    <col min="6" max="6" width="9.140625" style="0" customWidth="1"/>
    <col min="7" max="7" width="9.28125" style="0" customWidth="1"/>
    <col min="8" max="8" width="13.57421875" style="0" customWidth="1"/>
  </cols>
  <sheetData>
    <row r="1" spans="6:11" ht="15">
      <c r="F1" s="2" t="s">
        <v>42</v>
      </c>
      <c r="G1" s="2"/>
      <c r="J1" s="2" t="s">
        <v>42</v>
      </c>
      <c r="K1" s="2"/>
    </row>
    <row r="2" spans="2:11" ht="15">
      <c r="B2" s="87" t="s">
        <v>31</v>
      </c>
      <c r="C2" s="88" t="s">
        <v>43</v>
      </c>
      <c r="D2" s="88" t="s">
        <v>44</v>
      </c>
      <c r="E2" s="88" t="s">
        <v>45</v>
      </c>
      <c r="F2" t="s">
        <v>46</v>
      </c>
      <c r="G2" t="s">
        <v>47</v>
      </c>
      <c r="H2" t="s">
        <v>21</v>
      </c>
      <c r="J2" t="s">
        <v>46</v>
      </c>
      <c r="K2" t="s">
        <v>47</v>
      </c>
    </row>
    <row r="3" spans="1:11" ht="15" customHeight="1">
      <c r="A3" s="89"/>
      <c r="B3" s="90" t="s">
        <v>48</v>
      </c>
      <c r="C3" s="91" t="s">
        <v>49</v>
      </c>
      <c r="D3" s="92">
        <v>19</v>
      </c>
      <c r="E3" s="93"/>
      <c r="F3" s="89"/>
      <c r="G3" s="89"/>
      <c r="H3" s="89" t="s">
        <v>50</v>
      </c>
      <c r="J3" s="89" t="s">
        <v>51</v>
      </c>
      <c r="K3" s="94">
        <v>1</v>
      </c>
    </row>
    <row r="4" spans="1:11" ht="15" customHeight="1">
      <c r="A4" s="89"/>
      <c r="B4" s="90" t="s">
        <v>52</v>
      </c>
      <c r="C4" s="91" t="s">
        <v>49</v>
      </c>
      <c r="D4" s="92">
        <v>36</v>
      </c>
      <c r="E4" s="93"/>
      <c r="F4" s="89"/>
      <c r="G4" s="89"/>
      <c r="H4" s="89" t="s">
        <v>50</v>
      </c>
      <c r="J4" s="89" t="s">
        <v>53</v>
      </c>
      <c r="K4" s="94">
        <v>1.5</v>
      </c>
    </row>
    <row r="5" spans="1:11" ht="15" customHeight="1">
      <c r="A5" s="89"/>
      <c r="B5" s="90" t="s">
        <v>54</v>
      </c>
      <c r="C5" s="91" t="s">
        <v>49</v>
      </c>
      <c r="D5" s="92">
        <v>46</v>
      </c>
      <c r="E5" s="93"/>
      <c r="F5" s="89"/>
      <c r="G5" s="89"/>
      <c r="H5" s="89" t="s">
        <v>50</v>
      </c>
      <c r="J5" s="89" t="s">
        <v>55</v>
      </c>
      <c r="K5" s="94">
        <v>2</v>
      </c>
    </row>
    <row r="6" spans="1:11" ht="15" customHeight="1">
      <c r="A6" s="89"/>
      <c r="B6" s="95" t="s">
        <v>56</v>
      </c>
      <c r="C6" s="96" t="s">
        <v>49</v>
      </c>
      <c r="D6" s="92">
        <v>29</v>
      </c>
      <c r="E6" s="93">
        <v>0.28</v>
      </c>
      <c r="F6" s="94">
        <v>1</v>
      </c>
      <c r="G6" s="89" t="s">
        <v>51</v>
      </c>
      <c r="H6" s="89" t="s">
        <v>50</v>
      </c>
      <c r="J6" s="89" t="s">
        <v>57</v>
      </c>
      <c r="K6" s="94">
        <v>2.5</v>
      </c>
    </row>
    <row r="7" spans="1:11" ht="15" customHeight="1">
      <c r="A7" s="89"/>
      <c r="B7" s="95" t="s">
        <v>58</v>
      </c>
      <c r="C7" s="96" t="s">
        <v>49</v>
      </c>
      <c r="D7" s="92">
        <v>36</v>
      </c>
      <c r="E7" s="93">
        <v>0.5</v>
      </c>
      <c r="F7" s="94">
        <v>1.5</v>
      </c>
      <c r="G7" s="89" t="s">
        <v>53</v>
      </c>
      <c r="H7" s="89" t="s">
        <v>50</v>
      </c>
      <c r="J7" s="89" t="s">
        <v>59</v>
      </c>
      <c r="K7" s="94">
        <v>3</v>
      </c>
    </row>
    <row r="8" spans="1:15" ht="15" customHeight="1">
      <c r="A8" s="89"/>
      <c r="B8" s="95" t="s">
        <v>41</v>
      </c>
      <c r="C8" s="96" t="s">
        <v>49</v>
      </c>
      <c r="D8" s="92">
        <v>34</v>
      </c>
      <c r="E8" s="93">
        <v>0.78</v>
      </c>
      <c r="F8" s="94">
        <v>2</v>
      </c>
      <c r="G8" s="89" t="s">
        <v>55</v>
      </c>
      <c r="H8" s="89" t="s">
        <v>50</v>
      </c>
      <c r="J8" s="97" t="s">
        <v>60</v>
      </c>
      <c r="K8" s="98">
        <v>1.25</v>
      </c>
      <c r="L8" s="99" t="s">
        <v>61</v>
      </c>
      <c r="M8" s="102"/>
      <c r="N8" s="102"/>
      <c r="O8" s="102"/>
    </row>
    <row r="9" spans="1:15" ht="15" customHeight="1">
      <c r="A9" s="89"/>
      <c r="B9" s="95" t="s">
        <v>62</v>
      </c>
      <c r="C9" s="96" t="s">
        <v>49</v>
      </c>
      <c r="D9" s="92">
        <v>52</v>
      </c>
      <c r="E9" s="93">
        <v>1.13</v>
      </c>
      <c r="F9" s="94">
        <v>2.5</v>
      </c>
      <c r="G9" s="89" t="s">
        <v>57</v>
      </c>
      <c r="H9" s="89" t="s">
        <v>50</v>
      </c>
      <c r="J9" s="97" t="s">
        <v>63</v>
      </c>
      <c r="K9" s="98">
        <v>1.75</v>
      </c>
      <c r="L9" s="99" t="s">
        <v>64</v>
      </c>
      <c r="M9" s="102"/>
      <c r="N9" s="102"/>
      <c r="O9" s="102"/>
    </row>
    <row r="10" spans="1:11" ht="15" customHeight="1">
      <c r="A10" s="89"/>
      <c r="B10" s="95" t="s">
        <v>65</v>
      </c>
      <c r="C10" s="96" t="s">
        <v>49</v>
      </c>
      <c r="D10" s="92">
        <v>62</v>
      </c>
      <c r="E10" s="93">
        <v>1.54</v>
      </c>
      <c r="F10" s="94">
        <v>3</v>
      </c>
      <c r="G10" s="89" t="s">
        <v>59</v>
      </c>
      <c r="H10" s="89" t="s">
        <v>50</v>
      </c>
      <c r="J10" s="97" t="s">
        <v>66</v>
      </c>
      <c r="K10" s="98">
        <v>2.25</v>
      </c>
    </row>
    <row r="11" spans="1:11" ht="15" customHeight="1">
      <c r="A11" s="89"/>
      <c r="B11" s="95" t="s">
        <v>67</v>
      </c>
      <c r="C11" s="96" t="s">
        <v>49</v>
      </c>
      <c r="D11" s="92">
        <v>74</v>
      </c>
      <c r="E11" s="93">
        <v>2.01</v>
      </c>
      <c r="F11" s="89"/>
      <c r="G11" s="89"/>
      <c r="H11" s="89" t="s">
        <v>50</v>
      </c>
      <c r="J11" s="97" t="s">
        <v>68</v>
      </c>
      <c r="K11" s="98">
        <v>2.75</v>
      </c>
    </row>
    <row r="12" spans="1:11" ht="15" customHeight="1">
      <c r="A12" s="89"/>
      <c r="B12" s="95" t="s">
        <v>69</v>
      </c>
      <c r="C12" s="96" t="s">
        <v>49</v>
      </c>
      <c r="D12" s="92"/>
      <c r="E12" s="93">
        <v>2.54</v>
      </c>
      <c r="F12" s="89"/>
      <c r="G12" s="89"/>
      <c r="H12" s="89" t="s">
        <v>50</v>
      </c>
      <c r="J12" s="97" t="s">
        <v>70</v>
      </c>
      <c r="K12" s="98">
        <v>0</v>
      </c>
    </row>
    <row r="13" spans="1:11" ht="15" customHeight="1">
      <c r="A13" s="89"/>
      <c r="B13" s="95" t="s">
        <v>71</v>
      </c>
      <c r="C13" s="96" t="s">
        <v>49</v>
      </c>
      <c r="D13" s="92"/>
      <c r="E13" s="93">
        <v>3.14</v>
      </c>
      <c r="F13" s="89"/>
      <c r="G13" s="89"/>
      <c r="H13" s="89" t="s">
        <v>50</v>
      </c>
      <c r="J13" s="97" t="s">
        <v>72</v>
      </c>
      <c r="K13" s="98">
        <v>0.5</v>
      </c>
    </row>
    <row r="14" spans="1:11" ht="15" customHeight="1">
      <c r="A14" s="89"/>
      <c r="B14" s="95" t="s">
        <v>73</v>
      </c>
      <c r="C14" s="96" t="s">
        <v>49</v>
      </c>
      <c r="D14" s="92"/>
      <c r="E14" s="93"/>
      <c r="F14" s="89"/>
      <c r="G14" s="89"/>
      <c r="H14" s="89" t="s">
        <v>50</v>
      </c>
      <c r="J14" s="97" t="s">
        <v>74</v>
      </c>
      <c r="K14" s="98">
        <v>0.75</v>
      </c>
    </row>
    <row r="15" spans="1:8" ht="15" customHeight="1">
      <c r="A15" s="89"/>
      <c r="B15" s="95" t="s">
        <v>75</v>
      </c>
      <c r="C15" s="96" t="s">
        <v>49</v>
      </c>
      <c r="D15" s="92"/>
      <c r="E15" s="93"/>
      <c r="F15" s="89"/>
      <c r="G15" s="89"/>
      <c r="H15" s="89" t="s">
        <v>50</v>
      </c>
    </row>
    <row r="16" spans="1:8" ht="15" customHeight="1">
      <c r="A16" s="89"/>
      <c r="B16" s="95" t="s">
        <v>76</v>
      </c>
      <c r="C16" s="96" t="s">
        <v>49</v>
      </c>
      <c r="D16" s="92">
        <v>9.5</v>
      </c>
      <c r="E16" s="93">
        <v>0.26</v>
      </c>
      <c r="F16" s="89"/>
      <c r="G16" s="89"/>
      <c r="H16" s="89" t="s">
        <v>50</v>
      </c>
    </row>
    <row r="17" spans="1:8" ht="15" customHeight="1">
      <c r="A17" s="89"/>
      <c r="B17" s="95" t="s">
        <v>77</v>
      </c>
      <c r="C17" s="96" t="s">
        <v>49</v>
      </c>
      <c r="D17" s="92">
        <v>17</v>
      </c>
      <c r="E17" s="93">
        <v>0.39</v>
      </c>
      <c r="F17" s="89"/>
      <c r="G17" s="89"/>
      <c r="H17" s="89" t="s">
        <v>50</v>
      </c>
    </row>
    <row r="18" spans="1:8" ht="15" customHeight="1">
      <c r="A18" s="89"/>
      <c r="B18" s="95" t="s">
        <v>78</v>
      </c>
      <c r="C18" s="96" t="s">
        <v>49</v>
      </c>
      <c r="D18" s="92">
        <v>25</v>
      </c>
      <c r="E18" s="93">
        <v>0.62</v>
      </c>
      <c r="F18" s="89"/>
      <c r="G18" s="89"/>
      <c r="H18" s="89" t="s">
        <v>50</v>
      </c>
    </row>
    <row r="19" spans="1:8" ht="15" customHeight="1">
      <c r="A19" s="89"/>
      <c r="B19" s="95" t="s">
        <v>79</v>
      </c>
      <c r="C19" s="96" t="s">
        <v>49</v>
      </c>
      <c r="D19" s="92">
        <v>34</v>
      </c>
      <c r="E19" s="93">
        <v>0.89</v>
      </c>
      <c r="F19" s="89"/>
      <c r="G19" s="89"/>
      <c r="H19" s="89" t="s">
        <v>50</v>
      </c>
    </row>
    <row r="20" spans="1:8" ht="15" customHeight="1">
      <c r="A20" s="89"/>
      <c r="B20" s="95" t="s">
        <v>80</v>
      </c>
      <c r="C20" s="96" t="s">
        <v>49</v>
      </c>
      <c r="D20" s="92">
        <v>49</v>
      </c>
      <c r="E20" s="93">
        <v>1.21</v>
      </c>
      <c r="F20" s="89"/>
      <c r="G20" s="89"/>
      <c r="H20" s="89" t="s">
        <v>50</v>
      </c>
    </row>
    <row r="21" spans="1:8" ht="15" customHeight="1">
      <c r="A21" s="89"/>
      <c r="B21" s="95" t="s">
        <v>81</v>
      </c>
      <c r="C21" s="96" t="s">
        <v>49</v>
      </c>
      <c r="D21" s="92">
        <v>63</v>
      </c>
      <c r="E21" s="93">
        <v>1.58</v>
      </c>
      <c r="F21" s="89"/>
      <c r="G21" s="89"/>
      <c r="H21" s="89" t="s">
        <v>50</v>
      </c>
    </row>
    <row r="22" spans="1:8" ht="15" customHeight="1">
      <c r="A22" s="89"/>
      <c r="B22" s="95" t="s">
        <v>82</v>
      </c>
      <c r="C22" s="96" t="s">
        <v>49</v>
      </c>
      <c r="D22" s="92"/>
      <c r="E22" s="93">
        <v>2</v>
      </c>
      <c r="F22" s="89"/>
      <c r="G22" s="89"/>
      <c r="H22" s="89" t="s">
        <v>50</v>
      </c>
    </row>
    <row r="23" spans="1:8" ht="15" customHeight="1">
      <c r="A23" s="89"/>
      <c r="B23" s="95" t="s">
        <v>83</v>
      </c>
      <c r="C23" s="96" t="s">
        <v>49</v>
      </c>
      <c r="D23" s="92">
        <v>90</v>
      </c>
      <c r="E23" s="93">
        <v>2.46</v>
      </c>
      <c r="F23" s="89"/>
      <c r="G23" s="89"/>
      <c r="H23" s="89" t="s">
        <v>50</v>
      </c>
    </row>
    <row r="24" spans="1:8" ht="15" customHeight="1">
      <c r="A24" s="89"/>
      <c r="B24" s="95" t="s">
        <v>84</v>
      </c>
      <c r="C24" s="96" t="s">
        <v>49</v>
      </c>
      <c r="D24" s="92"/>
      <c r="E24" s="93"/>
      <c r="F24" s="89"/>
      <c r="G24" s="89"/>
      <c r="H24" s="89" t="s">
        <v>50</v>
      </c>
    </row>
    <row r="25" spans="1:8" ht="15" customHeight="1">
      <c r="A25" s="89"/>
      <c r="B25" s="95" t="s">
        <v>85</v>
      </c>
      <c r="C25" s="96" t="s">
        <v>49</v>
      </c>
      <c r="D25" s="92">
        <v>120</v>
      </c>
      <c r="E25" s="93">
        <v>3.83</v>
      </c>
      <c r="F25" s="89"/>
      <c r="G25" s="89"/>
      <c r="H25" s="89" t="s">
        <v>50</v>
      </c>
    </row>
    <row r="26" spans="1:8" ht="15" customHeight="1">
      <c r="A26" s="89"/>
      <c r="B26" s="95" t="s">
        <v>86</v>
      </c>
      <c r="C26" s="96" t="s">
        <v>49</v>
      </c>
      <c r="D26" s="92"/>
      <c r="E26" s="93"/>
      <c r="F26" s="89"/>
      <c r="G26" s="89"/>
      <c r="H26" s="89" t="s">
        <v>50</v>
      </c>
    </row>
    <row r="27" spans="1:8" ht="15" customHeight="1">
      <c r="A27" s="89"/>
      <c r="B27" s="95" t="s">
        <v>87</v>
      </c>
      <c r="C27" s="96" t="s">
        <v>49</v>
      </c>
      <c r="D27" s="92">
        <v>191</v>
      </c>
      <c r="E27" s="93">
        <v>5.51</v>
      </c>
      <c r="F27" s="89"/>
      <c r="G27" s="89"/>
      <c r="H27" s="89" t="s">
        <v>50</v>
      </c>
    </row>
    <row r="28" spans="1:8" ht="15" customHeight="1">
      <c r="A28" s="89"/>
      <c r="B28" s="95" t="s">
        <v>88</v>
      </c>
      <c r="C28" s="96" t="s">
        <v>49</v>
      </c>
      <c r="D28" s="92">
        <v>273</v>
      </c>
      <c r="E28" s="93">
        <v>7.94</v>
      </c>
      <c r="F28" s="89"/>
      <c r="G28" s="89"/>
      <c r="H28" s="89" t="s">
        <v>50</v>
      </c>
    </row>
    <row r="29" spans="1:8" ht="15" customHeight="1">
      <c r="A29" s="89"/>
      <c r="B29" s="95" t="s">
        <v>89</v>
      </c>
      <c r="C29" s="100" t="s">
        <v>90</v>
      </c>
      <c r="D29" s="92"/>
      <c r="E29" s="93"/>
      <c r="F29" s="89"/>
      <c r="G29" s="89"/>
      <c r="H29" s="89" t="s">
        <v>50</v>
      </c>
    </row>
    <row r="30" spans="1:8" ht="15" customHeight="1">
      <c r="A30" s="89"/>
      <c r="B30" s="95" t="s">
        <v>91</v>
      </c>
      <c r="C30" s="100" t="s">
        <v>90</v>
      </c>
      <c r="D30" s="92"/>
      <c r="E30" s="93"/>
      <c r="F30" s="89"/>
      <c r="G30" s="89"/>
      <c r="H30" s="89" t="s">
        <v>50</v>
      </c>
    </row>
    <row r="31" spans="1:8" ht="15" customHeight="1">
      <c r="A31" s="89"/>
      <c r="B31" s="95" t="s">
        <v>92</v>
      </c>
      <c r="C31" s="100" t="s">
        <v>90</v>
      </c>
      <c r="D31" s="92"/>
      <c r="E31" s="93">
        <v>7.85</v>
      </c>
      <c r="F31" s="89"/>
      <c r="G31" s="89"/>
      <c r="H31" s="89" t="s">
        <v>50</v>
      </c>
    </row>
    <row r="32" spans="1:8" ht="15" customHeight="1">
      <c r="A32" s="89"/>
      <c r="B32" s="95" t="s">
        <v>93</v>
      </c>
      <c r="C32" s="100" t="s">
        <v>90</v>
      </c>
      <c r="D32" s="92"/>
      <c r="E32" s="93"/>
      <c r="F32" s="89"/>
      <c r="G32" s="89"/>
      <c r="H32" s="89" t="s">
        <v>50</v>
      </c>
    </row>
    <row r="33" spans="1:8" ht="15" customHeight="1">
      <c r="A33" s="89"/>
      <c r="B33" s="95" t="s">
        <v>94</v>
      </c>
      <c r="C33" s="100" t="s">
        <v>90</v>
      </c>
      <c r="D33" s="92">
        <v>512</v>
      </c>
      <c r="E33" s="93">
        <v>11.77</v>
      </c>
      <c r="F33" s="89"/>
      <c r="G33" s="89"/>
      <c r="H33" s="89" t="s">
        <v>50</v>
      </c>
    </row>
    <row r="34" spans="1:8" ht="15" customHeight="1">
      <c r="A34" s="89"/>
      <c r="B34" s="95" t="s">
        <v>95</v>
      </c>
      <c r="C34" s="100" t="s">
        <v>90</v>
      </c>
      <c r="D34" s="92"/>
      <c r="E34" s="93"/>
      <c r="F34" s="89"/>
      <c r="G34" s="89"/>
      <c r="H34" s="89" t="s">
        <v>50</v>
      </c>
    </row>
    <row r="35" spans="1:8" ht="15" customHeight="1">
      <c r="A35" s="89"/>
      <c r="B35" s="95" t="s">
        <v>96</v>
      </c>
      <c r="C35" s="96" t="s">
        <v>90</v>
      </c>
      <c r="D35" s="92">
        <v>448</v>
      </c>
      <c r="E35" s="93">
        <v>15.7</v>
      </c>
      <c r="F35" s="89"/>
      <c r="G35" s="89"/>
      <c r="H35" s="89" t="s">
        <v>50</v>
      </c>
    </row>
    <row r="36" spans="1:8" ht="15" customHeight="1">
      <c r="A36" s="89"/>
      <c r="B36" s="95" t="s">
        <v>97</v>
      </c>
      <c r="C36" s="96" t="s">
        <v>90</v>
      </c>
      <c r="D36" s="92"/>
      <c r="E36" s="93"/>
      <c r="F36" s="89"/>
      <c r="G36" s="89"/>
      <c r="H36" s="89" t="s">
        <v>50</v>
      </c>
    </row>
    <row r="37" spans="1:8" ht="15" customHeight="1">
      <c r="A37" s="89"/>
      <c r="B37" s="95" t="s">
        <v>98</v>
      </c>
      <c r="C37" s="96" t="s">
        <v>90</v>
      </c>
      <c r="D37" s="92">
        <v>816</v>
      </c>
      <c r="E37" s="93">
        <v>23.55</v>
      </c>
      <c r="F37" s="89"/>
      <c r="G37" s="89"/>
      <c r="H37" s="89" t="s">
        <v>50</v>
      </c>
    </row>
    <row r="38" spans="1:8" ht="15" customHeight="1">
      <c r="A38" s="89"/>
      <c r="B38" s="95" t="s">
        <v>99</v>
      </c>
      <c r="C38" s="96" t="s">
        <v>90</v>
      </c>
      <c r="D38" s="92"/>
      <c r="E38" s="93"/>
      <c r="F38" s="89"/>
      <c r="G38" s="89"/>
      <c r="H38" s="89" t="s">
        <v>50</v>
      </c>
    </row>
    <row r="39" spans="1:8" ht="15" customHeight="1">
      <c r="A39" s="89"/>
      <c r="B39" s="95" t="s">
        <v>100</v>
      </c>
      <c r="C39" s="96" t="s">
        <v>49</v>
      </c>
      <c r="D39" s="92">
        <v>60</v>
      </c>
      <c r="E39" s="93"/>
      <c r="F39" s="89"/>
      <c r="G39" s="89"/>
      <c r="H39" s="89" t="s">
        <v>50</v>
      </c>
    </row>
    <row r="40" spans="1:8" ht="15" customHeight="1">
      <c r="A40" s="89"/>
      <c r="B40" s="95" t="s">
        <v>101</v>
      </c>
      <c r="C40" s="96" t="s">
        <v>49</v>
      </c>
      <c r="D40" s="92"/>
      <c r="E40" s="93"/>
      <c r="F40" s="89"/>
      <c r="G40" s="89"/>
      <c r="H40" s="89" t="s">
        <v>50</v>
      </c>
    </row>
    <row r="41" spans="1:8" ht="15" customHeight="1">
      <c r="A41" s="89"/>
      <c r="B41" s="95" t="s">
        <v>102</v>
      </c>
      <c r="C41" s="96" t="s">
        <v>49</v>
      </c>
      <c r="D41" s="92"/>
      <c r="E41" s="93"/>
      <c r="F41" s="89"/>
      <c r="G41" s="89"/>
      <c r="H41" s="89" t="s">
        <v>50</v>
      </c>
    </row>
    <row r="42" spans="1:8" ht="15" customHeight="1">
      <c r="A42" s="89"/>
      <c r="B42" s="95" t="s">
        <v>103</v>
      </c>
      <c r="C42" s="96" t="s">
        <v>49</v>
      </c>
      <c r="D42" s="92">
        <v>34</v>
      </c>
      <c r="E42" s="93">
        <v>0.79</v>
      </c>
      <c r="F42" s="89"/>
      <c r="G42" s="89"/>
      <c r="H42" s="89" t="s">
        <v>50</v>
      </c>
    </row>
    <row r="43" spans="1:8" ht="15" customHeight="1">
      <c r="A43" s="89"/>
      <c r="B43" s="95" t="s">
        <v>104</v>
      </c>
      <c r="C43" s="96" t="s">
        <v>49</v>
      </c>
      <c r="D43" s="92">
        <v>54</v>
      </c>
      <c r="E43" s="93">
        <v>1.26</v>
      </c>
      <c r="F43" s="89"/>
      <c r="G43" s="89"/>
      <c r="H43" s="89" t="s">
        <v>50</v>
      </c>
    </row>
    <row r="44" spans="1:8" ht="15" customHeight="1">
      <c r="A44" s="89"/>
      <c r="B44" s="95" t="s">
        <v>105</v>
      </c>
      <c r="C44" s="96" t="s">
        <v>49</v>
      </c>
      <c r="D44" s="92"/>
      <c r="E44" s="93"/>
      <c r="F44" s="89"/>
      <c r="G44" s="89"/>
      <c r="H44" s="89" t="s">
        <v>50</v>
      </c>
    </row>
    <row r="45" spans="1:8" ht="15" customHeight="1">
      <c r="A45" s="89"/>
      <c r="B45" s="95" t="s">
        <v>106</v>
      </c>
      <c r="C45" s="96" t="s">
        <v>49</v>
      </c>
      <c r="D45" s="92">
        <v>87</v>
      </c>
      <c r="E45" s="93">
        <v>1.95</v>
      </c>
      <c r="F45" s="89"/>
      <c r="G45" s="89"/>
      <c r="H45" s="89" t="s">
        <v>50</v>
      </c>
    </row>
    <row r="46" spans="1:8" ht="15" customHeight="1">
      <c r="A46" s="89"/>
      <c r="B46" s="95" t="s">
        <v>107</v>
      </c>
      <c r="C46" s="96" t="s">
        <v>49</v>
      </c>
      <c r="D46" s="92"/>
      <c r="E46" s="93"/>
      <c r="F46" s="89"/>
      <c r="G46" s="89"/>
      <c r="H46" s="89" t="s">
        <v>50</v>
      </c>
    </row>
    <row r="47" spans="1:8" ht="15" customHeight="1">
      <c r="A47" s="89"/>
      <c r="B47" s="95" t="s">
        <v>35</v>
      </c>
      <c r="C47" s="96" t="s">
        <v>49</v>
      </c>
      <c r="D47" s="92">
        <v>32</v>
      </c>
      <c r="E47" s="93">
        <v>0.64</v>
      </c>
      <c r="F47" s="89"/>
      <c r="G47" s="89"/>
      <c r="H47" s="89" t="s">
        <v>50</v>
      </c>
    </row>
    <row r="48" spans="1:8" ht="15" customHeight="1">
      <c r="A48" s="89"/>
      <c r="B48" s="95" t="s">
        <v>108</v>
      </c>
      <c r="C48" s="96" t="s">
        <v>49</v>
      </c>
      <c r="D48" s="92"/>
      <c r="E48" s="93"/>
      <c r="F48" s="89"/>
      <c r="G48" s="89"/>
      <c r="H48" s="89" t="s">
        <v>50</v>
      </c>
    </row>
    <row r="49" spans="1:8" ht="15" customHeight="1">
      <c r="A49" s="89"/>
      <c r="B49" s="95" t="s">
        <v>109</v>
      </c>
      <c r="C49" s="96" t="s">
        <v>49</v>
      </c>
      <c r="D49" s="92">
        <v>41</v>
      </c>
      <c r="E49" s="93">
        <v>0.87</v>
      </c>
      <c r="F49" s="89"/>
      <c r="G49" s="89"/>
      <c r="H49" s="89" t="s">
        <v>50</v>
      </c>
    </row>
    <row r="50" spans="1:8" ht="15" customHeight="1">
      <c r="A50" s="89"/>
      <c r="B50" s="95" t="s">
        <v>110</v>
      </c>
      <c r="C50" s="96" t="s">
        <v>49</v>
      </c>
      <c r="D50" s="92">
        <v>52</v>
      </c>
      <c r="E50" s="93">
        <v>1.12</v>
      </c>
      <c r="F50" s="89"/>
      <c r="G50" s="89"/>
      <c r="H50" s="89" t="s">
        <v>50</v>
      </c>
    </row>
    <row r="51" spans="1:8" ht="15" customHeight="1">
      <c r="A51" s="89"/>
      <c r="B51" s="95" t="s">
        <v>111</v>
      </c>
      <c r="C51" s="96" t="s">
        <v>49</v>
      </c>
      <c r="D51" s="92">
        <v>54</v>
      </c>
      <c r="E51" s="93">
        <v>1.1</v>
      </c>
      <c r="F51" s="89"/>
      <c r="G51" s="89"/>
      <c r="H51" s="89" t="s">
        <v>50</v>
      </c>
    </row>
    <row r="52" spans="1:8" ht="15" customHeight="1">
      <c r="A52" s="89"/>
      <c r="B52" s="95" t="s">
        <v>112</v>
      </c>
      <c r="C52" s="96" t="s">
        <v>49</v>
      </c>
      <c r="D52" s="92">
        <v>62</v>
      </c>
      <c r="E52" s="93">
        <v>1.44</v>
      </c>
      <c r="F52" s="89"/>
      <c r="G52" s="89"/>
      <c r="H52" s="89" t="s">
        <v>50</v>
      </c>
    </row>
    <row r="53" spans="1:8" ht="15" customHeight="1">
      <c r="A53" s="89"/>
      <c r="B53" s="95" t="s">
        <v>113</v>
      </c>
      <c r="C53" s="96" t="s">
        <v>49</v>
      </c>
      <c r="D53" s="92">
        <v>47</v>
      </c>
      <c r="E53" s="93">
        <v>1.1</v>
      </c>
      <c r="F53" s="89"/>
      <c r="G53" s="89"/>
      <c r="H53" s="89" t="s">
        <v>50</v>
      </c>
    </row>
    <row r="54" spans="1:8" ht="15" customHeight="1">
      <c r="A54" s="89"/>
      <c r="B54" s="95" t="s">
        <v>114</v>
      </c>
      <c r="C54" s="96" t="s">
        <v>49</v>
      </c>
      <c r="D54" s="92">
        <v>54</v>
      </c>
      <c r="E54" s="93">
        <v>1.44</v>
      </c>
      <c r="F54" s="89"/>
      <c r="G54" s="89"/>
      <c r="H54" s="89" t="s">
        <v>50</v>
      </c>
    </row>
    <row r="55" spans="1:8" ht="15" customHeight="1">
      <c r="A55" s="89"/>
      <c r="B55" s="95" t="s">
        <v>115</v>
      </c>
      <c r="C55" s="96" t="s">
        <v>49</v>
      </c>
      <c r="D55" s="92">
        <v>60</v>
      </c>
      <c r="E55" s="93">
        <v>1.33</v>
      </c>
      <c r="F55" s="89"/>
      <c r="G55" s="89"/>
      <c r="H55" s="89" t="s">
        <v>50</v>
      </c>
    </row>
    <row r="56" spans="1:8" ht="15" customHeight="1">
      <c r="A56" s="89"/>
      <c r="B56" s="95" t="s">
        <v>116</v>
      </c>
      <c r="C56" s="96" t="s">
        <v>49</v>
      </c>
      <c r="D56" s="92">
        <v>78</v>
      </c>
      <c r="E56" s="93">
        <v>1.75</v>
      </c>
      <c r="F56" s="89"/>
      <c r="G56" s="89"/>
      <c r="H56" s="89" t="s">
        <v>50</v>
      </c>
    </row>
    <row r="57" spans="1:8" ht="15" customHeight="1">
      <c r="A57" s="89"/>
      <c r="B57" s="95" t="s">
        <v>117</v>
      </c>
      <c r="C57" s="96" t="s">
        <v>49</v>
      </c>
      <c r="D57" s="92">
        <v>60</v>
      </c>
      <c r="E57" s="93">
        <v>1.34</v>
      </c>
      <c r="F57" s="89"/>
      <c r="G57" s="89"/>
      <c r="H57" s="89" t="s">
        <v>50</v>
      </c>
    </row>
    <row r="58" spans="1:8" ht="15" customHeight="1">
      <c r="A58" s="89"/>
      <c r="B58" s="95" t="s">
        <v>118</v>
      </c>
      <c r="C58" s="96" t="s">
        <v>49</v>
      </c>
      <c r="D58" s="92">
        <v>74</v>
      </c>
      <c r="E58" s="93">
        <v>1.75</v>
      </c>
      <c r="F58" s="89"/>
      <c r="G58" s="89"/>
      <c r="H58" s="89" t="s">
        <v>50</v>
      </c>
    </row>
    <row r="59" spans="1:8" ht="15" customHeight="1">
      <c r="A59" s="89"/>
      <c r="B59" s="95" t="s">
        <v>119</v>
      </c>
      <c r="C59" s="96" t="s">
        <v>49</v>
      </c>
      <c r="D59" s="92">
        <v>79</v>
      </c>
      <c r="E59" s="93">
        <v>1.9</v>
      </c>
      <c r="F59" s="89"/>
      <c r="G59" s="89"/>
      <c r="H59" s="89" t="s">
        <v>50</v>
      </c>
    </row>
    <row r="60" spans="1:8" ht="15" customHeight="1">
      <c r="A60" s="89"/>
      <c r="B60" s="95" t="s">
        <v>120</v>
      </c>
      <c r="C60" s="96" t="s">
        <v>49</v>
      </c>
      <c r="D60" s="92">
        <v>79</v>
      </c>
      <c r="E60" s="93">
        <v>1.8</v>
      </c>
      <c r="F60" s="89"/>
      <c r="G60" s="89"/>
      <c r="H60" s="89" t="s">
        <v>50</v>
      </c>
    </row>
    <row r="61" spans="1:8" ht="15" customHeight="1">
      <c r="A61" s="89"/>
      <c r="B61" s="95" t="s">
        <v>121</v>
      </c>
      <c r="C61" s="96" t="s">
        <v>49</v>
      </c>
      <c r="D61" s="92">
        <v>97</v>
      </c>
      <c r="E61" s="93">
        <v>2.39</v>
      </c>
      <c r="F61" s="89"/>
      <c r="G61" s="89"/>
      <c r="H61" s="89" t="s">
        <v>50</v>
      </c>
    </row>
    <row r="62" spans="1:8" ht="15" customHeight="1">
      <c r="A62" s="89"/>
      <c r="B62" s="95" t="s">
        <v>122</v>
      </c>
      <c r="C62" s="96" t="s">
        <v>49</v>
      </c>
      <c r="D62" s="92">
        <v>117</v>
      </c>
      <c r="E62" s="93">
        <v>3.49</v>
      </c>
      <c r="F62" s="89"/>
      <c r="G62" s="89"/>
      <c r="H62" s="89" t="s">
        <v>50</v>
      </c>
    </row>
    <row r="63" spans="1:8" ht="15" customHeight="1">
      <c r="A63" s="89"/>
      <c r="B63" s="95" t="s">
        <v>123</v>
      </c>
      <c r="C63" s="96" t="s">
        <v>49</v>
      </c>
      <c r="D63" s="92">
        <v>82</v>
      </c>
      <c r="E63" s="93">
        <v>1.68</v>
      </c>
      <c r="F63" s="89"/>
      <c r="G63" s="89"/>
      <c r="H63" s="89" t="s">
        <v>50</v>
      </c>
    </row>
    <row r="64" spans="1:8" ht="15" customHeight="1">
      <c r="A64" s="89"/>
      <c r="B64" s="95" t="s">
        <v>124</v>
      </c>
      <c r="C64" s="96" t="s">
        <v>49</v>
      </c>
      <c r="D64" s="92">
        <v>93</v>
      </c>
      <c r="E64" s="93">
        <v>2.22</v>
      </c>
      <c r="F64" s="89"/>
      <c r="G64" s="89"/>
      <c r="H64" s="89" t="s">
        <v>50</v>
      </c>
    </row>
    <row r="65" spans="1:8" ht="15" customHeight="1">
      <c r="A65" s="89"/>
      <c r="B65" s="95" t="s">
        <v>125</v>
      </c>
      <c r="C65" s="96" t="s">
        <v>49</v>
      </c>
      <c r="D65" s="92"/>
      <c r="E65" s="93"/>
      <c r="F65" s="89"/>
      <c r="G65" s="89"/>
      <c r="H65" s="89" t="s">
        <v>50</v>
      </c>
    </row>
    <row r="66" spans="1:8" ht="15" customHeight="1">
      <c r="A66" s="89"/>
      <c r="B66" s="95" t="s">
        <v>126</v>
      </c>
      <c r="C66" s="96" t="s">
        <v>49</v>
      </c>
      <c r="D66" s="92"/>
      <c r="E66" s="93"/>
      <c r="F66" s="89"/>
      <c r="G66" s="89"/>
      <c r="H66" s="89" t="s">
        <v>50</v>
      </c>
    </row>
    <row r="67" spans="1:8" ht="15" customHeight="1">
      <c r="A67" s="89"/>
      <c r="B67" s="95" t="s">
        <v>127</v>
      </c>
      <c r="C67" s="96" t="s">
        <v>49</v>
      </c>
      <c r="D67" s="92"/>
      <c r="E67" s="93"/>
      <c r="F67" s="89"/>
      <c r="G67" s="89"/>
      <c r="H67" s="89" t="s">
        <v>50</v>
      </c>
    </row>
    <row r="68" spans="1:8" ht="15" customHeight="1">
      <c r="A68" s="89"/>
      <c r="B68" s="95" t="s">
        <v>128</v>
      </c>
      <c r="C68" s="96" t="s">
        <v>49</v>
      </c>
      <c r="D68" s="92"/>
      <c r="E68" s="93"/>
      <c r="F68" s="89"/>
      <c r="G68" s="89"/>
      <c r="H68" s="89" t="s">
        <v>50</v>
      </c>
    </row>
    <row r="69" spans="1:8" ht="15" customHeight="1">
      <c r="A69" s="89"/>
      <c r="B69" s="95" t="s">
        <v>129</v>
      </c>
      <c r="C69" s="96" t="s">
        <v>49</v>
      </c>
      <c r="D69" s="92"/>
      <c r="E69" s="93"/>
      <c r="F69" s="89"/>
      <c r="G69" s="89"/>
      <c r="H69" s="89" t="s">
        <v>50</v>
      </c>
    </row>
    <row r="70" spans="1:8" ht="15" customHeight="1">
      <c r="A70" s="89"/>
      <c r="B70" s="95" t="s">
        <v>130</v>
      </c>
      <c r="C70" s="96" t="s">
        <v>49</v>
      </c>
      <c r="D70" s="92"/>
      <c r="E70" s="93"/>
      <c r="F70" s="89"/>
      <c r="G70" s="89"/>
      <c r="H70" s="89" t="s">
        <v>50</v>
      </c>
    </row>
    <row r="71" spans="1:8" ht="15" customHeight="1">
      <c r="A71" s="89"/>
      <c r="B71" s="95" t="s">
        <v>131</v>
      </c>
      <c r="C71" s="96" t="s">
        <v>49</v>
      </c>
      <c r="D71" s="92"/>
      <c r="E71" s="93"/>
      <c r="F71" s="89"/>
      <c r="G71" s="89"/>
      <c r="H71" s="89" t="s">
        <v>50</v>
      </c>
    </row>
    <row r="72" spans="1:8" ht="15" customHeight="1">
      <c r="A72" s="89"/>
      <c r="B72" s="95" t="s">
        <v>132</v>
      </c>
      <c r="C72" s="96" t="s">
        <v>49</v>
      </c>
      <c r="D72" s="92"/>
      <c r="E72" s="93"/>
      <c r="F72" s="89"/>
      <c r="G72" s="89"/>
      <c r="H72" s="89" t="s">
        <v>50</v>
      </c>
    </row>
    <row r="73" spans="1:8" ht="15" customHeight="1">
      <c r="A73" s="89"/>
      <c r="B73" s="95" t="s">
        <v>133</v>
      </c>
      <c r="C73" s="96" t="s">
        <v>49</v>
      </c>
      <c r="D73" s="92"/>
      <c r="E73" s="93"/>
      <c r="F73" s="89"/>
      <c r="G73" s="89"/>
      <c r="H73" s="89" t="s">
        <v>50</v>
      </c>
    </row>
    <row r="74" spans="1:8" ht="15" customHeight="1">
      <c r="A74" s="89"/>
      <c r="B74" s="95" t="s">
        <v>133</v>
      </c>
      <c r="C74" s="96" t="s">
        <v>49</v>
      </c>
      <c r="D74" s="92"/>
      <c r="E74" s="93"/>
      <c r="F74" s="89"/>
      <c r="G74" s="89"/>
      <c r="H74" s="89" t="s">
        <v>50</v>
      </c>
    </row>
    <row r="75" spans="1:8" ht="15" customHeight="1">
      <c r="A75" s="89"/>
      <c r="B75" s="95" t="s">
        <v>134</v>
      </c>
      <c r="C75" s="96" t="s">
        <v>49</v>
      </c>
      <c r="D75" s="92"/>
      <c r="E75" s="93"/>
      <c r="F75" s="89"/>
      <c r="G75" s="89"/>
      <c r="H75" s="89" t="s">
        <v>50</v>
      </c>
    </row>
    <row r="76" spans="1:8" ht="15" customHeight="1">
      <c r="A76" s="89"/>
      <c r="B76" s="95" t="s">
        <v>135</v>
      </c>
      <c r="C76" s="96" t="s">
        <v>49</v>
      </c>
      <c r="D76" s="92"/>
      <c r="E76" s="93"/>
      <c r="F76" s="89"/>
      <c r="G76" s="89"/>
      <c r="H76" s="89" t="s">
        <v>50</v>
      </c>
    </row>
    <row r="77" spans="1:8" ht="15" customHeight="1">
      <c r="A77" s="89"/>
      <c r="B77" s="95" t="s">
        <v>136</v>
      </c>
      <c r="C77" s="96" t="s">
        <v>49</v>
      </c>
      <c r="D77" s="92"/>
      <c r="E77" s="93"/>
      <c r="F77" s="89"/>
      <c r="G77" s="89"/>
      <c r="H77" s="89" t="s">
        <v>50</v>
      </c>
    </row>
    <row r="78" spans="1:8" ht="15" customHeight="1">
      <c r="A78" s="89"/>
      <c r="B78" s="95" t="s">
        <v>137</v>
      </c>
      <c r="C78" s="96" t="s">
        <v>49</v>
      </c>
      <c r="D78" s="92">
        <v>65</v>
      </c>
      <c r="E78" s="93">
        <v>1.08</v>
      </c>
      <c r="F78" s="89"/>
      <c r="G78" s="89"/>
      <c r="H78" s="89" t="s">
        <v>50</v>
      </c>
    </row>
    <row r="79" spans="1:8" ht="15" customHeight="1">
      <c r="A79" s="89"/>
      <c r="B79" s="95" t="s">
        <v>138</v>
      </c>
      <c r="C79" s="96" t="s">
        <v>49</v>
      </c>
      <c r="D79" s="92">
        <v>100</v>
      </c>
      <c r="E79" s="93">
        <v>1.53</v>
      </c>
      <c r="F79" s="89"/>
      <c r="G79" s="89"/>
      <c r="H79" s="89" t="s">
        <v>50</v>
      </c>
    </row>
    <row r="80" spans="1:8" ht="15" customHeight="1">
      <c r="A80" s="89"/>
      <c r="B80" s="95" t="s">
        <v>139</v>
      </c>
      <c r="C80" s="96" t="s">
        <v>49</v>
      </c>
      <c r="D80" s="92">
        <v>153</v>
      </c>
      <c r="E80" s="93">
        <v>2.76</v>
      </c>
      <c r="F80" s="89"/>
      <c r="G80" s="89"/>
      <c r="H80" s="89" t="s">
        <v>50</v>
      </c>
    </row>
    <row r="81" spans="1:8" ht="15" customHeight="1">
      <c r="A81" s="89"/>
      <c r="B81" s="95" t="s">
        <v>140</v>
      </c>
      <c r="C81" s="96" t="s">
        <v>49</v>
      </c>
      <c r="D81" s="92">
        <v>176</v>
      </c>
      <c r="E81" s="93">
        <v>3.55</v>
      </c>
      <c r="F81" s="89"/>
      <c r="G81" s="89"/>
      <c r="H81" s="89" t="s">
        <v>50</v>
      </c>
    </row>
    <row r="82" spans="1:8" ht="15" customHeight="1">
      <c r="A82" s="89"/>
      <c r="B82" s="95" t="s">
        <v>141</v>
      </c>
      <c r="C82" s="96" t="s">
        <v>49</v>
      </c>
      <c r="D82" s="92"/>
      <c r="E82" s="93"/>
      <c r="F82" s="89"/>
      <c r="G82" s="89"/>
      <c r="H82" s="89" t="s">
        <v>50</v>
      </c>
    </row>
    <row r="83" spans="1:8" ht="15" customHeight="1">
      <c r="A83" s="89"/>
      <c r="B83" s="95" t="s">
        <v>142</v>
      </c>
      <c r="C83" s="96" t="s">
        <v>49</v>
      </c>
      <c r="D83" s="92">
        <v>188</v>
      </c>
      <c r="E83" s="93">
        <v>4.62</v>
      </c>
      <c r="F83" s="89"/>
      <c r="G83" s="89"/>
      <c r="H83" s="89" t="s">
        <v>50</v>
      </c>
    </row>
    <row r="84" spans="1:8" ht="15" customHeight="1">
      <c r="A84" s="89"/>
      <c r="B84" s="95" t="s">
        <v>143</v>
      </c>
      <c r="C84" s="96" t="s">
        <v>49</v>
      </c>
      <c r="D84" s="92">
        <v>265</v>
      </c>
      <c r="E84" s="93">
        <v>6.26</v>
      </c>
      <c r="F84" s="89"/>
      <c r="G84" s="89"/>
      <c r="H84" s="89" t="s">
        <v>50</v>
      </c>
    </row>
    <row r="85" spans="1:8" ht="15" customHeight="1">
      <c r="A85" s="89"/>
      <c r="B85" s="95" t="s">
        <v>144</v>
      </c>
      <c r="C85" s="96" t="s">
        <v>49</v>
      </c>
      <c r="D85" s="92">
        <v>590</v>
      </c>
      <c r="E85" s="93">
        <v>10.36</v>
      </c>
      <c r="F85" s="89"/>
      <c r="G85" s="89"/>
      <c r="H85" s="89" t="s">
        <v>50</v>
      </c>
    </row>
    <row r="86" spans="1:8" ht="15" customHeight="1">
      <c r="A86" s="89"/>
      <c r="B86" s="95" t="s">
        <v>145</v>
      </c>
      <c r="C86" s="96" t="s">
        <v>49</v>
      </c>
      <c r="D86" s="92">
        <v>300</v>
      </c>
      <c r="E86" s="93">
        <v>7.38</v>
      </c>
      <c r="F86" s="89"/>
      <c r="G86" s="89"/>
      <c r="H86" s="89" t="s">
        <v>50</v>
      </c>
    </row>
    <row r="87" spans="1:8" ht="15" customHeight="1">
      <c r="A87" s="89"/>
      <c r="B87" s="95" t="s">
        <v>146</v>
      </c>
      <c r="C87" s="96" t="s">
        <v>49</v>
      </c>
      <c r="D87" s="92">
        <v>42</v>
      </c>
      <c r="E87" s="93">
        <v>1.11</v>
      </c>
      <c r="F87" s="89"/>
      <c r="G87" s="89"/>
      <c r="H87" s="89" t="s">
        <v>50</v>
      </c>
    </row>
    <row r="88" spans="1:8" ht="15" customHeight="1">
      <c r="A88" s="89"/>
      <c r="B88" s="95" t="s">
        <v>147</v>
      </c>
      <c r="C88" s="96" t="s">
        <v>49</v>
      </c>
      <c r="D88" s="92">
        <v>57</v>
      </c>
      <c r="E88" s="93">
        <v>1.44</v>
      </c>
      <c r="F88" s="89"/>
      <c r="G88" s="89"/>
      <c r="H88" s="89" t="s">
        <v>50</v>
      </c>
    </row>
    <row r="89" spans="1:8" ht="15" customHeight="1">
      <c r="A89" s="89"/>
      <c r="B89" s="95" t="s">
        <v>148</v>
      </c>
      <c r="C89" s="96" t="s">
        <v>49</v>
      </c>
      <c r="D89" s="92">
        <v>65</v>
      </c>
      <c r="E89" s="93">
        <v>1.88</v>
      </c>
      <c r="F89" s="89"/>
      <c r="G89" s="89"/>
      <c r="H89" s="89" t="s">
        <v>50</v>
      </c>
    </row>
    <row r="90" spans="1:8" ht="15" customHeight="1">
      <c r="A90" s="89"/>
      <c r="B90" s="95" t="s">
        <v>149</v>
      </c>
      <c r="C90" s="96" t="s">
        <v>49</v>
      </c>
      <c r="D90" s="92">
        <v>63</v>
      </c>
      <c r="E90" s="93">
        <v>2.06</v>
      </c>
      <c r="F90" s="89"/>
      <c r="G90" s="89"/>
      <c r="H90" s="89" t="s">
        <v>50</v>
      </c>
    </row>
    <row r="91" spans="1:8" ht="15" customHeight="1">
      <c r="A91" s="89"/>
      <c r="B91" s="95" t="s">
        <v>150</v>
      </c>
      <c r="C91" s="96" t="s">
        <v>49</v>
      </c>
      <c r="D91" s="92">
        <v>67</v>
      </c>
      <c r="E91" s="93">
        <v>2.37</v>
      </c>
      <c r="F91" s="89"/>
      <c r="G91" s="89"/>
      <c r="H91" s="89" t="s">
        <v>50</v>
      </c>
    </row>
    <row r="92" spans="1:8" ht="15" customHeight="1">
      <c r="A92" s="89"/>
      <c r="B92" s="95" t="s">
        <v>151</v>
      </c>
      <c r="C92" s="96" t="s">
        <v>49</v>
      </c>
      <c r="D92" s="92">
        <v>90</v>
      </c>
      <c r="E92" s="93">
        <v>2.7</v>
      </c>
      <c r="F92" s="89"/>
      <c r="G92" s="89"/>
      <c r="H92" s="89" t="s">
        <v>50</v>
      </c>
    </row>
    <row r="93" spans="1:8" ht="15" customHeight="1">
      <c r="A93" s="89"/>
      <c r="B93" s="95" t="s">
        <v>152</v>
      </c>
      <c r="C93" s="96" t="s">
        <v>49</v>
      </c>
      <c r="D93" s="92">
        <v>92</v>
      </c>
      <c r="E93" s="93">
        <v>3</v>
      </c>
      <c r="F93" s="89"/>
      <c r="G93" s="89"/>
      <c r="H93" s="89" t="s">
        <v>50</v>
      </c>
    </row>
    <row r="94" spans="1:8" ht="15" customHeight="1">
      <c r="A94" s="89"/>
      <c r="B94" s="95" t="s">
        <v>153</v>
      </c>
      <c r="C94" s="96" t="s">
        <v>49</v>
      </c>
      <c r="D94" s="92">
        <v>110</v>
      </c>
      <c r="E94" s="93">
        <v>3.73</v>
      </c>
      <c r="F94" s="89"/>
      <c r="G94" s="89"/>
      <c r="H94" s="89" t="s">
        <v>50</v>
      </c>
    </row>
    <row r="95" spans="1:8" ht="15" customHeight="1">
      <c r="A95" s="89"/>
      <c r="B95" s="95" t="s">
        <v>154</v>
      </c>
      <c r="C95" s="96" t="s">
        <v>49</v>
      </c>
      <c r="D95" s="92">
        <v>153</v>
      </c>
      <c r="E95" s="93">
        <v>4.75</v>
      </c>
      <c r="F95" s="89"/>
      <c r="G95" s="89"/>
      <c r="H95" s="89" t="s">
        <v>50</v>
      </c>
    </row>
    <row r="96" spans="1:8" ht="15" customHeight="1">
      <c r="A96" s="89"/>
      <c r="B96" s="95" t="s">
        <v>155</v>
      </c>
      <c r="C96" s="96" t="s">
        <v>49</v>
      </c>
      <c r="D96" s="92">
        <v>188</v>
      </c>
      <c r="E96" s="93"/>
      <c r="F96" s="89"/>
      <c r="G96" s="89"/>
      <c r="H96" s="89" t="s">
        <v>50</v>
      </c>
    </row>
    <row r="97" spans="1:8" ht="15" customHeight="1">
      <c r="A97" s="89"/>
      <c r="B97" s="95" t="s">
        <v>156</v>
      </c>
      <c r="C97" s="96" t="s">
        <v>49</v>
      </c>
      <c r="D97" s="92">
        <v>220</v>
      </c>
      <c r="E97" s="93"/>
      <c r="F97" s="89"/>
      <c r="G97" s="89"/>
      <c r="H97" s="89" t="s">
        <v>50</v>
      </c>
    </row>
    <row r="98" spans="1:8" ht="15" customHeight="1">
      <c r="A98" s="89"/>
      <c r="B98" s="95" t="s">
        <v>157</v>
      </c>
      <c r="C98" s="96" t="s">
        <v>49</v>
      </c>
      <c r="D98" s="92">
        <v>220</v>
      </c>
      <c r="E98" s="93"/>
      <c r="F98" s="89"/>
      <c r="G98" s="89"/>
      <c r="H98" s="89" t="s">
        <v>50</v>
      </c>
    </row>
    <row r="99" spans="1:8" ht="15" customHeight="1">
      <c r="A99" s="89"/>
      <c r="B99" s="95" t="s">
        <v>158</v>
      </c>
      <c r="C99" s="96" t="s">
        <v>49</v>
      </c>
      <c r="D99" s="92">
        <v>250</v>
      </c>
      <c r="E99" s="93"/>
      <c r="F99" s="89"/>
      <c r="G99" s="89"/>
      <c r="H99" s="89" t="s">
        <v>50</v>
      </c>
    </row>
    <row r="100" spans="1:8" ht="15" customHeight="1">
      <c r="A100" s="89"/>
      <c r="B100" s="95" t="s">
        <v>159</v>
      </c>
      <c r="C100" s="96" t="s">
        <v>49</v>
      </c>
      <c r="D100" s="92">
        <v>310</v>
      </c>
      <c r="E100" s="93"/>
      <c r="F100" s="89"/>
      <c r="G100" s="89"/>
      <c r="H100" s="89" t="s">
        <v>50</v>
      </c>
    </row>
    <row r="101" spans="1:8" ht="15" customHeight="1">
      <c r="A101" s="89"/>
      <c r="B101" s="95" t="s">
        <v>160</v>
      </c>
      <c r="C101" s="96" t="s">
        <v>49</v>
      </c>
      <c r="D101" s="92">
        <v>400</v>
      </c>
      <c r="E101" s="93"/>
      <c r="F101" s="89"/>
      <c r="G101" s="89"/>
      <c r="H101" s="89" t="s">
        <v>50</v>
      </c>
    </row>
    <row r="102" spans="1:8" ht="15" customHeight="1">
      <c r="A102" s="89"/>
      <c r="B102" s="95" t="s">
        <v>161</v>
      </c>
      <c r="C102" s="96" t="s">
        <v>49</v>
      </c>
      <c r="D102" s="92">
        <v>445</v>
      </c>
      <c r="E102" s="93"/>
      <c r="F102" s="89"/>
      <c r="G102" s="89"/>
      <c r="H102" s="89" t="s">
        <v>50</v>
      </c>
    </row>
    <row r="103" spans="1:8" ht="15" customHeight="1">
      <c r="A103" s="89"/>
      <c r="B103" s="95" t="s">
        <v>162</v>
      </c>
      <c r="C103" s="96" t="s">
        <v>49</v>
      </c>
      <c r="D103" s="92">
        <v>490</v>
      </c>
      <c r="E103" s="93"/>
      <c r="F103" s="89"/>
      <c r="G103" s="89"/>
      <c r="H103" s="89" t="s">
        <v>50</v>
      </c>
    </row>
    <row r="104" spans="1:8" ht="15" customHeight="1">
      <c r="A104" s="89"/>
      <c r="B104" s="95" t="s">
        <v>163</v>
      </c>
      <c r="C104" s="96" t="s">
        <v>49</v>
      </c>
      <c r="D104" s="92">
        <v>570</v>
      </c>
      <c r="E104" s="93"/>
      <c r="F104" s="89"/>
      <c r="G104" s="89"/>
      <c r="H104" s="89" t="s">
        <v>50</v>
      </c>
    </row>
    <row r="105" spans="1:8" ht="15" customHeight="1">
      <c r="A105" s="89"/>
      <c r="B105" s="95" t="s">
        <v>164</v>
      </c>
      <c r="C105" s="96" t="s">
        <v>90</v>
      </c>
      <c r="D105" s="92">
        <v>200</v>
      </c>
      <c r="E105" s="89"/>
      <c r="F105" s="89"/>
      <c r="G105" s="89"/>
      <c r="H105" s="89" t="s">
        <v>165</v>
      </c>
    </row>
    <row r="106" spans="1:8" ht="15" customHeight="1">
      <c r="A106" s="89"/>
      <c r="B106" s="95" t="s">
        <v>166</v>
      </c>
      <c r="C106" s="96" t="s">
        <v>90</v>
      </c>
      <c r="D106" s="92">
        <v>300</v>
      </c>
      <c r="E106" s="89"/>
      <c r="F106" s="89"/>
      <c r="G106" s="89"/>
      <c r="H106" s="89" t="s">
        <v>165</v>
      </c>
    </row>
    <row r="107" spans="1:8" ht="15">
      <c r="A107" s="89"/>
      <c r="B107" s="95" t="s">
        <v>167</v>
      </c>
      <c r="C107" s="96" t="s">
        <v>49</v>
      </c>
      <c r="D107" s="92">
        <v>60</v>
      </c>
      <c r="E107" s="89"/>
      <c r="F107" s="89"/>
      <c r="G107" s="89"/>
      <c r="H107" s="89" t="s">
        <v>50</v>
      </c>
    </row>
    <row r="108" spans="1:8" ht="15">
      <c r="A108" s="89"/>
      <c r="B108" s="95" t="s">
        <v>168</v>
      </c>
      <c r="C108" s="96" t="s">
        <v>49</v>
      </c>
      <c r="D108" s="92">
        <v>85</v>
      </c>
      <c r="E108" s="89"/>
      <c r="F108" s="89"/>
      <c r="G108" s="89"/>
      <c r="H108" s="89" t="s">
        <v>50</v>
      </c>
    </row>
    <row r="109" spans="1:8" ht="15">
      <c r="A109" s="89"/>
      <c r="B109" s="95" t="s">
        <v>169</v>
      </c>
      <c r="C109" s="96" t="s">
        <v>90</v>
      </c>
      <c r="D109" s="92">
        <v>300</v>
      </c>
      <c r="E109" s="89"/>
      <c r="F109" s="89"/>
      <c r="G109" s="89"/>
      <c r="H109" s="89" t="s">
        <v>165</v>
      </c>
    </row>
    <row r="110" spans="1:8" ht="15">
      <c r="A110" s="89"/>
      <c r="B110" s="95" t="s">
        <v>170</v>
      </c>
      <c r="C110" s="96" t="s">
        <v>49</v>
      </c>
      <c r="D110" s="92">
        <v>110</v>
      </c>
      <c r="E110" s="89"/>
      <c r="F110" s="89"/>
      <c r="G110" s="89"/>
      <c r="H110" s="89" t="s">
        <v>165</v>
      </c>
    </row>
    <row r="111" spans="1:8" ht="15">
      <c r="A111" s="89"/>
      <c r="B111" s="95" t="s">
        <v>171</v>
      </c>
      <c r="C111" s="96" t="s">
        <v>49</v>
      </c>
      <c r="D111" s="92">
        <v>120</v>
      </c>
      <c r="E111" s="89"/>
      <c r="F111" s="89"/>
      <c r="G111" s="89"/>
      <c r="H111" s="89" t="s">
        <v>165</v>
      </c>
    </row>
    <row r="112" spans="1:8" ht="15">
      <c r="A112" s="89"/>
      <c r="B112" s="95" t="s">
        <v>172</v>
      </c>
      <c r="C112" s="96" t="s">
        <v>49</v>
      </c>
      <c r="D112" s="92">
        <v>130</v>
      </c>
      <c r="E112" s="89"/>
      <c r="F112" s="89"/>
      <c r="G112" s="89"/>
      <c r="H112" s="89" t="s">
        <v>165</v>
      </c>
    </row>
    <row r="113" spans="1:8" ht="15">
      <c r="A113" s="89"/>
      <c r="B113" s="95" t="s">
        <v>173</v>
      </c>
      <c r="C113" s="96" t="s">
        <v>49</v>
      </c>
      <c r="D113" s="92">
        <v>140</v>
      </c>
      <c r="E113" s="89"/>
      <c r="F113" s="89"/>
      <c r="G113" s="89"/>
      <c r="H113" s="89" t="s">
        <v>165</v>
      </c>
    </row>
    <row r="114" spans="1:8" ht="15">
      <c r="A114" s="89"/>
      <c r="B114" s="95" t="s">
        <v>174</v>
      </c>
      <c r="C114" s="96" t="s">
        <v>49</v>
      </c>
      <c r="D114" s="92">
        <v>150</v>
      </c>
      <c r="E114" s="89"/>
      <c r="F114" s="89"/>
      <c r="G114" s="89"/>
      <c r="H114" s="89" t="s">
        <v>165</v>
      </c>
    </row>
    <row r="115" spans="1:8" ht="15">
      <c r="A115" s="89"/>
      <c r="B115" s="95" t="s">
        <v>175</v>
      </c>
      <c r="C115" s="96" t="s">
        <v>49</v>
      </c>
      <c r="D115" s="92">
        <v>60</v>
      </c>
      <c r="E115" s="89"/>
      <c r="F115" s="89"/>
      <c r="G115" s="89"/>
      <c r="H115" s="89" t="s">
        <v>165</v>
      </c>
    </row>
    <row r="116" spans="1:8" ht="15">
      <c r="A116" s="89"/>
      <c r="B116" s="95" t="s">
        <v>176</v>
      </c>
      <c r="C116" s="96" t="s">
        <v>49</v>
      </c>
      <c r="D116" s="92">
        <v>55</v>
      </c>
      <c r="E116" s="89"/>
      <c r="F116" s="89"/>
      <c r="G116" s="89"/>
      <c r="H116" s="89" t="s">
        <v>165</v>
      </c>
    </row>
    <row r="117" spans="1:8" ht="15">
      <c r="A117" s="89"/>
      <c r="B117" s="95" t="s">
        <v>177</v>
      </c>
      <c r="C117" s="96" t="s">
        <v>49</v>
      </c>
      <c r="D117" s="92">
        <v>55</v>
      </c>
      <c r="E117" s="89"/>
      <c r="F117" s="89"/>
      <c r="G117" s="89"/>
      <c r="H117" s="89" t="s">
        <v>165</v>
      </c>
    </row>
    <row r="118" spans="1:8" ht="15">
      <c r="A118" s="89"/>
      <c r="B118" s="95" t="s">
        <v>178</v>
      </c>
      <c r="C118" s="96" t="s">
        <v>49</v>
      </c>
      <c r="D118" s="92">
        <v>55</v>
      </c>
      <c r="E118" s="89"/>
      <c r="F118" s="89"/>
      <c r="G118" s="89"/>
      <c r="H118" s="89" t="s">
        <v>165</v>
      </c>
    </row>
    <row r="119" spans="1:8" ht="15">
      <c r="A119" s="89"/>
      <c r="B119" s="95" t="s">
        <v>179</v>
      </c>
      <c r="C119" s="96" t="s">
        <v>49</v>
      </c>
      <c r="D119" s="92">
        <v>55</v>
      </c>
      <c r="E119" s="89"/>
      <c r="F119" s="89"/>
      <c r="G119" s="89"/>
      <c r="H119" s="89" t="s">
        <v>165</v>
      </c>
    </row>
    <row r="120" spans="1:8" ht="15">
      <c r="A120" s="89"/>
      <c r="B120" s="95" t="s">
        <v>180</v>
      </c>
      <c r="C120" s="96" t="s">
        <v>181</v>
      </c>
      <c r="D120" s="92">
        <v>14.7</v>
      </c>
      <c r="E120" s="89"/>
      <c r="F120" s="89"/>
      <c r="G120" s="89"/>
      <c r="H120" s="89" t="s">
        <v>165</v>
      </c>
    </row>
    <row r="121" spans="1:8" ht="15">
      <c r="A121" s="89"/>
      <c r="B121" s="95" t="s">
        <v>182</v>
      </c>
      <c r="C121" s="96" t="s">
        <v>181</v>
      </c>
      <c r="D121" s="92">
        <v>19.31</v>
      </c>
      <c r="E121" s="89"/>
      <c r="F121" s="89"/>
      <c r="G121" s="89"/>
      <c r="H121" s="89" t="s">
        <v>165</v>
      </c>
    </row>
    <row r="122" spans="1:8" ht="15">
      <c r="A122" s="89"/>
      <c r="B122" s="95" t="s">
        <v>183</v>
      </c>
      <c r="C122" s="96" t="s">
        <v>181</v>
      </c>
      <c r="D122" s="92">
        <v>19.31</v>
      </c>
      <c r="E122" s="89"/>
      <c r="F122" s="89"/>
      <c r="G122" s="89"/>
      <c r="H122" s="89" t="s">
        <v>165</v>
      </c>
    </row>
    <row r="123" spans="1:8" ht="15">
      <c r="A123" s="89"/>
      <c r="B123" s="95" t="s">
        <v>184</v>
      </c>
      <c r="C123" s="96" t="s">
        <v>181</v>
      </c>
      <c r="D123" s="92">
        <v>33.04</v>
      </c>
      <c r="E123" s="89"/>
      <c r="F123" s="89"/>
      <c r="G123" s="89"/>
      <c r="H123" s="89" t="s">
        <v>165</v>
      </c>
    </row>
    <row r="124" spans="1:8" ht="15">
      <c r="A124" s="89"/>
      <c r="B124" s="95" t="s">
        <v>185</v>
      </c>
      <c r="C124" s="96" t="s">
        <v>181</v>
      </c>
      <c r="D124" s="92">
        <v>341.74</v>
      </c>
      <c r="E124" s="89">
        <v>1.03</v>
      </c>
      <c r="F124" s="89"/>
      <c r="G124" s="89"/>
      <c r="H124" s="89" t="s">
        <v>165</v>
      </c>
    </row>
    <row r="125" spans="1:8" ht="15">
      <c r="A125" s="89"/>
      <c r="B125" s="101" t="s">
        <v>186</v>
      </c>
      <c r="C125" s="96" t="s">
        <v>181</v>
      </c>
      <c r="D125" s="92">
        <v>91</v>
      </c>
      <c r="E125" s="89">
        <v>0.245</v>
      </c>
      <c r="F125" s="89"/>
      <c r="G125" s="89"/>
      <c r="H125" s="89" t="s">
        <v>165</v>
      </c>
    </row>
    <row r="126" spans="1:8" ht="15">
      <c r="A126" s="89"/>
      <c r="B126" s="95" t="s">
        <v>187</v>
      </c>
      <c r="C126" s="96" t="s">
        <v>181</v>
      </c>
      <c r="D126" s="92">
        <v>154</v>
      </c>
      <c r="E126" s="89">
        <v>0.57</v>
      </c>
      <c r="F126" s="89"/>
      <c r="G126" s="89"/>
      <c r="H126" s="89" t="s">
        <v>165</v>
      </c>
    </row>
    <row r="127" spans="1:8" ht="15">
      <c r="A127" s="89"/>
      <c r="B127" s="95" t="s">
        <v>188</v>
      </c>
      <c r="C127" s="96" t="s">
        <v>90</v>
      </c>
      <c r="D127" s="92">
        <v>1300</v>
      </c>
      <c r="E127" s="89"/>
      <c r="F127" s="89"/>
      <c r="G127" s="89"/>
      <c r="H127" s="89" t="s">
        <v>165</v>
      </c>
    </row>
    <row r="128" spans="1:8" ht="15">
      <c r="A128" s="89"/>
      <c r="B128" s="95"/>
      <c r="C128" s="96" t="s">
        <v>49</v>
      </c>
      <c r="D128" s="92"/>
      <c r="E128" s="89"/>
      <c r="F128" s="89"/>
      <c r="G128" s="89"/>
      <c r="H128" s="89" t="s">
        <v>165</v>
      </c>
    </row>
    <row r="129" spans="1:8" ht="15">
      <c r="A129" s="89"/>
      <c r="B129" s="95"/>
      <c r="C129" s="96" t="s">
        <v>49</v>
      </c>
      <c r="D129" s="92"/>
      <c r="E129" s="89"/>
      <c r="F129" s="89"/>
      <c r="G129" s="89"/>
      <c r="H129" s="89" t="s">
        <v>165</v>
      </c>
    </row>
    <row r="130" spans="1:8" ht="15">
      <c r="A130" s="89"/>
      <c r="B130" s="95"/>
      <c r="C130" s="96" t="s">
        <v>49</v>
      </c>
      <c r="D130" s="92"/>
      <c r="E130" s="89"/>
      <c r="F130" s="89"/>
      <c r="G130" s="89"/>
      <c r="H130" s="89" t="s">
        <v>165</v>
      </c>
    </row>
    <row r="131" spans="1:8" ht="15">
      <c r="A131" s="89"/>
      <c r="B131" s="95"/>
      <c r="C131" s="96" t="s">
        <v>49</v>
      </c>
      <c r="D131" s="92"/>
      <c r="E131" s="89"/>
      <c r="F131" s="89"/>
      <c r="G131" s="89"/>
      <c r="H131" s="89" t="s">
        <v>165</v>
      </c>
    </row>
    <row r="132" spans="1:8" ht="15">
      <c r="A132" s="89"/>
      <c r="B132" s="95"/>
      <c r="C132" s="96" t="s">
        <v>49</v>
      </c>
      <c r="D132" s="92"/>
      <c r="E132" s="89"/>
      <c r="F132" s="89"/>
      <c r="G132" s="89"/>
      <c r="H132" s="89" t="s">
        <v>165</v>
      </c>
    </row>
    <row r="133" spans="1:8" ht="15">
      <c r="A133" s="89"/>
      <c r="B133" s="95"/>
      <c r="C133" s="96" t="s">
        <v>49</v>
      </c>
      <c r="D133" s="92"/>
      <c r="E133" s="89"/>
      <c r="F133" s="89"/>
      <c r="G133" s="89"/>
      <c r="H133" s="89" t="s">
        <v>165</v>
      </c>
    </row>
    <row r="134" spans="1:8" ht="15">
      <c r="A134" s="89"/>
      <c r="B134" s="95"/>
      <c r="C134" s="96" t="s">
        <v>49</v>
      </c>
      <c r="D134" s="92"/>
      <c r="E134" s="89"/>
      <c r="F134" s="89"/>
      <c r="G134" s="89"/>
      <c r="H134" s="89" t="s">
        <v>165</v>
      </c>
    </row>
    <row r="135" spans="1:8" ht="15">
      <c r="A135" s="89"/>
      <c r="B135" s="95"/>
      <c r="C135" s="96" t="s">
        <v>49</v>
      </c>
      <c r="D135" s="92"/>
      <c r="E135" s="89"/>
      <c r="F135" s="89"/>
      <c r="G135" s="89"/>
      <c r="H135" s="89" t="s">
        <v>165</v>
      </c>
    </row>
    <row r="136" spans="1:8" ht="15">
      <c r="A136" s="89"/>
      <c r="B136" s="95"/>
      <c r="C136" s="96" t="s">
        <v>49</v>
      </c>
      <c r="D136" s="92"/>
      <c r="E136" s="89"/>
      <c r="F136" s="89"/>
      <c r="G136" s="89"/>
      <c r="H136" s="89" t="s">
        <v>165</v>
      </c>
    </row>
    <row r="137" spans="1:8" ht="15">
      <c r="A137" s="89"/>
      <c r="B137" s="95"/>
      <c r="C137" s="96" t="s">
        <v>49</v>
      </c>
      <c r="D137" s="92"/>
      <c r="E137" s="89"/>
      <c r="F137" s="89"/>
      <c r="G137" s="89"/>
      <c r="H137" s="89" t="s">
        <v>165</v>
      </c>
    </row>
    <row r="138" spans="1:8" ht="15">
      <c r="A138" s="89"/>
      <c r="B138" s="95"/>
      <c r="C138" s="96" t="s">
        <v>49</v>
      </c>
      <c r="D138" s="92"/>
      <c r="E138" s="89"/>
      <c r="F138" s="89"/>
      <c r="G138" s="89"/>
      <c r="H138" s="89" t="s">
        <v>165</v>
      </c>
    </row>
    <row r="139" spans="1:8" ht="15">
      <c r="A139" s="89"/>
      <c r="B139" s="95"/>
      <c r="C139" s="96" t="s">
        <v>49</v>
      </c>
      <c r="D139" s="92"/>
      <c r="E139" s="89"/>
      <c r="F139" s="89"/>
      <c r="G139" s="89"/>
      <c r="H139" s="89" t="s">
        <v>165</v>
      </c>
    </row>
    <row r="140" spans="1:8" ht="15">
      <c r="A140" s="89"/>
      <c r="B140" s="95"/>
      <c r="C140" s="96" t="s">
        <v>49</v>
      </c>
      <c r="D140" s="92"/>
      <c r="E140" s="89"/>
      <c r="F140" s="89"/>
      <c r="G140" s="89"/>
      <c r="H140" s="89" t="s">
        <v>165</v>
      </c>
    </row>
    <row r="141" spans="1:8" ht="15">
      <c r="A141" s="89"/>
      <c r="B141" s="95"/>
      <c r="C141" s="96" t="s">
        <v>49</v>
      </c>
      <c r="D141" s="92"/>
      <c r="E141" s="89"/>
      <c r="F141" s="89"/>
      <c r="G141" s="89"/>
      <c r="H141" s="89" t="s">
        <v>165</v>
      </c>
    </row>
    <row r="142" spans="1:8" ht="15">
      <c r="A142" s="89"/>
      <c r="B142" s="95"/>
      <c r="C142" s="96" t="s">
        <v>49</v>
      </c>
      <c r="D142" s="92"/>
      <c r="E142" s="89"/>
      <c r="F142" s="89"/>
      <c r="G142" s="89"/>
      <c r="H142" s="89" t="s">
        <v>165</v>
      </c>
    </row>
    <row r="143" spans="1:8" ht="15">
      <c r="A143" s="89"/>
      <c r="B143" s="95"/>
      <c r="C143" s="96" t="s">
        <v>49</v>
      </c>
      <c r="D143" s="92"/>
      <c r="E143" s="89"/>
      <c r="F143" s="89"/>
      <c r="G143" s="89"/>
      <c r="H143" s="89" t="s">
        <v>165</v>
      </c>
    </row>
    <row r="144" spans="1:8" ht="15">
      <c r="A144" s="89"/>
      <c r="B144" s="95"/>
      <c r="C144" s="96" t="s">
        <v>49</v>
      </c>
      <c r="D144" s="92"/>
      <c r="E144" s="89"/>
      <c r="F144" s="89"/>
      <c r="G144" s="89"/>
      <c r="H144" s="89" t="s">
        <v>165</v>
      </c>
    </row>
    <row r="145" spans="1:8" ht="15">
      <c r="A145" s="89"/>
      <c r="B145" s="95"/>
      <c r="C145" s="96" t="s">
        <v>49</v>
      </c>
      <c r="D145" s="92"/>
      <c r="E145" s="89"/>
      <c r="F145" s="89"/>
      <c r="G145" s="89"/>
      <c r="H145" s="89" t="s">
        <v>165</v>
      </c>
    </row>
    <row r="146" spans="1:8" ht="15">
      <c r="A146" s="89"/>
      <c r="B146" s="95"/>
      <c r="C146" s="96" t="s">
        <v>49</v>
      </c>
      <c r="D146" s="92"/>
      <c r="E146" s="89"/>
      <c r="F146" s="89"/>
      <c r="G146" s="89"/>
      <c r="H146" s="89" t="s">
        <v>165</v>
      </c>
    </row>
    <row r="147" spans="1:8" ht="15">
      <c r="A147" s="89"/>
      <c r="B147" s="95"/>
      <c r="C147" s="96" t="s">
        <v>49</v>
      </c>
      <c r="D147" s="92"/>
      <c r="E147" s="89"/>
      <c r="F147" s="89"/>
      <c r="G147" s="89"/>
      <c r="H147" s="89" t="s">
        <v>165</v>
      </c>
    </row>
    <row r="148" spans="1:8" ht="15">
      <c r="A148" s="89"/>
      <c r="B148" s="95"/>
      <c r="C148" s="96" t="s">
        <v>49</v>
      </c>
      <c r="D148" s="92"/>
      <c r="E148" s="89"/>
      <c r="F148" s="89"/>
      <c r="G148" s="89"/>
      <c r="H148" s="89" t="s">
        <v>165</v>
      </c>
    </row>
    <row r="149" spans="1:8" ht="15">
      <c r="A149" s="89"/>
      <c r="B149" s="95"/>
      <c r="C149" s="96" t="s">
        <v>49</v>
      </c>
      <c r="D149" s="92"/>
      <c r="E149" s="89"/>
      <c r="F149" s="89"/>
      <c r="G149" s="89"/>
      <c r="H149" s="89" t="s">
        <v>165</v>
      </c>
    </row>
    <row r="150" spans="1:8" ht="15">
      <c r="A150" s="89"/>
      <c r="B150" s="95"/>
      <c r="C150" s="96" t="s">
        <v>49</v>
      </c>
      <c r="D150" s="92"/>
      <c r="E150" s="89"/>
      <c r="F150" s="89"/>
      <c r="G150" s="89"/>
      <c r="H150" s="89" t="s">
        <v>165</v>
      </c>
    </row>
    <row r="151" spans="1:8" ht="15">
      <c r="A151" s="89"/>
      <c r="B151" s="95"/>
      <c r="C151" s="96" t="s">
        <v>49</v>
      </c>
      <c r="D151" s="92"/>
      <c r="E151" s="89"/>
      <c r="F151" s="89"/>
      <c r="G151" s="89"/>
      <c r="H151" s="89" t="s">
        <v>165</v>
      </c>
    </row>
    <row r="152" spans="1:8" ht="15">
      <c r="A152" s="89"/>
      <c r="B152" s="95"/>
      <c r="C152" s="96" t="s">
        <v>49</v>
      </c>
      <c r="D152" s="92"/>
      <c r="E152" s="89"/>
      <c r="F152" s="89"/>
      <c r="G152" s="89"/>
      <c r="H152" s="89" t="s">
        <v>165</v>
      </c>
    </row>
    <row r="153" spans="1:8" ht="15">
      <c r="A153" s="89"/>
      <c r="B153" s="95"/>
      <c r="C153" s="96" t="s">
        <v>49</v>
      </c>
      <c r="D153" s="92"/>
      <c r="E153" s="89"/>
      <c r="F153" s="89"/>
      <c r="G153" s="89"/>
      <c r="H153" s="89" t="s">
        <v>165</v>
      </c>
    </row>
    <row r="154" spans="1:8" ht="15">
      <c r="A154" s="89"/>
      <c r="B154" s="95"/>
      <c r="C154" s="96" t="s">
        <v>49</v>
      </c>
      <c r="D154" s="92"/>
      <c r="E154" s="89"/>
      <c r="F154" s="89"/>
      <c r="G154" s="89"/>
      <c r="H154" s="89" t="s">
        <v>165</v>
      </c>
    </row>
    <row r="155" spans="1:8" ht="15">
      <c r="A155" s="89"/>
      <c r="B155" s="95"/>
      <c r="C155" s="96" t="s">
        <v>49</v>
      </c>
      <c r="D155" s="92"/>
      <c r="E155" s="89"/>
      <c r="F155" s="89"/>
      <c r="G155" s="89"/>
      <c r="H155" s="89" t="s">
        <v>165</v>
      </c>
    </row>
    <row r="156" spans="1:8" ht="15">
      <c r="A156" s="89"/>
      <c r="B156" s="95"/>
      <c r="C156" s="96" t="s">
        <v>49</v>
      </c>
      <c r="D156" s="92"/>
      <c r="E156" s="89"/>
      <c r="F156" s="89"/>
      <c r="G156" s="89"/>
      <c r="H156" s="89" t="s">
        <v>165</v>
      </c>
    </row>
    <row r="157" spans="1:8" ht="15">
      <c r="A157" s="89"/>
      <c r="B157" s="95"/>
      <c r="C157" s="96" t="s">
        <v>49</v>
      </c>
      <c r="D157" s="92"/>
      <c r="E157" s="89"/>
      <c r="F157" s="89"/>
      <c r="G157" s="89"/>
      <c r="H157" s="89" t="s">
        <v>165</v>
      </c>
    </row>
    <row r="158" spans="1:8" ht="15">
      <c r="A158" s="89"/>
      <c r="B158" s="95"/>
      <c r="C158" s="96" t="s">
        <v>49</v>
      </c>
      <c r="D158" s="92"/>
      <c r="E158" s="89"/>
      <c r="F158" s="89"/>
      <c r="G158" s="89"/>
      <c r="H158" s="89" t="s">
        <v>165</v>
      </c>
    </row>
    <row r="159" spans="1:8" ht="15">
      <c r="A159" s="89"/>
      <c r="B159" s="95"/>
      <c r="C159" s="96" t="s">
        <v>49</v>
      </c>
      <c r="D159" s="92"/>
      <c r="E159" s="89"/>
      <c r="F159" s="89"/>
      <c r="G159" s="89"/>
      <c r="H159" s="89" t="s">
        <v>165</v>
      </c>
    </row>
    <row r="160" spans="1:8" ht="15">
      <c r="A160" s="89"/>
      <c r="B160" s="95"/>
      <c r="C160" s="96" t="s">
        <v>49</v>
      </c>
      <c r="D160" s="92"/>
      <c r="E160" s="89"/>
      <c r="F160" s="89"/>
      <c r="G160" s="89"/>
      <c r="H160" s="89" t="s">
        <v>165</v>
      </c>
    </row>
    <row r="161" spans="1:8" ht="15">
      <c r="A161" s="89"/>
      <c r="B161" s="95"/>
      <c r="C161" s="96" t="s">
        <v>49</v>
      </c>
      <c r="D161" s="92"/>
      <c r="E161" s="89"/>
      <c r="F161" s="89"/>
      <c r="G161" s="89"/>
      <c r="H161" s="89" t="s">
        <v>165</v>
      </c>
    </row>
    <row r="162" spans="1:8" ht="15">
      <c r="A162" s="89"/>
      <c r="B162" s="95"/>
      <c r="C162" s="96" t="s">
        <v>49</v>
      </c>
      <c r="D162" s="92"/>
      <c r="E162" s="89"/>
      <c r="F162" s="89"/>
      <c r="G162" s="89"/>
      <c r="H162" s="89" t="s">
        <v>165</v>
      </c>
    </row>
    <row r="163" spans="1:8" ht="15">
      <c r="A163" s="89"/>
      <c r="B163" s="95"/>
      <c r="C163" s="96" t="s">
        <v>49</v>
      </c>
      <c r="D163" s="92"/>
      <c r="E163" s="89"/>
      <c r="F163" s="89"/>
      <c r="G163" s="89"/>
      <c r="H163" s="89" t="s">
        <v>165</v>
      </c>
    </row>
    <row r="164" spans="1:8" ht="15">
      <c r="A164" s="89"/>
      <c r="B164" s="95"/>
      <c r="C164" s="96" t="s">
        <v>49</v>
      </c>
      <c r="D164" s="92"/>
      <c r="E164" s="89"/>
      <c r="F164" s="89"/>
      <c r="G164" s="89"/>
      <c r="H164" s="89" t="s">
        <v>165</v>
      </c>
    </row>
    <row r="165" spans="1:8" ht="15">
      <c r="A165" s="89"/>
      <c r="B165" s="95"/>
      <c r="C165" s="96" t="s">
        <v>49</v>
      </c>
      <c r="D165" s="92"/>
      <c r="E165" s="89"/>
      <c r="F165" s="89"/>
      <c r="G165" s="89"/>
      <c r="H165" s="89" t="s">
        <v>165</v>
      </c>
    </row>
    <row r="166" spans="1:8" ht="15">
      <c r="A166" s="89"/>
      <c r="B166" s="95"/>
      <c r="C166" s="96" t="s">
        <v>49</v>
      </c>
      <c r="D166" s="92"/>
      <c r="E166" s="89"/>
      <c r="F166" s="89"/>
      <c r="G166" s="89"/>
      <c r="H166" s="89" t="s">
        <v>165</v>
      </c>
    </row>
    <row r="167" spans="1:8" ht="15">
      <c r="A167" s="89"/>
      <c r="B167" s="95"/>
      <c r="C167" s="96" t="s">
        <v>49</v>
      </c>
      <c r="D167" s="92"/>
      <c r="E167" s="89"/>
      <c r="F167" s="89"/>
      <c r="G167" s="89"/>
      <c r="H167" s="89" t="s">
        <v>165</v>
      </c>
    </row>
    <row r="168" spans="1:8" ht="15">
      <c r="A168" s="89"/>
      <c r="B168" s="95"/>
      <c r="C168" s="96" t="s">
        <v>49</v>
      </c>
      <c r="D168" s="92"/>
      <c r="E168" s="89"/>
      <c r="F168" s="89"/>
      <c r="G168" s="89"/>
      <c r="H168" s="89" t="s">
        <v>165</v>
      </c>
    </row>
    <row r="169" spans="1:8" ht="15">
      <c r="A169" s="89"/>
      <c r="B169" s="95"/>
      <c r="C169" s="96" t="s">
        <v>49</v>
      </c>
      <c r="D169" s="92"/>
      <c r="E169" s="89"/>
      <c r="F169" s="89"/>
      <c r="G169" s="89"/>
      <c r="H169" s="89" t="s">
        <v>165</v>
      </c>
    </row>
    <row r="170" spans="1:8" ht="15">
      <c r="A170" s="89"/>
      <c r="B170" s="95"/>
      <c r="C170" s="96" t="s">
        <v>49</v>
      </c>
      <c r="D170" s="92"/>
      <c r="E170" s="89"/>
      <c r="F170" s="89"/>
      <c r="G170" s="89"/>
      <c r="H170" s="89" t="s">
        <v>165</v>
      </c>
    </row>
    <row r="171" spans="1:8" ht="15">
      <c r="A171" s="89"/>
      <c r="B171" s="95"/>
      <c r="C171" s="96" t="s">
        <v>49</v>
      </c>
      <c r="D171" s="92"/>
      <c r="E171" s="89"/>
      <c r="F171" s="89"/>
      <c r="G171" s="89"/>
      <c r="H171" s="89" t="s">
        <v>165</v>
      </c>
    </row>
    <row r="172" spans="1:8" ht="15">
      <c r="A172" s="89"/>
      <c r="B172" s="95"/>
      <c r="C172" s="96" t="s">
        <v>49</v>
      </c>
      <c r="D172" s="92"/>
      <c r="E172" s="89"/>
      <c r="F172" s="89"/>
      <c r="G172" s="89"/>
      <c r="H172" s="89" t="s">
        <v>165</v>
      </c>
    </row>
    <row r="173" spans="1:8" ht="15">
      <c r="A173" s="89"/>
      <c r="B173" s="95"/>
      <c r="C173" s="96" t="s">
        <v>49</v>
      </c>
      <c r="D173" s="92"/>
      <c r="E173" s="89"/>
      <c r="F173" s="89"/>
      <c r="G173" s="89"/>
      <c r="H173" s="89" t="s">
        <v>165</v>
      </c>
    </row>
    <row r="174" spans="1:8" ht="15">
      <c r="A174" s="89"/>
      <c r="B174" s="95"/>
      <c r="C174" s="96" t="s">
        <v>49</v>
      </c>
      <c r="D174" s="92"/>
      <c r="E174" s="89"/>
      <c r="F174" s="89"/>
      <c r="G174" s="89"/>
      <c r="H174" s="89" t="s">
        <v>165</v>
      </c>
    </row>
    <row r="175" spans="1:8" ht="15">
      <c r="A175" s="89"/>
      <c r="B175" s="95"/>
      <c r="C175" s="96" t="s">
        <v>49</v>
      </c>
      <c r="D175" s="92"/>
      <c r="E175" s="89"/>
      <c r="F175" s="89"/>
      <c r="G175" s="89"/>
      <c r="H175" s="89" t="s">
        <v>165</v>
      </c>
    </row>
    <row r="176" spans="1:8" ht="15">
      <c r="A176" s="89"/>
      <c r="B176" s="95"/>
      <c r="C176" s="96" t="s">
        <v>49</v>
      </c>
      <c r="D176" s="92"/>
      <c r="E176" s="89"/>
      <c r="F176" s="89"/>
      <c r="G176" s="89"/>
      <c r="H176" s="89" t="s">
        <v>165</v>
      </c>
    </row>
    <row r="177" spans="1:8" ht="15">
      <c r="A177" s="89"/>
      <c r="B177" s="95"/>
      <c r="C177" s="96" t="s">
        <v>49</v>
      </c>
      <c r="D177" s="92"/>
      <c r="E177" s="89"/>
      <c r="F177" s="89"/>
      <c r="G177" s="89"/>
      <c r="H177" s="89" t="s">
        <v>165</v>
      </c>
    </row>
    <row r="178" spans="1:8" ht="15">
      <c r="A178" s="89"/>
      <c r="B178" s="95"/>
      <c r="C178" s="96" t="s">
        <v>49</v>
      </c>
      <c r="D178" s="92"/>
      <c r="E178" s="89"/>
      <c r="F178" s="89"/>
      <c r="G178" s="89"/>
      <c r="H178" s="89" t="s">
        <v>165</v>
      </c>
    </row>
    <row r="179" spans="1:8" ht="15">
      <c r="A179" s="89"/>
      <c r="B179" s="95"/>
      <c r="C179" s="96" t="s">
        <v>49</v>
      </c>
      <c r="D179" s="92"/>
      <c r="E179" s="89"/>
      <c r="F179" s="89"/>
      <c r="G179" s="89"/>
      <c r="H179" s="89" t="s">
        <v>165</v>
      </c>
    </row>
    <row r="180" spans="1:8" ht="15">
      <c r="A180" s="89"/>
      <c r="B180" s="95"/>
      <c r="C180" s="96" t="s">
        <v>49</v>
      </c>
      <c r="D180" s="92"/>
      <c r="E180" s="89"/>
      <c r="F180" s="89"/>
      <c r="G180" s="89"/>
      <c r="H180" s="89" t="s">
        <v>165</v>
      </c>
    </row>
    <row r="181" spans="1:8" ht="15">
      <c r="A181" s="89"/>
      <c r="B181" s="95"/>
      <c r="C181" s="96" t="s">
        <v>49</v>
      </c>
      <c r="D181" s="92"/>
      <c r="E181" s="89"/>
      <c r="F181" s="89"/>
      <c r="G181" s="89"/>
      <c r="H181" s="89" t="s">
        <v>165</v>
      </c>
    </row>
    <row r="182" spans="1:8" ht="15">
      <c r="A182" s="89"/>
      <c r="B182" s="95"/>
      <c r="C182" s="96" t="s">
        <v>49</v>
      </c>
      <c r="D182" s="92"/>
      <c r="E182" s="89"/>
      <c r="F182" s="89"/>
      <c r="G182" s="89"/>
      <c r="H182" s="89" t="s">
        <v>165</v>
      </c>
    </row>
    <row r="183" spans="1:8" ht="15">
      <c r="A183" s="89"/>
      <c r="B183" s="95"/>
      <c r="C183" s="96" t="s">
        <v>49</v>
      </c>
      <c r="D183" s="92"/>
      <c r="E183" s="89"/>
      <c r="F183" s="89"/>
      <c r="G183" s="89"/>
      <c r="H183" s="89" t="s">
        <v>165</v>
      </c>
    </row>
    <row r="184" spans="1:8" ht="15">
      <c r="A184" s="89"/>
      <c r="B184" s="95"/>
      <c r="C184" s="96" t="s">
        <v>49</v>
      </c>
      <c r="D184" s="92"/>
      <c r="E184" s="89"/>
      <c r="F184" s="89"/>
      <c r="G184" s="89"/>
      <c r="H184" s="89" t="s">
        <v>165</v>
      </c>
    </row>
    <row r="185" spans="1:8" ht="15">
      <c r="A185" s="89"/>
      <c r="B185" s="95"/>
      <c r="C185" s="96" t="s">
        <v>49</v>
      </c>
      <c r="D185" s="92"/>
      <c r="E185" s="89"/>
      <c r="F185" s="89"/>
      <c r="G185" s="89"/>
      <c r="H185" s="89" t="s">
        <v>165</v>
      </c>
    </row>
    <row r="186" spans="1:8" ht="15">
      <c r="A186" s="89"/>
      <c r="B186" s="95"/>
      <c r="C186" s="96" t="s">
        <v>49</v>
      </c>
      <c r="D186" s="92"/>
      <c r="E186" s="89"/>
      <c r="F186" s="89"/>
      <c r="G186" s="89"/>
      <c r="H186" s="89" t="s">
        <v>165</v>
      </c>
    </row>
    <row r="187" spans="1:8" ht="15">
      <c r="A187" s="89"/>
      <c r="B187" s="95"/>
      <c r="C187" s="96" t="s">
        <v>49</v>
      </c>
      <c r="D187" s="92"/>
      <c r="E187" s="89"/>
      <c r="F187" s="89"/>
      <c r="G187" s="89"/>
      <c r="H187" s="89" t="s">
        <v>165</v>
      </c>
    </row>
    <row r="188" spans="1:8" ht="15">
      <c r="A188" s="89"/>
      <c r="B188" s="95"/>
      <c r="C188" s="96" t="s">
        <v>49</v>
      </c>
      <c r="D188" s="92"/>
      <c r="E188" s="89"/>
      <c r="F188" s="89"/>
      <c r="G188" s="89"/>
      <c r="H188" s="89" t="s">
        <v>165</v>
      </c>
    </row>
    <row r="189" spans="1:8" ht="15">
      <c r="A189" s="89"/>
      <c r="B189" s="95"/>
      <c r="C189" s="96" t="s">
        <v>49</v>
      </c>
      <c r="D189" s="92"/>
      <c r="E189" s="89"/>
      <c r="F189" s="89"/>
      <c r="G189" s="89"/>
      <c r="H189" s="89" t="s">
        <v>165</v>
      </c>
    </row>
    <row r="190" spans="1:8" ht="15">
      <c r="A190" s="89"/>
      <c r="B190" s="95"/>
      <c r="C190" s="96" t="s">
        <v>49</v>
      </c>
      <c r="D190" s="92"/>
      <c r="E190" s="89"/>
      <c r="F190" s="89"/>
      <c r="G190" s="89"/>
      <c r="H190" s="89" t="s">
        <v>165</v>
      </c>
    </row>
    <row r="191" spans="1:8" ht="15">
      <c r="A191" s="89"/>
      <c r="B191" s="95"/>
      <c r="C191" s="96" t="s">
        <v>49</v>
      </c>
      <c r="D191" s="92"/>
      <c r="E191" s="89"/>
      <c r="F191" s="89"/>
      <c r="G191" s="89"/>
      <c r="H191" s="89" t="s">
        <v>165</v>
      </c>
    </row>
    <row r="192" spans="1:8" ht="15">
      <c r="A192" s="89"/>
      <c r="B192" s="95"/>
      <c r="C192" s="96" t="s">
        <v>49</v>
      </c>
      <c r="D192" s="92"/>
      <c r="E192" s="89"/>
      <c r="F192" s="89"/>
      <c r="G192" s="89"/>
      <c r="H192" s="89" t="s">
        <v>165</v>
      </c>
    </row>
  </sheetData>
  <sheetProtection/>
  <mergeCells count="4">
    <mergeCell ref="F1:G1"/>
    <mergeCell ref="J1:K1"/>
    <mergeCell ref="L8:O8"/>
    <mergeCell ref="L9:O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2015-02-11T19:15:22Z</dcterms:modified>
  <cp:category/>
  <cp:version/>
  <cp:contentType/>
  <cp:contentStatus/>
</cp:coreProperties>
</file>