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Лист1!$J$16:$K$16</definedName>
  </definedNames>
  <calcPr calcId="145621"/>
</workbook>
</file>

<file path=xl/calcChain.xml><?xml version="1.0" encoding="utf-8"?>
<calcChain xmlns="http://schemas.openxmlformats.org/spreadsheetml/2006/main">
  <c r="K17" i="1" l="1"/>
  <c r="K20" i="1"/>
  <c r="K22" i="1"/>
  <c r="K23" i="1"/>
  <c r="K18" i="1"/>
  <c r="K25" i="1"/>
  <c r="K24" i="1"/>
  <c r="K19" i="1"/>
  <c r="K21" i="1"/>
  <c r="B17" i="1" l="1"/>
  <c r="B18" i="1"/>
  <c r="B19" i="1"/>
  <c r="B20" i="1"/>
  <c r="B21" i="1"/>
  <c r="B22" i="1"/>
  <c r="B23" i="1"/>
  <c r="B24" i="1"/>
  <c r="B25" i="1"/>
  <c r="F18" i="1"/>
  <c r="F19" i="1"/>
  <c r="F20" i="1"/>
  <c r="F21" i="1"/>
  <c r="F22" i="1"/>
  <c r="F23" i="1"/>
  <c r="F24" i="1"/>
  <c r="F25" i="1"/>
  <c r="D25" i="1" s="1"/>
  <c r="D18" i="1"/>
  <c r="D19" i="1"/>
  <c r="D20" i="1"/>
  <c r="D21" i="1"/>
  <c r="D22" i="1"/>
  <c r="D23" i="1"/>
  <c r="D24" i="1"/>
  <c r="F17" i="1"/>
  <c r="D17" i="1" s="1"/>
  <c r="D2" i="1"/>
  <c r="C18" i="1" l="1"/>
  <c r="C19" i="1"/>
  <c r="C20" i="1"/>
  <c r="G20" i="1" s="1"/>
  <c r="C21" i="1"/>
  <c r="C22" i="1"/>
  <c r="C23" i="1"/>
  <c r="G23" i="1" s="1"/>
  <c r="C24" i="1"/>
  <c r="G24" i="1" s="1"/>
  <c r="C25" i="1"/>
  <c r="C17" i="1"/>
  <c r="G19" i="1" l="1"/>
  <c r="H19" i="1" s="1"/>
  <c r="G18" i="1"/>
  <c r="G17" i="1"/>
  <c r="G22" i="1"/>
  <c r="G25" i="1"/>
  <c r="H25" i="1" s="1"/>
  <c r="G21" i="1"/>
  <c r="H20" i="1"/>
  <c r="H23" i="1"/>
  <c r="H24" i="1"/>
  <c r="H22" i="1" l="1"/>
  <c r="H21" i="1"/>
  <c r="H18" i="1"/>
  <c r="H17" i="1"/>
  <c r="D3" i="1" l="1"/>
  <c r="D4" i="1"/>
  <c r="D5" i="1"/>
  <c r="D6" i="1"/>
  <c r="D7" i="1"/>
  <c r="D8" i="1"/>
  <c r="D9" i="1"/>
  <c r="D10" i="1"/>
</calcChain>
</file>

<file path=xl/sharedStrings.xml><?xml version="1.0" encoding="utf-8"?>
<sst xmlns="http://schemas.openxmlformats.org/spreadsheetml/2006/main" count="53" uniqueCount="30">
  <si>
    <t>ФИО</t>
  </si>
  <si>
    <t>Количество рассмотренных проектов в неделю</t>
  </si>
  <si>
    <t>Среднедневное количество рассмотренных проектов</t>
  </si>
  <si>
    <t>Количество актуализированных СЗ</t>
  </si>
  <si>
    <t>Ошибки за неделю</t>
  </si>
  <si>
    <t>Григорьева Виктория</t>
  </si>
  <si>
    <t>Ахтырский Илья</t>
  </si>
  <si>
    <t>Тарасенко Владимир</t>
  </si>
  <si>
    <t>Кучеров Ярослав</t>
  </si>
  <si>
    <t xml:space="preserve">Погосянц Татьяна </t>
  </si>
  <si>
    <t>Брулева Алла</t>
  </si>
  <si>
    <t>Козлова Анна</t>
  </si>
  <si>
    <t>Данилин Максим</t>
  </si>
  <si>
    <t>Митраков Федор</t>
  </si>
  <si>
    <t>Предложения по оптимизации (наличие/отсутствие)</t>
  </si>
  <si>
    <t xml:space="preserve">Среднее время рассмотрения проекта </t>
  </si>
  <si>
    <t>Количество одобренных проектов АР/ Количество заключенных договоров</t>
  </si>
  <si>
    <t>Количество выставленных задач от АР *</t>
  </si>
  <si>
    <t>* без учета задач на формирование ГСЛП и наращивание отчетности</t>
  </si>
  <si>
    <t>Наличие операционных рисков</t>
  </si>
  <si>
    <t>-</t>
  </si>
  <si>
    <t>Промежуточный итог</t>
  </si>
  <si>
    <t>Итог</t>
  </si>
  <si>
    <t>Ошибок более 2% 1-да, 0 - нет</t>
  </si>
  <si>
    <t>Проект/норма</t>
  </si>
  <si>
    <t>Время/норма</t>
  </si>
  <si>
    <t>Количество заведенных БП</t>
  </si>
  <si>
    <t>Учтенные ошибки</t>
  </si>
  <si>
    <t>Место</t>
  </si>
  <si>
    <t>Количество заведенных  проектов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</si>
</sst>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BF1DE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4" tint="0.39997558519241921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21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Border="1"/>
    <xf numFmtId="0" fontId="1" fillId="0" borderId="3" xfId="0" applyFont="1" applyFill="1" applyBorder="1" applyAlignment="1">
      <alignment vertical="center"/>
    </xf>
    <xf numFmtId="20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0" fillId="0" borderId="6" xfId="0" applyFill="1" applyBorder="1" applyAlignment="1">
      <alignment horizontal="center"/>
    </xf>
    <xf numFmtId="20" fontId="1" fillId="0" borderId="3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64" fontId="1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2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0.0000"/>
      <fill>
        <patternFill patternType="solid">
          <fgColor theme="9" tint="0.79998168889431442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theme="9" tint="0.79998168889431442"/>
          <bgColor theme="9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/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6" tint="-0.249977111117893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0.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0.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6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color rgb="FF000000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25" formatCode="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border outline="0">
        <left style="medium">
          <color indexed="64"/>
        </left>
        <right style="thin">
          <color indexed="64"/>
        </right>
      </border>
    </dxf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6" tint="-0.249977111117893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K10" totalsRowShown="0" headerRowDxfId="27" dataDxfId="26" tableBorderDxfId="25">
  <autoFilter ref="A1:K10"/>
  <tableColumns count="11">
    <tableColumn id="1" name="ФИО" dataDxfId="24"/>
    <tableColumn id="2" name="Количество рассмотренных проектов в неделю" dataDxfId="23"/>
    <tableColumn id="3" name="Количество одобренных проектов АР/ Количество заключенных договоров" dataDxfId="22"/>
    <tableColumn id="4" name="Среднедневное количество рассмотренных проектов" dataDxfId="21">
      <calculatedColumnFormula>B2/5</calculatedColumnFormula>
    </tableColumn>
    <tableColumn id="5" name="Среднее время рассмотрения проекта " dataDxfId="20"/>
    <tableColumn id="6" name="Количество выставленных задач от АР *" dataDxfId="19"/>
    <tableColumn id="7" name="Количество заведенных  проектов" dataDxfId="18"/>
    <tableColumn id="8" name="Количество актуализированных СЗ" dataDxfId="17"/>
    <tableColumn id="9" name="Ошибки за неделю" dataDxfId="16"/>
    <tableColumn id="10" name="Предложения по оптимизации (наличие/отсутствие)" dataDxfId="15"/>
    <tableColumn id="11" name="Наличие операционных рисков" dataDxfId="14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6:H25" totalsRowShown="0" headerRowDxfId="13" tableBorderDxfId="12">
  <autoFilter ref="A16:H25"/>
  <tableColumns count="8">
    <tableColumn id="1" name="ФИО" dataDxfId="11"/>
    <tableColumn id="2" name="Проект/норма" dataDxfId="10">
      <calculatedColumnFormula>B2/40</calculatedColumnFormula>
    </tableColumn>
    <tableColumn id="3" name="Время/норма" dataDxfId="9">
      <calculatedColumnFormula>-(E2/4)</calculatedColumnFormula>
    </tableColumn>
    <tableColumn id="4" name="Ошибок более 2% 1-да, 0 - нет" dataDxfId="8">
      <calculatedColumnFormula>IF(Таблица2[[#This Row],[Учтенные ошибки]]&lt;=B2*0.02,0,IF(Таблица2[[#This Row],[Учтенные ошибки]]&lt;=B2*0.04,1,IF(Таблица2[[#This Row],[Учтенные ошибки]]&lt;=B2*0.06,2,3)))</calculatedColumnFormula>
    </tableColumn>
    <tableColumn id="5" name="Количество заведенных БП" dataDxfId="7"/>
    <tableColumn id="9" name="Учтенные ошибки" dataDxfId="6">
      <calculatedColumnFormula>I2+IF(F2&lt;=1,0,F2)</calculatedColumnFormula>
    </tableColumn>
    <tableColumn id="7" name="Промежуточный итог" dataDxfId="5">
      <calculatedColumnFormula>B17+C17+IF(E17&lt;=5,0,IF(5&lt;E17&lt;=9,+((B17+C17)*0.05),+((B17+C17)*0.1)))</calculatedColumnFormula>
    </tableColumn>
    <tableColumn id="8" name="Итог" dataDxfId="4">
      <calculatedColumnFormula>G17+IF(D17=1,-(G17*0.2),IF(D17=2,-(G17*0.25),IF(D17=3,-(G17*0.3),0)))+IF(K2=1,-(G17*0.35),IF(K2&gt;1,-(G17*0.5),0))+IF(J2=1,0,IF(J2&lt;1,-(G17*0.05),IF(J2=2,(G17*0.03),(G17*0.06))))+IF(H2&lt;=10,0,IF(H2&lt;=20,G17*0.03,G17*0.06))</calculatedColumnFormula>
    </tableColumn>
  </tableColumns>
  <tableStyleInfo name="TableStyleLight7" showFirstColumn="0" showLastColumn="0" showRowStripes="1" showColumnStripes="0"/>
</table>
</file>

<file path=xl/tables/table3.xml><?xml version="1.0" encoding="utf-8"?>
<table xmlns="http://schemas.openxmlformats.org/spreadsheetml/2006/main" id="7" name="Таблица7" displayName="Таблица7" ref="J16:K25" totalsRowShown="0" headerRowDxfId="3" tableBorderDxfId="2">
  <autoFilter ref="J16:K25"/>
  <sortState ref="J17:K25">
    <sortCondition descending="1" ref="K16:K25"/>
  </sortState>
  <tableColumns count="2">
    <tableColumn id="1" name="ФИО" dataDxfId="1"/>
    <tableColumn id="2" name="Место" dataDxfId="0">
      <calculatedColumnFormula>VLOOKUP(Таблица7[[#This Row],[ФИО]],Таблица2[],8)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="85" zoomScaleNormal="85" workbookViewId="0">
      <selection activeCell="P18" sqref="P18"/>
    </sheetView>
  </sheetViews>
  <sheetFormatPr defaultRowHeight="15" x14ac:dyDescent="0.25"/>
  <cols>
    <col min="1" max="1" width="24.5703125" customWidth="1"/>
    <col min="2" max="2" width="18.42578125" customWidth="1"/>
    <col min="3" max="3" width="20.85546875" customWidth="1"/>
    <col min="4" max="4" width="17.7109375" customWidth="1"/>
    <col min="5" max="5" width="19.7109375" customWidth="1"/>
    <col min="6" max="6" width="16.42578125" customWidth="1"/>
    <col min="7" max="7" width="22.5703125" customWidth="1"/>
    <col min="8" max="8" width="13.5703125" customWidth="1"/>
    <col min="9" max="9" width="10.42578125" customWidth="1"/>
    <col min="10" max="10" width="20.5703125" customWidth="1"/>
    <col min="11" max="11" width="18.140625" customWidth="1"/>
  </cols>
  <sheetData>
    <row r="1" spans="1:11" s="2" customFormat="1" ht="72.75" customHeight="1" thickBot="1" x14ac:dyDescent="0.3">
      <c r="A1" s="11" t="s">
        <v>0</v>
      </c>
      <c r="B1" s="12" t="s">
        <v>1</v>
      </c>
      <c r="C1" s="12" t="s">
        <v>16</v>
      </c>
      <c r="D1" s="12" t="s">
        <v>2</v>
      </c>
      <c r="E1" s="12" t="s">
        <v>15</v>
      </c>
      <c r="F1" s="12" t="s">
        <v>17</v>
      </c>
      <c r="G1" s="12" t="s">
        <v>29</v>
      </c>
      <c r="H1" s="12" t="s">
        <v>3</v>
      </c>
      <c r="I1" s="12" t="s">
        <v>4</v>
      </c>
      <c r="J1" s="12" t="s">
        <v>14</v>
      </c>
      <c r="K1" s="12" t="s">
        <v>19</v>
      </c>
    </row>
    <row r="2" spans="1:11" ht="15.75" thickBot="1" x14ac:dyDescent="0.3">
      <c r="A2" s="5" t="s">
        <v>6</v>
      </c>
      <c r="B2" s="7">
        <v>100</v>
      </c>
      <c r="C2" s="7">
        <v>0</v>
      </c>
      <c r="D2" s="7">
        <f>B2/5</f>
        <v>20</v>
      </c>
      <c r="E2" s="6">
        <v>4.0972222222222222E-2</v>
      </c>
      <c r="F2" s="5">
        <v>1</v>
      </c>
      <c r="G2" s="7">
        <v>0</v>
      </c>
      <c r="H2" s="7">
        <v>18</v>
      </c>
      <c r="I2" s="7">
        <v>3</v>
      </c>
      <c r="J2" s="9">
        <v>2</v>
      </c>
      <c r="K2" s="9">
        <v>1</v>
      </c>
    </row>
    <row r="3" spans="1:11" ht="15.75" thickBot="1" x14ac:dyDescent="0.3">
      <c r="A3" s="5" t="s">
        <v>10</v>
      </c>
      <c r="B3" s="7">
        <v>11</v>
      </c>
      <c r="C3" s="7">
        <v>2</v>
      </c>
      <c r="D3" s="7">
        <f t="shared" ref="D3:D10" si="0">B3/5</f>
        <v>2.2000000000000002</v>
      </c>
      <c r="E3" s="6">
        <v>5.0694444444444452E-2</v>
      </c>
      <c r="F3" s="5">
        <v>0</v>
      </c>
      <c r="G3" s="7"/>
      <c r="H3" s="7">
        <v>1</v>
      </c>
      <c r="I3" s="7"/>
      <c r="J3" s="9">
        <v>0</v>
      </c>
      <c r="K3" s="9">
        <v>0</v>
      </c>
    </row>
    <row r="4" spans="1:11" ht="15.75" thickBot="1" x14ac:dyDescent="0.3">
      <c r="A4" s="5" t="s">
        <v>5</v>
      </c>
      <c r="B4" s="7">
        <v>10</v>
      </c>
      <c r="C4" s="7">
        <v>1</v>
      </c>
      <c r="D4" s="7">
        <f t="shared" si="0"/>
        <v>2</v>
      </c>
      <c r="E4" s="10">
        <v>7.1527777777777787E-2</v>
      </c>
      <c r="F4" s="5">
        <v>0</v>
      </c>
      <c r="G4" s="7" t="s">
        <v>20</v>
      </c>
      <c r="H4" s="7"/>
      <c r="I4" s="7"/>
      <c r="J4" s="9">
        <v>0</v>
      </c>
      <c r="K4" s="9">
        <v>0</v>
      </c>
    </row>
    <row r="5" spans="1:11" ht="15.75" thickBot="1" x14ac:dyDescent="0.3">
      <c r="A5" s="5" t="s">
        <v>12</v>
      </c>
      <c r="B5" s="7">
        <v>11</v>
      </c>
      <c r="C5" s="7">
        <v>0</v>
      </c>
      <c r="D5" s="7">
        <f t="shared" si="0"/>
        <v>2.2000000000000002</v>
      </c>
      <c r="E5" s="10">
        <v>4.5833333333333337E-2</v>
      </c>
      <c r="F5" s="5">
        <v>0</v>
      </c>
      <c r="G5" s="7">
        <v>3</v>
      </c>
      <c r="H5" s="7">
        <v>1</v>
      </c>
      <c r="I5" s="7">
        <v>1</v>
      </c>
      <c r="J5" s="9">
        <v>0</v>
      </c>
      <c r="K5" s="9">
        <v>0</v>
      </c>
    </row>
    <row r="6" spans="1:11" ht="15.75" thickBot="1" x14ac:dyDescent="0.3">
      <c r="A6" s="5" t="s">
        <v>11</v>
      </c>
      <c r="B6" s="7">
        <v>18</v>
      </c>
      <c r="C6" s="7">
        <v>2</v>
      </c>
      <c r="D6" s="7">
        <f t="shared" si="0"/>
        <v>3.6</v>
      </c>
      <c r="E6" s="10">
        <v>7.6388888888888895E-2</v>
      </c>
      <c r="F6" s="5">
        <v>0</v>
      </c>
      <c r="G6" s="7"/>
      <c r="H6" s="7">
        <v>25</v>
      </c>
      <c r="I6" s="7"/>
      <c r="J6" s="9">
        <v>0</v>
      </c>
      <c r="K6" s="9">
        <v>0</v>
      </c>
    </row>
    <row r="7" spans="1:11" ht="15.75" thickBot="1" x14ac:dyDescent="0.3">
      <c r="A7" s="5" t="s">
        <v>8</v>
      </c>
      <c r="B7" s="7">
        <v>9</v>
      </c>
      <c r="C7" s="7">
        <v>4</v>
      </c>
      <c r="D7" s="7">
        <f t="shared" si="0"/>
        <v>1.8</v>
      </c>
      <c r="E7" s="10">
        <v>7.7777777777777779E-2</v>
      </c>
      <c r="F7" s="5">
        <v>1</v>
      </c>
      <c r="G7" s="7" t="s">
        <v>20</v>
      </c>
      <c r="H7" s="7"/>
      <c r="I7" s="7">
        <v>1</v>
      </c>
      <c r="J7" s="9">
        <v>0</v>
      </c>
      <c r="K7" s="9">
        <v>0</v>
      </c>
    </row>
    <row r="8" spans="1:11" ht="15.75" thickBot="1" x14ac:dyDescent="0.3">
      <c r="A8" s="5" t="s">
        <v>13</v>
      </c>
      <c r="B8" s="7">
        <v>7</v>
      </c>
      <c r="C8" s="7">
        <v>1</v>
      </c>
      <c r="D8" s="7">
        <f t="shared" si="0"/>
        <v>1.4</v>
      </c>
      <c r="E8" s="10">
        <v>6.25E-2</v>
      </c>
      <c r="F8" s="5">
        <v>0</v>
      </c>
      <c r="G8" s="7"/>
      <c r="H8" s="7"/>
      <c r="I8" s="7"/>
      <c r="J8" s="9">
        <v>0</v>
      </c>
      <c r="K8" s="9">
        <v>0</v>
      </c>
    </row>
    <row r="9" spans="1:11" ht="15.75" thickBot="1" x14ac:dyDescent="0.3">
      <c r="A9" s="5" t="s">
        <v>9</v>
      </c>
      <c r="B9" s="7">
        <v>11</v>
      </c>
      <c r="C9" s="7">
        <v>0</v>
      </c>
      <c r="D9" s="7">
        <f t="shared" si="0"/>
        <v>2.2000000000000002</v>
      </c>
      <c r="E9" s="10">
        <v>4.3750000000000004E-2</v>
      </c>
      <c r="F9" s="5">
        <v>0</v>
      </c>
      <c r="G9" s="7" t="s">
        <v>20</v>
      </c>
      <c r="H9" s="7"/>
      <c r="I9" s="7"/>
      <c r="J9" s="9">
        <v>0</v>
      </c>
      <c r="K9" s="9">
        <v>0</v>
      </c>
    </row>
    <row r="10" spans="1:11" ht="15.75" thickBot="1" x14ac:dyDescent="0.3">
      <c r="A10" s="5" t="s">
        <v>7</v>
      </c>
      <c r="B10" s="7">
        <v>11</v>
      </c>
      <c r="C10" s="7"/>
      <c r="D10" s="7">
        <f t="shared" si="0"/>
        <v>2.2000000000000002</v>
      </c>
      <c r="E10" s="10">
        <v>6.8749999999999992E-2</v>
      </c>
      <c r="F10" s="5">
        <v>0</v>
      </c>
      <c r="G10" s="7" t="s">
        <v>20</v>
      </c>
      <c r="H10" s="7"/>
      <c r="I10" s="7"/>
      <c r="J10" s="9">
        <v>0</v>
      </c>
      <c r="K10" s="9">
        <v>0</v>
      </c>
    </row>
    <row r="11" spans="1:11" x14ac:dyDescent="0.25">
      <c r="G11" s="3"/>
    </row>
    <row r="12" spans="1:11" x14ac:dyDescent="0.25">
      <c r="A12" s="25" t="s">
        <v>18</v>
      </c>
      <c r="B12" s="25"/>
      <c r="C12" s="25"/>
    </row>
    <row r="15" spans="1:11" x14ac:dyDescent="0.25">
      <c r="C15" s="1"/>
      <c r="D15" s="3"/>
      <c r="E15" s="3"/>
      <c r="F15" s="3"/>
      <c r="J15" s="4"/>
    </row>
    <row r="16" spans="1:11" ht="30.75" thickBot="1" x14ac:dyDescent="0.3">
      <c r="A16" s="13" t="s">
        <v>0</v>
      </c>
      <c r="B16" s="13" t="s">
        <v>24</v>
      </c>
      <c r="C16" s="13" t="s">
        <v>25</v>
      </c>
      <c r="D16" s="13" t="s">
        <v>23</v>
      </c>
      <c r="E16" s="13" t="s">
        <v>26</v>
      </c>
      <c r="F16" s="13" t="s">
        <v>27</v>
      </c>
      <c r="G16" s="13" t="s">
        <v>21</v>
      </c>
      <c r="H16" s="13" t="s">
        <v>22</v>
      </c>
      <c r="J16" s="23" t="s">
        <v>0</v>
      </c>
      <c r="K16" s="24" t="s">
        <v>28</v>
      </c>
    </row>
    <row r="17" spans="1:11" ht="15.75" thickBot="1" x14ac:dyDescent="0.3">
      <c r="A17" s="8" t="s">
        <v>6</v>
      </c>
      <c r="B17" s="14">
        <f t="shared" ref="B17:B25" si="1">B2/40</f>
        <v>2.5</v>
      </c>
      <c r="C17" s="15">
        <f t="shared" ref="C17:C25" si="2">-(E2/4)</f>
        <v>-1.0243055555555556E-2</v>
      </c>
      <c r="D17" s="14">
        <f>IF(Таблица2[[#This Row],[Учтенные ошибки]]&lt;=B2*0.02,0,IF(Таблица2[[#This Row],[Учтенные ошибки]]&lt;=B2*0.04,1,IF(Таблица2[[#This Row],[Учтенные ошибки]]&lt;=B2*0.06,2,3)))</f>
        <v>1</v>
      </c>
      <c r="E17" s="14"/>
      <c r="F17" s="14">
        <f t="shared" ref="F17:F25" si="3">I2+IF(F2&lt;=1,0,F2)</f>
        <v>3</v>
      </c>
      <c r="G17" s="16">
        <f t="shared" ref="G17:G25" si="4">B17+C17+IF(E17&lt;=5,0,IF(5&lt;E17&lt;=9,+((B17+C17)*0.05),+((B17+C17)*0.1)))</f>
        <v>2.4897569444444443</v>
      </c>
      <c r="H17" s="17">
        <f t="shared" ref="H17:H25" si="5">G17+IF(D17=1,-(G17*0.2),IF(D17=2,-(G17*0.25),IF(D17=3,-(G17*0.3),0)))+IF(K2=1,-(G17*0.35),IF(K2&gt;1,-(G17*0.5),0))+IF(J2=1,0,IF(J2&lt;1,-(G17*0.05),IF(J2=2,(G17*0.03),(G17*0.06))))+IF(H2&lt;=10,0,IF(H2&lt;=20,G17*0.03,G17*0.06))</f>
        <v>1.2697760416666666</v>
      </c>
      <c r="I17">
        <v>1</v>
      </c>
      <c r="J17" s="22" t="s">
        <v>6</v>
      </c>
      <c r="K17" s="21">
        <f>VLOOKUP(Таблица7[[#This Row],[ФИО]],Таблица2[],8)</f>
        <v>1.2697760416666666</v>
      </c>
    </row>
    <row r="18" spans="1:11" ht="15.75" thickBot="1" x14ac:dyDescent="0.3">
      <c r="A18" s="8" t="s">
        <v>10</v>
      </c>
      <c r="B18" s="15">
        <f t="shared" si="1"/>
        <v>0.27500000000000002</v>
      </c>
      <c r="C18" s="15">
        <f t="shared" si="2"/>
        <v>-1.2673611111111113E-2</v>
      </c>
      <c r="D18" s="14">
        <f>IF(Таблица2[[#This Row],[Учтенные ошибки]]&lt;=B3*0.02,0,IF(Таблица2[[#This Row],[Учтенные ошибки]]&lt;=B3*0.04,1,IF(Таблица2[[#This Row],[Учтенные ошибки]]&lt;=B3*0.06,2,3)))</f>
        <v>0</v>
      </c>
      <c r="E18" s="14"/>
      <c r="F18" s="14">
        <f t="shared" si="3"/>
        <v>0</v>
      </c>
      <c r="G18" s="16">
        <f t="shared" si="4"/>
        <v>0.26232638888888893</v>
      </c>
      <c r="H18" s="17">
        <f t="shared" si="5"/>
        <v>0.24921006944444449</v>
      </c>
      <c r="I18">
        <v>2</v>
      </c>
      <c r="J18" s="22" t="s">
        <v>11</v>
      </c>
      <c r="K18" s="21">
        <f>VLOOKUP(Таблица7[[#This Row],[ФИО]],Таблица2[],8)</f>
        <v>0.43521180555555561</v>
      </c>
    </row>
    <row r="19" spans="1:11" ht="15.75" thickBot="1" x14ac:dyDescent="0.3">
      <c r="A19" s="8" t="s">
        <v>5</v>
      </c>
      <c r="B19" s="15">
        <f t="shared" si="1"/>
        <v>0.25</v>
      </c>
      <c r="C19" s="15">
        <f t="shared" si="2"/>
        <v>-1.7881944444444447E-2</v>
      </c>
      <c r="D19" s="14">
        <f>IF(Таблица2[[#This Row],[Учтенные ошибки]]&lt;=B4*0.02,0,IF(Таблица2[[#This Row],[Учтенные ошибки]]&lt;=B4*0.04,1,IF(Таблица2[[#This Row],[Учтенные ошибки]]&lt;=B4*0.06,2,3)))</f>
        <v>0</v>
      </c>
      <c r="E19" s="14"/>
      <c r="F19" s="14">
        <f t="shared" si="3"/>
        <v>0</v>
      </c>
      <c r="G19" s="16">
        <f t="shared" si="4"/>
        <v>0.23211805555555556</v>
      </c>
      <c r="H19" s="17">
        <f t="shared" si="5"/>
        <v>0.22051215277777778</v>
      </c>
      <c r="I19">
        <v>3</v>
      </c>
      <c r="J19" s="22" t="s">
        <v>9</v>
      </c>
      <c r="K19" s="21">
        <f>VLOOKUP(Таблица7[[#This Row],[ФИО]],Таблица2[],8)</f>
        <v>0.25085937500000005</v>
      </c>
    </row>
    <row r="20" spans="1:11" ht="15.75" thickBot="1" x14ac:dyDescent="0.3">
      <c r="A20" s="8" t="s">
        <v>12</v>
      </c>
      <c r="B20" s="15">
        <f t="shared" si="1"/>
        <v>0.27500000000000002</v>
      </c>
      <c r="C20" s="15">
        <f t="shared" si="2"/>
        <v>-1.1458333333333334E-2</v>
      </c>
      <c r="D20" s="14">
        <f>IF(Таблица2[[#This Row],[Учтенные ошибки]]&lt;=B5*0.02,0,IF(Таблица2[[#This Row],[Учтенные ошибки]]&lt;=B5*0.04,1,IF(Таблица2[[#This Row],[Учтенные ошибки]]&lt;=B5*0.06,2,3)))</f>
        <v>3</v>
      </c>
      <c r="E20" s="14">
        <v>3</v>
      </c>
      <c r="F20" s="14">
        <f t="shared" si="3"/>
        <v>1</v>
      </c>
      <c r="G20" s="16">
        <f t="shared" si="4"/>
        <v>0.26354166666666667</v>
      </c>
      <c r="H20" s="17">
        <f t="shared" si="5"/>
        <v>0.17130208333333335</v>
      </c>
      <c r="I20">
        <v>4</v>
      </c>
      <c r="J20" s="22" t="s">
        <v>10</v>
      </c>
      <c r="K20" s="21">
        <f>VLOOKUP(Таблица7[[#This Row],[ФИО]],Таблица2[],8)</f>
        <v>0.24921006944444449</v>
      </c>
    </row>
    <row r="21" spans="1:11" ht="15.75" thickBot="1" x14ac:dyDescent="0.3">
      <c r="A21" s="8" t="s">
        <v>11</v>
      </c>
      <c r="B21" s="15">
        <f t="shared" si="1"/>
        <v>0.45</v>
      </c>
      <c r="C21" s="15">
        <f t="shared" si="2"/>
        <v>-1.9097222222222224E-2</v>
      </c>
      <c r="D21" s="14">
        <f>IF(Таблица2[[#This Row],[Учтенные ошибки]]&lt;=B6*0.02,0,IF(Таблица2[[#This Row],[Учтенные ошибки]]&lt;=B6*0.04,1,IF(Таблица2[[#This Row],[Учтенные ошибки]]&lt;=B6*0.06,2,3)))</f>
        <v>0</v>
      </c>
      <c r="E21" s="14"/>
      <c r="F21" s="14">
        <f t="shared" si="3"/>
        <v>0</v>
      </c>
      <c r="G21" s="16">
        <f t="shared" si="4"/>
        <v>0.4309027777777778</v>
      </c>
      <c r="H21" s="17">
        <f t="shared" si="5"/>
        <v>0.43521180555555561</v>
      </c>
      <c r="I21">
        <v>5</v>
      </c>
      <c r="J21" s="22" t="s">
        <v>7</v>
      </c>
      <c r="K21" s="21">
        <f>VLOOKUP(Таблица7[[#This Row],[ФИО]],Таблица2[],8)</f>
        <v>0.24492187500000001</v>
      </c>
    </row>
    <row r="22" spans="1:11" ht="15.75" thickBot="1" x14ac:dyDescent="0.3">
      <c r="A22" s="8" t="s">
        <v>8</v>
      </c>
      <c r="B22" s="15">
        <f t="shared" si="1"/>
        <v>0.22500000000000001</v>
      </c>
      <c r="C22" s="15">
        <f t="shared" si="2"/>
        <v>-1.9444444444444445E-2</v>
      </c>
      <c r="D22" s="14">
        <f>IF(Таблица2[[#This Row],[Учтенные ошибки]]&lt;=B7*0.02,0,IF(Таблица2[[#This Row],[Учтенные ошибки]]&lt;=B7*0.04,1,IF(Таблица2[[#This Row],[Учтенные ошибки]]&lt;=B7*0.06,2,3)))</f>
        <v>3</v>
      </c>
      <c r="E22" s="14"/>
      <c r="F22" s="14">
        <f t="shared" si="3"/>
        <v>1</v>
      </c>
      <c r="G22" s="16">
        <f t="shared" si="4"/>
        <v>0.20555555555555555</v>
      </c>
      <c r="H22" s="17">
        <f t="shared" si="5"/>
        <v>0.13361111111111112</v>
      </c>
      <c r="I22">
        <v>6</v>
      </c>
      <c r="J22" s="22" t="s">
        <v>5</v>
      </c>
      <c r="K22" s="21">
        <f>VLOOKUP(Таблица7[[#This Row],[ФИО]],Таблица2[],8)</f>
        <v>0.22051215277777778</v>
      </c>
    </row>
    <row r="23" spans="1:11" ht="15.75" thickBot="1" x14ac:dyDescent="0.3">
      <c r="A23" s="8" t="s">
        <v>13</v>
      </c>
      <c r="B23" s="15">
        <f t="shared" si="1"/>
        <v>0.17499999999999999</v>
      </c>
      <c r="C23" s="15">
        <f t="shared" si="2"/>
        <v>-1.5625E-2</v>
      </c>
      <c r="D23" s="14">
        <f>IF(Таблица2[[#This Row],[Учтенные ошибки]]&lt;=B8*0.02,0,IF(Таблица2[[#This Row],[Учтенные ошибки]]&lt;=B8*0.04,1,IF(Таблица2[[#This Row],[Учтенные ошибки]]&lt;=B8*0.06,2,3)))</f>
        <v>0</v>
      </c>
      <c r="E23" s="14"/>
      <c r="F23" s="14">
        <f t="shared" si="3"/>
        <v>0</v>
      </c>
      <c r="G23" s="16">
        <f t="shared" si="4"/>
        <v>0.15937499999999999</v>
      </c>
      <c r="H23" s="17">
        <f t="shared" si="5"/>
        <v>0.15140624999999999</v>
      </c>
      <c r="I23">
        <v>7</v>
      </c>
      <c r="J23" s="22" t="s">
        <v>12</v>
      </c>
      <c r="K23" s="21">
        <f>VLOOKUP(Таблица7[[#This Row],[ФИО]],Таблица2[],8)</f>
        <v>0.17130208333333335</v>
      </c>
    </row>
    <row r="24" spans="1:11" ht="15.75" thickBot="1" x14ac:dyDescent="0.3">
      <c r="A24" s="8" t="s">
        <v>9</v>
      </c>
      <c r="B24" s="15">
        <f t="shared" si="1"/>
        <v>0.27500000000000002</v>
      </c>
      <c r="C24" s="15">
        <f t="shared" si="2"/>
        <v>-1.0937500000000001E-2</v>
      </c>
      <c r="D24" s="14">
        <f>IF(Таблица2[[#This Row],[Учтенные ошибки]]&lt;=B9*0.02,0,IF(Таблица2[[#This Row],[Учтенные ошибки]]&lt;=B9*0.04,1,IF(Таблица2[[#This Row],[Учтенные ошибки]]&lt;=B9*0.06,2,3)))</f>
        <v>0</v>
      </c>
      <c r="E24" s="14"/>
      <c r="F24" s="14">
        <f t="shared" si="3"/>
        <v>0</v>
      </c>
      <c r="G24" s="16">
        <f t="shared" si="4"/>
        <v>0.26406250000000003</v>
      </c>
      <c r="H24" s="17">
        <f t="shared" si="5"/>
        <v>0.25085937500000005</v>
      </c>
      <c r="I24">
        <v>8</v>
      </c>
      <c r="J24" s="22" t="s">
        <v>13</v>
      </c>
      <c r="K24" s="21">
        <f>VLOOKUP(Таблица7[[#This Row],[ФИО]],Таблица2[],8)</f>
        <v>0.15140624999999999</v>
      </c>
    </row>
    <row r="25" spans="1:11" ht="15.75" thickBot="1" x14ac:dyDescent="0.3">
      <c r="A25" s="18" t="s">
        <v>7</v>
      </c>
      <c r="B25" s="19">
        <f t="shared" si="1"/>
        <v>0.27500000000000002</v>
      </c>
      <c r="C25" s="19">
        <f t="shared" si="2"/>
        <v>-1.7187499999999998E-2</v>
      </c>
      <c r="D25" s="14">
        <f>IF(Таблица2[[#This Row],[Учтенные ошибки]]&lt;=B10*0.02,0,IF(Таблица2[[#This Row],[Учтенные ошибки]]&lt;=B10*0.04,1,IF(Таблица2[[#This Row],[Учтенные ошибки]]&lt;=B10*0.06,2,3)))</f>
        <v>0</v>
      </c>
      <c r="E25" s="20"/>
      <c r="F25" s="14">
        <f t="shared" si="3"/>
        <v>0</v>
      </c>
      <c r="G25" s="16">
        <f t="shared" si="4"/>
        <v>0.2578125</v>
      </c>
      <c r="H25" s="17">
        <f t="shared" si="5"/>
        <v>0.24492187500000001</v>
      </c>
      <c r="I25">
        <v>9</v>
      </c>
      <c r="J25" s="22" t="s">
        <v>8</v>
      </c>
      <c r="K25" s="21">
        <f>VLOOKUP(Таблица7[[#This Row],[ФИО]],Таблица2[],8)</f>
        <v>0.13361111111111112</v>
      </c>
    </row>
    <row r="26" spans="1:11" x14ac:dyDescent="0.25">
      <c r="G26" s="4"/>
      <c r="J26" s="4"/>
    </row>
    <row r="27" spans="1:11" x14ac:dyDescent="0.25">
      <c r="J27" s="4"/>
    </row>
    <row r="28" spans="1:11" x14ac:dyDescent="0.25">
      <c r="J28" s="4"/>
    </row>
    <row r="29" spans="1:11" x14ac:dyDescent="0.25">
      <c r="J29" s="4"/>
    </row>
    <row r="30" spans="1:11" x14ac:dyDescent="0.25">
      <c r="J30" s="4"/>
    </row>
  </sheetData>
  <dataConsolidate function="count" link="1">
    <dataRefs count="1">
      <dataRef ref="H17:H25" sheet="Лист1"/>
    </dataRefs>
  </dataConsolidate>
  <mergeCells count="1">
    <mergeCell ref="A12:C12"/>
  </mergeCells>
  <conditionalFormatting sqref="A17:A25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{7280994D-16D3-440E-80CA-ED318408A3BE}</x14:id>
        </ext>
      </extLst>
    </cfRule>
  </conditionalFormatting>
  <conditionalFormatting sqref="A17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{00DC6BD7-18F2-4738-8310-09A17366AF27}</x14:id>
        </ext>
      </extLst>
    </cfRule>
  </conditionalFormatting>
  <conditionalFormatting sqref="H17:H25 A17:A25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{72F7B964-F19B-4D94-B679-6817754FDC07}</x14:id>
        </ext>
      </extLst>
    </cfRule>
  </conditionalFormatting>
  <conditionalFormatting sqref="H17:H25">
    <cfRule type="dataBar" priority="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{60989644-4B8D-4893-8B29-02736058A385}</x14:id>
        </ext>
      </extLst>
    </cfRule>
  </conditionalFormatting>
  <conditionalFormatting sqref="J16:K16 J17:J25">
    <cfRule type="top10" dxfId="28" priority="6" rank="10"/>
  </conditionalFormatting>
  <conditionalFormatting sqref="K17:K2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{EAD011AC-7ED8-4CAF-B374-9B117C1356D4}</x14:id>
        </ext>
      </extLst>
    </cfRule>
  </conditionalFormatting>
  <conditionalFormatting sqref="K17:K25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{202FEA10-1D51-4F06-927D-32ADF7F40631}</x14:id>
        </ext>
      </extLst>
    </cfRule>
  </conditionalFormatting>
  <pageMargins left="0.25" right="0.25" top="0.75" bottom="0.75" header="0.3" footer="0.3"/>
  <pageSetup paperSize="9" scale="64" orientation="landscape" r:id="rId1"/>
  <tableParts count="3">
    <tablePart r:id="rId2"/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280994D-16D3-440E-80CA-ED318408A3B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A17:A25</xm:sqref>
        </x14:conditionalFormatting>
        <x14:conditionalFormatting xmlns:xm="http://schemas.microsoft.com/office/excel/2006/main">
          <x14:cfRule type="dataBar" id="{00DC6BD7-18F2-4738-8310-09A17366AF2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A17</xm:sqref>
        </x14:conditionalFormatting>
        <x14:conditionalFormatting xmlns:xm="http://schemas.microsoft.com/office/excel/2006/main">
          <x14:cfRule type="dataBar" id="{72F7B964-F19B-4D94-B679-6817754FDC0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H17:H25 A17:A25</xm:sqref>
        </x14:conditionalFormatting>
        <x14:conditionalFormatting xmlns:xm="http://schemas.microsoft.com/office/excel/2006/main">
          <x14:cfRule type="dataBar" id="{60989644-4B8D-4893-8B29-02736058A38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H17:H25</xm:sqref>
        </x14:conditionalFormatting>
        <x14:conditionalFormatting xmlns:xm="http://schemas.microsoft.com/office/excel/2006/main">
          <x14:cfRule type="dataBar" id="{EAD011AC-7ED8-4CAF-B374-9B117C1356D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K17:K25</xm:sqref>
        </x14:conditionalFormatting>
        <x14:conditionalFormatting xmlns:xm="http://schemas.microsoft.com/office/excel/2006/main">
          <x14:cfRule type="dataBar" id="{202FEA10-1D51-4F06-927D-32ADF7F4063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K17:K25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2015-02-19T13:20:05Z</dcterms:modified>
</cp:coreProperties>
</file>